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1292" windowHeight="6000" activeTab="5"/>
  </bookViews>
  <sheets>
    <sheet name="0.49 lb aiA upper bound Kenaga" sheetId="1" r:id="rId1"/>
    <sheet name="0.49 lb ai A mean Kenaga" sheetId="2" r:id="rId2"/>
    <sheet name="0.375 lb ai Aupper bound Kenaga" sheetId="3" r:id="rId3"/>
    <sheet name="0.375 lb ai Amean Kenaga" sheetId="4" r:id="rId4"/>
    <sheet name="0.2 lb ai A upper bound Kenaga" sheetId="5" r:id="rId5"/>
    <sheet name="0.2 lb ai A mean Kenaga" sheetId="6" r:id="rId6"/>
  </sheets>
  <externalReferences>
    <externalReference r:id="rId9"/>
    <externalReference r:id="rId10"/>
    <externalReference r:id="rId11"/>
  </externalReferences>
  <definedNames>
    <definedName name="AppFreq" localSheetId="5">'0.2 lb ai A mean Kenaga'!$B$8</definedName>
    <definedName name="AppFreq" localSheetId="3">'0.375 lb ai Amean Kenaga'!$B$8</definedName>
    <definedName name="AppFreq" localSheetId="1">'0.49 lb ai A mean Kenaga'!$B$8</definedName>
    <definedName name="AppFreq">'0.49 lb aiA upper bound Kenaga'!$B$8</definedName>
    <definedName name="AppRate" localSheetId="5">'0.2 lb ai A mean Kenaga'!$B$6</definedName>
    <definedName name="AppRate" localSheetId="3">'0.375 lb ai Amean Kenaga'!$B$6</definedName>
    <definedName name="AppRate" localSheetId="1">'0.49 lb ai A mean Kenaga'!$B$6</definedName>
    <definedName name="AppRate">'0.49 lb aiA upper bound Kenaga'!$B$6</definedName>
    <definedName name="BroadleafInitial" localSheetId="5">'0.2 lb ai A mean Kenaga'!$Q$13</definedName>
    <definedName name="BroadleafInitial" localSheetId="3">'0.375 lb ai Amean Kenaga'!$Q$13</definedName>
    <definedName name="BroadleafInitial" localSheetId="1">'0.49 lb ai A mean Kenaga'!$Q$13</definedName>
    <definedName name="BroadleafInitial">'0.49 lb aiA upper bound Kenaga'!$Q$13</definedName>
    <definedName name="Length" localSheetId="5">'0.2 lb ai A mean Kenaga'!$B$10</definedName>
    <definedName name="Length" localSheetId="3">'0.375 lb ai Amean Kenaga'!$B$10</definedName>
    <definedName name="Length" localSheetId="1">'0.49 lb ai A mean Kenaga'!$B$10</definedName>
    <definedName name="Length">'0.49 lb aiA upper bound Kenaga'!$B$10</definedName>
    <definedName name="Max#Apps" localSheetId="5">'0.2 lb ai A mean Kenaga'!$B$9</definedName>
    <definedName name="Max#Apps" localSheetId="3">'0.375 lb ai Amean Kenaga'!$B$9</definedName>
    <definedName name="Max#Apps" localSheetId="1">'0.49 lb ai A mean Kenaga'!$B$9</definedName>
    <definedName name="Max#Apps">'0.49 lb aiA upper bound Kenaga'!$B$9</definedName>
    <definedName name="_xlnm.Print_Area" localSheetId="5">'0.2 lb ai A mean Kenaga'!$A$1:$H$165</definedName>
    <definedName name="_xlnm.Print_Area" localSheetId="4">'0.2 lb ai A upper bound Kenaga'!$A$1:$H$229</definedName>
    <definedName name="_xlnm.Print_Area" localSheetId="3">'0.375 lb ai Amean Kenaga'!$A$1:$H$165</definedName>
    <definedName name="_xlnm.Print_Area" localSheetId="2">'0.375 lb ai Aupper bound Kenaga'!$A$1:$H$229</definedName>
    <definedName name="_xlnm.Print_Area" localSheetId="1">'0.49 lb ai A mean Kenaga'!$A$1:$H$165</definedName>
    <definedName name="_xlnm.Print_Area" localSheetId="0">'0.49 lb aiA upper bound Kenaga'!$A$1:$H$229</definedName>
    <definedName name="RateConstant" localSheetId="5">'0.2 lb ai A mean Kenaga'!$Q$16</definedName>
    <definedName name="RateConstant" localSheetId="3">'0.375 lb ai Amean Kenaga'!$Q$16</definedName>
    <definedName name="RateConstant" localSheetId="1">'0.49 lb ai A mean Kenaga'!$Q$16</definedName>
    <definedName name="RateConstant">'0.49 lb aiA upper bound Kenaga'!$Q$16</definedName>
    <definedName name="Seeds" localSheetId="5">'0.2 lb ai A mean Kenaga'!$Q$14</definedName>
    <definedName name="Seeds" localSheetId="3">'0.375 lb ai Amean Kenaga'!$Q$14</definedName>
    <definedName name="Seeds" localSheetId="1">'0.49 lb ai A mean Kenaga'!$Q$14</definedName>
    <definedName name="Seeds">'0.49 lb aiA upper bound Kenaga'!$Q$14</definedName>
    <definedName name="ShortGrassInitial" localSheetId="5">'0.2 lb ai A mean Kenaga'!$Q$11</definedName>
    <definedName name="ShortGrassInitial" localSheetId="3">'0.375 lb ai Amean Kenaga'!$Q$11</definedName>
    <definedName name="ShortGrassInitial" localSheetId="1">'0.49 lb ai A mean Kenaga'!$Q$11</definedName>
    <definedName name="ShortGrassInitial">'0.49 lb aiA upper bound Kenaga'!$Q$11</definedName>
    <definedName name="T1/2" localSheetId="5">'0.2 lb ai A mean Kenaga'!$B$7</definedName>
    <definedName name="T1/2" localSheetId="3">'0.375 lb ai Amean Kenaga'!$B$7</definedName>
    <definedName name="T1/2" localSheetId="1">'0.49 lb ai A mean Kenaga'!$B$7</definedName>
    <definedName name="T1/2">'0.49 lb aiA upper bound Kenaga'!$B$7</definedName>
    <definedName name="TallGrassInitial" localSheetId="5">'0.2 lb ai A mean Kenaga'!$Q$12</definedName>
    <definedName name="TallGrassInitial" localSheetId="3">'0.375 lb ai Amean Kenaga'!$Q$12</definedName>
    <definedName name="TallGrassInitial" localSheetId="1">'0.49 lb ai A mean Kenaga'!$Q$12</definedName>
    <definedName name="TallGrassInitial">'0.49 lb aiA upper bound Kenaga'!$Q$12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Jravensc</author>
    <author>US EPA</author>
  </authors>
  <commentList>
    <comment ref="B7" authorId="0">
      <text>
        <r>
          <rPr>
            <sz val="8"/>
            <rFont val="Tahoma"/>
            <family val="0"/>
          </rPr>
          <t>Default Value - 35 days</t>
        </r>
      </text>
    </comment>
    <comment ref="A132" authorId="1">
      <text>
        <r>
          <rPr>
            <b/>
            <sz val="12"/>
            <rFont val="Tahoma"/>
            <family val="2"/>
          </rPr>
          <t>Use this table if LC50 and/or NOAEC is reported in ppm.</t>
        </r>
        <r>
          <rPr>
            <sz val="8"/>
            <rFont val="Tahoma"/>
            <family val="0"/>
          </rPr>
          <t xml:space="preserve">
</t>
        </r>
      </text>
    </comment>
    <comment ref="A123" authorId="1">
      <text>
        <r>
          <rPr>
            <b/>
            <sz val="12"/>
            <rFont val="Tahoma"/>
            <family val="2"/>
          </rPr>
          <t>Use this table if LD50 and/or NOAEL is reported in mg/kg bw/d.</t>
        </r>
      </text>
    </comment>
    <comment ref="A62" authorId="1">
      <text>
        <r>
          <rPr>
            <b/>
            <sz val="12"/>
            <rFont val="Tahoma"/>
            <family val="2"/>
          </rPr>
          <t>Use this table when LD50 is reported in mg/kg bw/d.</t>
        </r>
      </text>
    </comment>
    <comment ref="A69" authorId="1">
      <text>
        <r>
          <rPr>
            <b/>
            <sz val="12"/>
            <rFont val="Tahoma"/>
            <family val="2"/>
          </rPr>
          <t>Use this table when a dietary LC50 is reported.  The consumption-weighted and non-modified RQs are given.</t>
        </r>
        <r>
          <rPr>
            <sz val="12"/>
            <rFont val="Tahoma"/>
            <family val="2"/>
          </rPr>
          <t xml:space="preserve">
</t>
        </r>
      </text>
    </comment>
    <comment ref="A25" authorId="2">
      <text>
        <r>
          <rPr>
            <b/>
            <sz val="8"/>
            <rFont val="Tahoma"/>
            <family val="0"/>
          </rPr>
          <t>These EECs are used in the mammalian and avian dietary-based RQ calculations and are not adjusted for food intake or body weight of the assessed organism.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Jravensc</author>
    <author>US EPA</author>
  </authors>
  <commentList>
    <comment ref="B7" authorId="0">
      <text>
        <r>
          <rPr>
            <sz val="8"/>
            <rFont val="Tahoma"/>
            <family val="0"/>
          </rPr>
          <t>Default Value - 35 days</t>
        </r>
      </text>
    </comment>
    <comment ref="A116" authorId="1">
      <text>
        <r>
          <rPr>
            <b/>
            <sz val="12"/>
            <rFont val="Tahoma"/>
            <family val="2"/>
          </rPr>
          <t>Use this table if LC50 and/or NOAEC is reported in ppm.</t>
        </r>
        <r>
          <rPr>
            <sz val="8"/>
            <rFont val="Tahoma"/>
            <family val="0"/>
          </rPr>
          <t xml:space="preserve">
</t>
        </r>
      </text>
    </comment>
    <comment ref="A107" authorId="1">
      <text>
        <r>
          <rPr>
            <b/>
            <sz val="12"/>
            <rFont val="Tahoma"/>
            <family val="2"/>
          </rPr>
          <t>Use this table if LD50 and/or NOAEL is reported in mg/kg bw/d.</t>
        </r>
      </text>
    </comment>
    <comment ref="A48" authorId="1">
      <text>
        <r>
          <rPr>
            <b/>
            <sz val="12"/>
            <rFont val="Tahoma"/>
            <family val="2"/>
          </rPr>
          <t>Use this table when LD50 is reported in mg/kg bw/d.</t>
        </r>
      </text>
    </comment>
    <comment ref="A55" authorId="1">
      <text>
        <r>
          <rPr>
            <b/>
            <sz val="12"/>
            <rFont val="Tahoma"/>
            <family val="2"/>
          </rPr>
          <t>Use this table when a dietary LC50 is reported.  The consumption-weighted and non-modified RQs are given.</t>
        </r>
        <r>
          <rPr>
            <sz val="12"/>
            <rFont val="Tahoma"/>
            <family val="2"/>
          </rPr>
          <t xml:space="preserve">
</t>
        </r>
      </text>
    </comment>
    <comment ref="A25" authorId="2">
      <text>
        <r>
          <rPr>
            <b/>
            <sz val="8"/>
            <rFont val="Tahoma"/>
            <family val="0"/>
          </rPr>
          <t>These EECs are used in the mammalian and avian dietary-based RQ calculations and are not adjusted for food intake or body weight of the assessed organism.</t>
        </r>
        <r>
          <rPr>
            <sz val="8"/>
            <rFont val="Tahoma"/>
            <family val="0"/>
          </rPr>
          <t xml:space="preserve">
</t>
        </r>
      </text>
    </comment>
    <comment ref="A40" authorId="2">
      <text>
        <r>
          <rPr>
            <b/>
            <sz val="8"/>
            <rFont val="Tahoma"/>
            <family val="0"/>
          </rPr>
          <t>These EECs are used to calculate dose-based EECs and are adjusted for food intake and body weight of the assessed organism.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Jravensc</author>
    <author>US EPA</author>
  </authors>
  <commentList>
    <comment ref="B7" authorId="0">
      <text>
        <r>
          <rPr>
            <sz val="8"/>
            <rFont val="Tahoma"/>
            <family val="0"/>
          </rPr>
          <t>Default Value - 35 days</t>
        </r>
      </text>
    </comment>
    <comment ref="A132" authorId="1">
      <text>
        <r>
          <rPr>
            <b/>
            <sz val="12"/>
            <rFont val="Tahoma"/>
            <family val="2"/>
          </rPr>
          <t>Use this table if LC50 and/or NOAEC is reported in ppm.</t>
        </r>
        <r>
          <rPr>
            <sz val="8"/>
            <rFont val="Tahoma"/>
            <family val="0"/>
          </rPr>
          <t xml:space="preserve">
</t>
        </r>
      </text>
    </comment>
    <comment ref="A123" authorId="1">
      <text>
        <r>
          <rPr>
            <b/>
            <sz val="12"/>
            <rFont val="Tahoma"/>
            <family val="2"/>
          </rPr>
          <t>Use this table if LD50 and/or NOAEL is reported in mg/kg bw/d.</t>
        </r>
      </text>
    </comment>
    <comment ref="A62" authorId="1">
      <text>
        <r>
          <rPr>
            <b/>
            <sz val="12"/>
            <rFont val="Tahoma"/>
            <family val="2"/>
          </rPr>
          <t>Use this table when LD50 is reported in mg/kg bw/d.</t>
        </r>
      </text>
    </comment>
    <comment ref="A69" authorId="1">
      <text>
        <r>
          <rPr>
            <b/>
            <sz val="12"/>
            <rFont val="Tahoma"/>
            <family val="2"/>
          </rPr>
          <t>Use this table when a dietary LC50 is reported.  The consumption-weighted and non-modified RQs are given.</t>
        </r>
        <r>
          <rPr>
            <sz val="12"/>
            <rFont val="Tahoma"/>
            <family val="2"/>
          </rPr>
          <t xml:space="preserve">
</t>
        </r>
      </text>
    </comment>
    <comment ref="A25" authorId="2">
      <text>
        <r>
          <rPr>
            <b/>
            <sz val="8"/>
            <rFont val="Tahoma"/>
            <family val="0"/>
          </rPr>
          <t>These EECs are used in the mammalian and avian dietary-based RQ calculations and are not adjusted for food intake or body weight of the assessed organism.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  <author>Jravensc</author>
    <author>US EPA</author>
  </authors>
  <commentList>
    <comment ref="B7" authorId="0">
      <text>
        <r>
          <rPr>
            <sz val="8"/>
            <rFont val="Tahoma"/>
            <family val="0"/>
          </rPr>
          <t>Default Value - 35 days</t>
        </r>
      </text>
    </comment>
    <comment ref="A116" authorId="1">
      <text>
        <r>
          <rPr>
            <b/>
            <sz val="12"/>
            <rFont val="Tahoma"/>
            <family val="2"/>
          </rPr>
          <t>Use this table if LC50 and/or NOAEC is reported in ppm.</t>
        </r>
        <r>
          <rPr>
            <sz val="8"/>
            <rFont val="Tahoma"/>
            <family val="0"/>
          </rPr>
          <t xml:space="preserve">
</t>
        </r>
      </text>
    </comment>
    <comment ref="A107" authorId="1">
      <text>
        <r>
          <rPr>
            <b/>
            <sz val="12"/>
            <rFont val="Tahoma"/>
            <family val="2"/>
          </rPr>
          <t>Use this table if LD50 and/or NOAEL is reported in mg/kg bw/d.</t>
        </r>
      </text>
    </comment>
    <comment ref="A48" authorId="1">
      <text>
        <r>
          <rPr>
            <b/>
            <sz val="12"/>
            <rFont val="Tahoma"/>
            <family val="2"/>
          </rPr>
          <t>Use this table when LD50 is reported in mg/kg bw/d.</t>
        </r>
      </text>
    </comment>
    <comment ref="A55" authorId="1">
      <text>
        <r>
          <rPr>
            <b/>
            <sz val="12"/>
            <rFont val="Tahoma"/>
            <family val="2"/>
          </rPr>
          <t>Use this table when a dietary LC50 is reported.  The consumption-weighted and non-modified RQs are given.</t>
        </r>
        <r>
          <rPr>
            <sz val="12"/>
            <rFont val="Tahoma"/>
            <family val="2"/>
          </rPr>
          <t xml:space="preserve">
</t>
        </r>
      </text>
    </comment>
    <comment ref="A25" authorId="2">
      <text>
        <r>
          <rPr>
            <b/>
            <sz val="8"/>
            <rFont val="Tahoma"/>
            <family val="0"/>
          </rPr>
          <t>These EECs are used in the mammalian and avian dietary-based RQ calculations and are not adjusted for food intake or body weight of the assessed organism.</t>
        </r>
        <r>
          <rPr>
            <sz val="8"/>
            <rFont val="Tahoma"/>
            <family val="0"/>
          </rPr>
          <t xml:space="preserve">
</t>
        </r>
      </text>
    </comment>
    <comment ref="A40" authorId="2">
      <text>
        <r>
          <rPr>
            <b/>
            <sz val="8"/>
            <rFont val="Tahoma"/>
            <family val="0"/>
          </rPr>
          <t>These EECs are used to calculate dose-based EECs and are adjusted for food intake and body weight of the assessed organism.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  <author>Jravensc</author>
    <author>US EPA</author>
  </authors>
  <commentList>
    <comment ref="B7" authorId="0">
      <text>
        <r>
          <rPr>
            <sz val="8"/>
            <rFont val="Tahoma"/>
            <family val="0"/>
          </rPr>
          <t>Default Value - 35 days</t>
        </r>
      </text>
    </comment>
    <comment ref="A132" authorId="1">
      <text>
        <r>
          <rPr>
            <b/>
            <sz val="12"/>
            <rFont val="Tahoma"/>
            <family val="2"/>
          </rPr>
          <t>Use this table if LC50 and/or NOAEC is reported in ppm.</t>
        </r>
        <r>
          <rPr>
            <sz val="8"/>
            <rFont val="Tahoma"/>
            <family val="0"/>
          </rPr>
          <t xml:space="preserve">
</t>
        </r>
      </text>
    </comment>
    <comment ref="A123" authorId="1">
      <text>
        <r>
          <rPr>
            <b/>
            <sz val="12"/>
            <rFont val="Tahoma"/>
            <family val="2"/>
          </rPr>
          <t>Use this table if LD50 and/or NOAEL is reported in mg/kg bw/d.</t>
        </r>
      </text>
    </comment>
    <comment ref="A62" authorId="1">
      <text>
        <r>
          <rPr>
            <b/>
            <sz val="12"/>
            <rFont val="Tahoma"/>
            <family val="2"/>
          </rPr>
          <t>Use this table when LD50 is reported in mg/kg bw/d.</t>
        </r>
      </text>
    </comment>
    <comment ref="A69" authorId="1">
      <text>
        <r>
          <rPr>
            <b/>
            <sz val="12"/>
            <rFont val="Tahoma"/>
            <family val="2"/>
          </rPr>
          <t>Use this table when a dietary LC50 is reported.  The consumption-weighted and non-modified RQs are given.</t>
        </r>
        <r>
          <rPr>
            <sz val="12"/>
            <rFont val="Tahoma"/>
            <family val="2"/>
          </rPr>
          <t xml:space="preserve">
</t>
        </r>
      </text>
    </comment>
    <comment ref="A25" authorId="2">
      <text>
        <r>
          <rPr>
            <b/>
            <sz val="8"/>
            <rFont val="Tahoma"/>
            <family val="0"/>
          </rPr>
          <t>These EECs are used in the mammalian and avian dietary-based RQ calculations and are not adjusted for food intake or body weight of the assessed organism.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  <author>Jravensc</author>
    <author>US EPA</author>
  </authors>
  <commentList>
    <comment ref="B7" authorId="0">
      <text>
        <r>
          <rPr>
            <sz val="8"/>
            <rFont val="Tahoma"/>
            <family val="0"/>
          </rPr>
          <t>Default Value - 35 days</t>
        </r>
      </text>
    </comment>
    <comment ref="A116" authorId="1">
      <text>
        <r>
          <rPr>
            <b/>
            <sz val="12"/>
            <rFont val="Tahoma"/>
            <family val="2"/>
          </rPr>
          <t>Use this table if LC50 and/or NOAEC is reported in ppm.</t>
        </r>
        <r>
          <rPr>
            <sz val="8"/>
            <rFont val="Tahoma"/>
            <family val="0"/>
          </rPr>
          <t xml:space="preserve">
</t>
        </r>
      </text>
    </comment>
    <comment ref="A107" authorId="1">
      <text>
        <r>
          <rPr>
            <b/>
            <sz val="12"/>
            <rFont val="Tahoma"/>
            <family val="2"/>
          </rPr>
          <t>Use this table if LD50 and/or NOAEL is reported in mg/kg bw/d.</t>
        </r>
      </text>
    </comment>
    <comment ref="A48" authorId="1">
      <text>
        <r>
          <rPr>
            <b/>
            <sz val="12"/>
            <rFont val="Tahoma"/>
            <family val="2"/>
          </rPr>
          <t>Use this table when LD50 is reported in mg/kg bw/d.</t>
        </r>
      </text>
    </comment>
    <comment ref="A55" authorId="1">
      <text>
        <r>
          <rPr>
            <b/>
            <sz val="12"/>
            <rFont val="Tahoma"/>
            <family val="2"/>
          </rPr>
          <t>Use this table when a dietary LC50 is reported.  The consumption-weighted and non-modified RQs are given.</t>
        </r>
        <r>
          <rPr>
            <sz val="12"/>
            <rFont val="Tahoma"/>
            <family val="2"/>
          </rPr>
          <t xml:space="preserve">
</t>
        </r>
      </text>
    </comment>
    <comment ref="A25" authorId="2">
      <text>
        <r>
          <rPr>
            <b/>
            <sz val="8"/>
            <rFont val="Tahoma"/>
            <family val="0"/>
          </rPr>
          <t>These EECs are used in the mammalian and avian dietary-based RQ calculations and are not adjusted for food intake or body weight of the assessed organism.</t>
        </r>
        <r>
          <rPr>
            <sz val="8"/>
            <rFont val="Tahoma"/>
            <family val="0"/>
          </rPr>
          <t xml:space="preserve">
</t>
        </r>
      </text>
    </comment>
    <comment ref="A40" authorId="2">
      <text>
        <r>
          <rPr>
            <b/>
            <sz val="8"/>
            <rFont val="Tahoma"/>
            <family val="0"/>
          </rPr>
          <t>These EECs are used to calculate dose-based EECs and are adjusted for food intake and body weight of the assessed organism.</t>
        </r>
      </text>
    </comment>
  </commentList>
</comments>
</file>

<file path=xl/sharedStrings.xml><?xml version="1.0" encoding="utf-8"?>
<sst xmlns="http://schemas.openxmlformats.org/spreadsheetml/2006/main" count="1119" uniqueCount="143">
  <si>
    <t xml:space="preserve"> Upper Bound Kenaga Residues For RQ Calculation</t>
  </si>
  <si>
    <t xml:space="preserve">Acute and Chronic RQs are based on the Upper Bound </t>
  </si>
  <si>
    <t>Kenaga Residues.</t>
  </si>
  <si>
    <t>Chemical Name:</t>
  </si>
  <si>
    <t xml:space="preserve">The maximum single day residue estimation is used for </t>
  </si>
  <si>
    <t xml:space="preserve">      Use</t>
  </si>
  <si>
    <t>both the acute and reproduction RQs.</t>
  </si>
  <si>
    <t xml:space="preserve">      Formulation</t>
  </si>
  <si>
    <t>Calculations</t>
  </si>
  <si>
    <t xml:space="preserve">Application Rate </t>
  </si>
  <si>
    <t>lbs a.i./acre</t>
  </si>
  <si>
    <t>RQs reported as "0.00" in the RQ tables below should be noted as</t>
  </si>
  <si>
    <t xml:space="preserve">Half-life </t>
  </si>
  <si>
    <t xml:space="preserve">days </t>
  </si>
  <si>
    <t>&lt;0.01 in your assessment.  This is due to rounding and significant</t>
  </si>
  <si>
    <t>Application Interval</t>
  </si>
  <si>
    <t>days</t>
  </si>
  <si>
    <t>figure issues in Excel.</t>
  </si>
  <si>
    <t>Food Item (Kenaga #)</t>
  </si>
  <si>
    <t>Initial Concentration</t>
  </si>
  <si>
    <t>Maximum # Apps./Year</t>
  </si>
  <si>
    <t>Length of Simulation</t>
  </si>
  <si>
    <t>year</t>
  </si>
  <si>
    <t>Short Grass (240)</t>
  </si>
  <si>
    <t>Tall Grass (110)</t>
  </si>
  <si>
    <t>Endpoints</t>
  </si>
  <si>
    <t>Broadleaf plants/Insects (135)</t>
  </si>
  <si>
    <t>Seeds (15)</t>
  </si>
  <si>
    <t>Avian</t>
  </si>
  <si>
    <t>LD50 (mg/kg-bw)</t>
  </si>
  <si>
    <t>LC50 (mg/kg-diet)</t>
  </si>
  <si>
    <t>1st order decay constant</t>
  </si>
  <si>
    <t>NOAEL(mg/kg-bw)</t>
  </si>
  <si>
    <t>Mammalian</t>
  </si>
  <si>
    <t>NOAEC (mg/kg-diet)</t>
  </si>
  <si>
    <t xml:space="preserve"> </t>
  </si>
  <si>
    <t xml:space="preserve">Graph </t>
  </si>
  <si>
    <t>Chronic Exceedance</t>
  </si>
  <si>
    <t>Acute Exceedance</t>
  </si>
  <si>
    <t>Day</t>
  </si>
  <si>
    <t># Apps</t>
  </si>
  <si>
    <t xml:space="preserve">App </t>
  </si>
  <si>
    <t xml:space="preserve">Short Grass </t>
  </si>
  <si>
    <t>Tall Grass</t>
  </si>
  <si>
    <t>Broadleaf plants/</t>
  </si>
  <si>
    <t>Fruits/pods/</t>
  </si>
  <si>
    <t>Line</t>
  </si>
  <si>
    <t>(days in first 56)</t>
  </si>
  <si>
    <t>Mammals</t>
  </si>
  <si>
    <t>Period</t>
  </si>
  <si>
    <t>Small Insects</t>
  </si>
  <si>
    <t xml:space="preserve"> lg insects</t>
  </si>
  <si>
    <t>Short Grass</t>
  </si>
  <si>
    <t>NOAEL (mg/kg-bw)</t>
  </si>
  <si>
    <t>Kenaga</t>
  </si>
  <si>
    <t>Values</t>
  </si>
  <si>
    <t xml:space="preserve">Tall Grass </t>
  </si>
  <si>
    <t>Broadleaf plants/sm Insects</t>
  </si>
  <si>
    <t>Fruits/pods/seeds/lg insects</t>
  </si>
  <si>
    <t>Avian Results</t>
  </si>
  <si>
    <t xml:space="preserve">Body   </t>
  </si>
  <si>
    <t>Ingestion (Fdry)</t>
  </si>
  <si>
    <t>Ingestion (Fwet)</t>
  </si>
  <si>
    <t>% body wgt</t>
  </si>
  <si>
    <t>FI</t>
  </si>
  <si>
    <t>Class</t>
  </si>
  <si>
    <t>Weight (g)</t>
  </si>
  <si>
    <t>(g bw/day)</t>
  </si>
  <si>
    <t>(g/day)</t>
  </si>
  <si>
    <t>consumed</t>
  </si>
  <si>
    <t>(kg-diet/day)</t>
  </si>
  <si>
    <t>Small</t>
  </si>
  <si>
    <t>Mid</t>
  </si>
  <si>
    <t>Large</t>
  </si>
  <si>
    <t xml:space="preserve">Avian Body   </t>
  </si>
  <si>
    <t>Adjusted LD50</t>
  </si>
  <si>
    <t>(mg/kg-bw)</t>
  </si>
  <si>
    <t>Avian Classes and Body Weights</t>
  </si>
  <si>
    <t>small</t>
  </si>
  <si>
    <t>mid</t>
  </si>
  <si>
    <t>large</t>
  </si>
  <si>
    <t>20 g</t>
  </si>
  <si>
    <t>100 g</t>
  </si>
  <si>
    <t>1000 g</t>
  </si>
  <si>
    <t>Avian Acute RQs</t>
  </si>
  <si>
    <t>Broadleaf plants/sm insects</t>
  </si>
  <si>
    <t>RQs</t>
  </si>
  <si>
    <t>Acute</t>
  </si>
  <si>
    <t>Chronic</t>
  </si>
  <si>
    <t>Note:  To provide risk management with the maximum possible information,</t>
  </si>
  <si>
    <t xml:space="preserve">it is recommended that both the dose-based and concentration-based </t>
  </si>
  <si>
    <t>RQs be calculated when data are available</t>
  </si>
  <si>
    <t>Upper bound Kenaga Residues</t>
  </si>
  <si>
    <t>Mammalian Results</t>
  </si>
  <si>
    <t>Ingestion  (Fwet)</t>
  </si>
  <si>
    <t>Weight</t>
  </si>
  <si>
    <t>(g bwt/day)</t>
  </si>
  <si>
    <t>Herbivores/</t>
  </si>
  <si>
    <t>insectivores</t>
  </si>
  <si>
    <t>Grainvores</t>
  </si>
  <si>
    <t>Adjusted</t>
  </si>
  <si>
    <t>LD50</t>
  </si>
  <si>
    <t>NOAEL</t>
  </si>
  <si>
    <t>Mammalian Classes and Body weight</t>
  </si>
  <si>
    <t>Herbivores/ insectivores</t>
  </si>
  <si>
    <t>Granivores</t>
  </si>
  <si>
    <t>15 g</t>
  </si>
  <si>
    <t>35 g</t>
  </si>
  <si>
    <t>15 g mammal</t>
  </si>
  <si>
    <t>35 g mammal</t>
  </si>
  <si>
    <t>1000 g mammal</t>
  </si>
  <si>
    <t xml:space="preserve">Acute   </t>
  </si>
  <si>
    <t>Fruits/pods/lg insects</t>
  </si>
  <si>
    <t>Seeds (granivore)</t>
  </si>
  <si>
    <t>Mammal RQs</t>
  </si>
  <si>
    <t>Terrestrial Residues Graph</t>
  </si>
  <si>
    <t xml:space="preserve">Mean Kenaga Residues </t>
  </si>
  <si>
    <t>For Risk Description Purposes</t>
  </si>
  <si>
    <t xml:space="preserve">Note that the ratio of exposure and effects </t>
  </si>
  <si>
    <t>endpoints are termed "RQs" in this output.</t>
  </si>
  <si>
    <t xml:space="preserve">Caution should be exercised in relating these </t>
  </si>
  <si>
    <t>values to the Agency Levels of Concern</t>
  </si>
  <si>
    <t>Food Item (Kanaga #)</t>
  </si>
  <si>
    <t>Short Grass (85)</t>
  </si>
  <si>
    <t>Tall Grass (36)</t>
  </si>
  <si>
    <t>Broadleaf plants/Insects (45)</t>
  </si>
  <si>
    <t>Seeds (7)</t>
  </si>
  <si>
    <t>Kenaga Values</t>
  </si>
  <si>
    <t>Avian Acute "RQs"</t>
  </si>
  <si>
    <t>"RQs"</t>
  </si>
  <si>
    <t>Mean Kenaga Residues</t>
  </si>
  <si>
    <t>Mammal "RQs"</t>
  </si>
  <si>
    <r>
      <t xml:space="preserve">Dietary-based EECs </t>
    </r>
    <r>
      <rPr>
        <b/>
        <sz val="12"/>
        <rFont val="Arial"/>
        <family val="2"/>
      </rPr>
      <t xml:space="preserve"> (ppm)</t>
    </r>
  </si>
  <si>
    <r>
      <t>Dose-based EECs</t>
    </r>
    <r>
      <rPr>
        <b/>
        <sz val="18"/>
        <rFont val="Arial"/>
        <family val="2"/>
      </rPr>
      <t xml:space="preserve">   
</t>
    </r>
    <r>
      <rPr>
        <b/>
        <sz val="10"/>
        <rFont val="Arial"/>
        <family val="2"/>
      </rPr>
      <t>(mg/kg-bw)</t>
    </r>
    <r>
      <rPr>
        <b/>
        <sz val="18"/>
        <rFont val="Arial"/>
        <family val="2"/>
      </rPr>
      <t xml:space="preserve"> </t>
    </r>
  </si>
  <si>
    <r>
      <t xml:space="preserve">Dose-based RQs         </t>
    </r>
    <r>
      <rPr>
        <b/>
        <sz val="12"/>
        <rFont val="Arial"/>
        <family val="2"/>
      </rPr>
      <t>(Dose-based EEC/adjusted LD50)</t>
    </r>
  </si>
  <si>
    <r>
      <t xml:space="preserve">Dietary-based RQs </t>
    </r>
    <r>
      <rPr>
        <b/>
        <sz val="12"/>
        <rFont val="Arial"/>
        <family val="2"/>
      </rPr>
      <t xml:space="preserve"> (Dietary-based EEC/LC50 or NOAEC)</t>
    </r>
  </si>
  <si>
    <r>
      <t xml:space="preserve">Dose-Based EECs 
</t>
    </r>
    <r>
      <rPr>
        <b/>
        <sz val="10"/>
        <rFont val="Arial"/>
        <family val="2"/>
      </rPr>
      <t>(mg/kg-bw)</t>
    </r>
  </si>
  <si>
    <r>
      <t xml:space="preserve">Dose-based RQs        </t>
    </r>
    <r>
      <rPr>
        <b/>
        <sz val="12"/>
        <rFont val="Arial"/>
        <family val="2"/>
      </rPr>
      <t>(Dose-based EEC/LD50 or NOAEL)</t>
    </r>
  </si>
  <si>
    <r>
      <t xml:space="preserve">Dietary-based EECs
 </t>
    </r>
    <r>
      <rPr>
        <b/>
        <sz val="12"/>
        <rFont val="Arial"/>
        <family val="2"/>
      </rPr>
      <t xml:space="preserve"> (ppm)</t>
    </r>
  </si>
  <si>
    <r>
      <t xml:space="preserve">Dose-based EEC     </t>
    </r>
    <r>
      <rPr>
        <b/>
        <sz val="14"/>
        <rFont val="Arial"/>
        <family val="2"/>
      </rPr>
      <t>(mg/kg-bw)</t>
    </r>
  </si>
  <si>
    <r>
      <t xml:space="preserve">Dose-based RQs
</t>
    </r>
    <r>
      <rPr>
        <b/>
        <sz val="12"/>
        <rFont val="Arial"/>
        <family val="2"/>
      </rPr>
      <t>(Dose-based EEC/LD50)</t>
    </r>
  </si>
  <si>
    <r>
      <t xml:space="preserve">Dose-based EEC 
</t>
    </r>
    <r>
      <rPr>
        <b/>
        <sz val="14"/>
        <rFont val="Arial"/>
        <family val="2"/>
      </rPr>
      <t>(mg/kg-bw)</t>
    </r>
  </si>
  <si>
    <r>
      <t xml:space="preserve">Dietary-based "RQs" </t>
    </r>
    <r>
      <rPr>
        <b/>
        <sz val="12"/>
        <rFont val="Arial"/>
        <family val="2"/>
      </rPr>
      <t xml:space="preserve"> (EEC/LC50 or NOAEC)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</si>
</sst>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mmmm\ d\,\ yyyy;@"/>
    <numFmt numFmtId="173" formatCode="mmm\-dd\-yyyy\-hhmm"/>
  </numFmts>
  <fonts count="28">
    <font>
      <sz val="10"/>
      <name val="Arial"/>
      <family val="0"/>
    </font>
    <font>
      <u val="single"/>
      <sz val="6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6"/>
      <color indexed="12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8"/>
      <color indexed="10"/>
      <name val="Arial"/>
      <family val="2"/>
    </font>
    <font>
      <b/>
      <u val="singleAccounting"/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b/>
      <sz val="8"/>
      <name val="Tahoma"/>
      <family val="0"/>
    </font>
    <font>
      <b/>
      <u val="singleAccounting"/>
      <sz val="12"/>
      <name val="Arial"/>
      <family val="0"/>
    </font>
    <font>
      <u val="singleAccounting"/>
      <sz val="10"/>
      <name val="Arial"/>
      <family val="0"/>
    </font>
    <font>
      <sz val="11.25"/>
      <name val="Arial"/>
      <family val="2"/>
    </font>
    <font>
      <u val="singleAccounting"/>
      <sz val="9.5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078">
    <xf numFmtId="0" fontId="0" fillId="0" borderId="0" xfId="0" applyAlignment="1">
      <alignment/>
    </xf>
    <xf numFmtId="0" fontId="0" fillId="0" borderId="0" xfId="29" applyFont="1" applyProtection="1">
      <alignment horizontal="center"/>
      <protection locked="0"/>
    </xf>
    <xf numFmtId="0" fontId="6" fillId="0" borderId="0" xfId="29" applyFont="1" applyProtection="1">
      <alignment/>
      <protection/>
    </xf>
    <xf numFmtId="0" fontId="0" fillId="0" borderId="0" xfId="29" applyProtection="1">
      <alignment/>
      <protection/>
    </xf>
    <xf numFmtId="0" fontId="0" fillId="0" borderId="0" xfId="29" applyProtection="1">
      <alignment/>
      <protection locked="0"/>
    </xf>
    <xf numFmtId="0" fontId="7" fillId="2" borderId="2" xfId="29" applyFill="1" applyBorder="1" applyAlignment="1" applyProtection="1">
      <alignment horizontal="right"/>
      <protection/>
    </xf>
    <xf numFmtId="0" fontId="0" fillId="0" borderId="0" xfId="29" applyFont="1" applyProtection="1">
      <alignment horizontal="center"/>
      <protection/>
    </xf>
    <xf numFmtId="0" fontId="7" fillId="2" borderId="3" xfId="29" applyFont="1" applyFill="1" applyBorder="1" applyAlignment="1" applyProtection="1">
      <alignment horizontal="right"/>
      <protection/>
    </xf>
    <xf numFmtId="0" fontId="7" fillId="2" borderId="4" xfId="29" applyFont="1" applyFill="1" applyBorder="1" applyAlignment="1" applyProtection="1">
      <alignment horizontal="center"/>
      <protection/>
    </xf>
    <xf numFmtId="0" fontId="7" fillId="2" borderId="3" xfId="29" applyFill="1" applyBorder="1" applyAlignment="1" applyProtection="1">
      <alignment horizontal="right"/>
      <protection/>
    </xf>
    <xf numFmtId="0" fontId="7" fillId="3" borderId="5" xfId="29" applyFont="1" applyFill="1" applyBorder="1" applyAlignment="1" applyProtection="1">
      <alignment horizontal="right"/>
      <protection/>
    </xf>
    <xf numFmtId="0" fontId="7" fillId="2" borderId="4" xfId="29" applyFont="1" applyFill="1" applyBorder="1" applyProtection="1">
      <alignment/>
      <protection/>
    </xf>
    <xf numFmtId="0" fontId="8" fillId="0" borderId="0" xfId="29" applyFont="1" applyProtection="1">
      <alignment/>
      <protection/>
    </xf>
    <xf numFmtId="0" fontId="7" fillId="2" borderId="3" xfId="29" applyFont="1" applyFill="1" applyBorder="1" applyAlignment="1" applyProtection="1">
      <alignment horizontal="right"/>
      <protection/>
    </xf>
    <xf numFmtId="0" fontId="9" fillId="0" borderId="0" xfId="29" applyFont="1" applyBorder="1" applyProtection="1">
      <alignment/>
      <protection/>
    </xf>
    <xf numFmtId="0" fontId="9" fillId="0" borderId="0" xfId="29" applyBorder="1" applyProtection="1">
      <alignment/>
      <protection/>
    </xf>
    <xf numFmtId="0" fontId="7" fillId="3" borderId="6" xfId="29" applyFont="1" applyFill="1" applyBorder="1" applyAlignment="1" applyProtection="1">
      <alignment horizontal="right"/>
      <protection/>
    </xf>
    <xf numFmtId="0" fontId="0" fillId="2" borderId="7" xfId="29" applyFill="1" applyBorder="1" applyProtection="1">
      <alignment/>
      <protection/>
    </xf>
    <xf numFmtId="0" fontId="7" fillId="2" borderId="8" xfId="29" applyFont="1" applyFill="1" applyBorder="1" applyAlignment="1" applyProtection="1">
      <alignment horizontal="right"/>
      <protection/>
    </xf>
    <xf numFmtId="0" fontId="7" fillId="2" borderId="9" xfId="29" applyFont="1" applyFill="1" applyBorder="1" applyProtection="1">
      <alignment/>
      <protection/>
    </xf>
    <xf numFmtId="0" fontId="7" fillId="0" borderId="10" xfId="29" applyFont="1" applyFill="1" applyBorder="1" applyAlignment="1" applyProtection="1">
      <alignment horizontal="right"/>
      <protection/>
    </xf>
    <xf numFmtId="2" fontId="7" fillId="0" borderId="10" xfId="29" applyNumberFormat="1" applyFont="1" applyFill="1" applyBorder="1" applyAlignment="1" applyProtection="1">
      <alignment horizontal="right"/>
      <protection/>
    </xf>
    <xf numFmtId="0" fontId="7" fillId="0" borderId="10" xfId="29" applyFont="1" applyFill="1" applyBorder="1" applyProtection="1">
      <alignment/>
      <protection/>
    </xf>
    <xf numFmtId="0" fontId="7" fillId="0" borderId="11" xfId="29" applyFont="1" applyFill="1" applyBorder="1" applyAlignment="1" applyProtection="1">
      <alignment horizontal="right"/>
      <protection/>
    </xf>
    <xf numFmtId="0" fontId="7" fillId="2" borderId="10" xfId="29" applyFont="1" applyFill="1" applyBorder="1" applyAlignment="1" applyProtection="1">
      <alignment horizontal="right"/>
      <protection/>
    </xf>
    <xf numFmtId="0" fontId="7" fillId="2" borderId="12" xfId="29" applyFont="1" applyFill="1" applyBorder="1" applyAlignment="1" applyProtection="1">
      <alignment horizontal="right"/>
      <protection/>
    </xf>
    <xf numFmtId="2" fontId="7" fillId="2" borderId="13" xfId="29" applyNumberFormat="1" applyFont="1" applyFill="1" applyBorder="1" applyProtection="1">
      <alignment horizontal="center"/>
      <protection/>
    </xf>
    <xf numFmtId="0" fontId="7" fillId="2" borderId="0" xfId="29" applyFont="1" applyFill="1" applyBorder="1" applyAlignment="1" applyProtection="1">
      <alignment horizontal="right"/>
      <protection/>
    </xf>
    <xf numFmtId="0" fontId="7" fillId="2" borderId="14" xfId="29" applyFont="1" applyFill="1" applyBorder="1" applyAlignment="1" applyProtection="1">
      <alignment horizontal="right"/>
      <protection/>
    </xf>
    <xf numFmtId="2" fontId="7" fillId="3" borderId="4" xfId="29" applyNumberFormat="1" applyFont="1" applyFill="1" applyBorder="1" applyAlignment="1" applyProtection="1">
      <alignment horizontal="center"/>
      <protection/>
    </xf>
    <xf numFmtId="164" fontId="0" fillId="0" borderId="0" xfId="29" applyNumberFormat="1" applyProtection="1">
      <alignment/>
      <protection/>
    </xf>
    <xf numFmtId="2" fontId="7" fillId="2" borderId="4" xfId="29" applyNumberFormat="1" applyFont="1" applyFill="1" applyBorder="1" applyProtection="1">
      <alignment horizontal="center"/>
      <protection/>
    </xf>
    <xf numFmtId="0" fontId="7" fillId="0" borderId="0" xfId="29" applyBorder="1" applyProtection="1">
      <alignment/>
      <protection/>
    </xf>
    <xf numFmtId="0" fontId="7" fillId="2" borderId="11" xfId="29" applyFont="1" applyFill="1" applyBorder="1" applyAlignment="1" applyProtection="1">
      <alignment horizontal="right"/>
      <protection/>
    </xf>
    <xf numFmtId="0" fontId="7" fillId="2" borderId="15" xfId="29" applyFont="1" applyFill="1" applyBorder="1" applyAlignment="1" applyProtection="1">
      <alignment horizontal="right"/>
      <protection/>
    </xf>
    <xf numFmtId="2" fontId="7" fillId="3" borderId="16" xfId="29" applyNumberFormat="1" applyFont="1" applyFill="1" applyBorder="1" applyAlignment="1" applyProtection="1">
      <alignment horizontal="center"/>
      <protection/>
    </xf>
    <xf numFmtId="0" fontId="0" fillId="0" borderId="17" xfId="29" applyBorder="1" applyProtection="1">
      <alignment/>
      <protection/>
    </xf>
    <xf numFmtId="0" fontId="0" fillId="0" borderId="18" xfId="29" applyBorder="1" applyProtection="1">
      <alignment/>
      <protection/>
    </xf>
    <xf numFmtId="0" fontId="0" fillId="0" borderId="19" xfId="29" applyFont="1" applyBorder="1" applyProtection="1">
      <alignment horizontal="center"/>
      <protection/>
    </xf>
    <xf numFmtId="0" fontId="7" fillId="0" borderId="0" xfId="29" applyFont="1" applyBorder="1" applyProtection="1">
      <alignment/>
      <protection/>
    </xf>
    <xf numFmtId="2" fontId="7" fillId="3" borderId="13" xfId="29" applyNumberFormat="1" applyFont="1" applyFill="1" applyBorder="1" applyAlignment="1" applyProtection="1">
      <alignment horizontal="center"/>
      <protection/>
    </xf>
    <xf numFmtId="0" fontId="0" fillId="0" borderId="0" xfId="29" applyAlignment="1" applyProtection="1">
      <alignment/>
      <protection/>
    </xf>
    <xf numFmtId="2" fontId="7" fillId="2" borderId="20" xfId="29" applyNumberFormat="1" applyFont="1" applyFill="1" applyBorder="1" applyAlignment="1" applyProtection="1">
      <alignment horizontal="center"/>
      <protection/>
    </xf>
    <xf numFmtId="2" fontId="0" fillId="0" borderId="0" xfId="29" applyNumberFormat="1" applyProtection="1">
      <alignment/>
      <protection/>
    </xf>
    <xf numFmtId="2" fontId="7" fillId="2" borderId="16" xfId="29" applyNumberFormat="1" applyFont="1" applyFill="1" applyBorder="1" applyAlignment="1" applyProtection="1">
      <alignment horizontal="center"/>
      <protection/>
    </xf>
    <xf numFmtId="0" fontId="0" fillId="4" borderId="0" xfId="29" applyFill="1" applyProtection="1">
      <alignment/>
      <protection locked="0"/>
    </xf>
    <xf numFmtId="0" fontId="7" fillId="2" borderId="13" xfId="29" applyFont="1" applyFill="1" applyBorder="1" applyProtection="1">
      <alignment horizontal="center"/>
      <protection locked="0"/>
    </xf>
    <xf numFmtId="0" fontId="7" fillId="2" borderId="7" xfId="29" applyFont="1" applyFill="1" applyBorder="1" applyProtection="1">
      <alignment horizontal="center"/>
      <protection locked="0"/>
    </xf>
    <xf numFmtId="0" fontId="7" fillId="2" borderId="3" xfId="29" applyFont="1" applyFill="1" applyBorder="1" applyProtection="1">
      <alignment horizontal="justify"/>
      <protection/>
    </xf>
    <xf numFmtId="2" fontId="7" fillId="5" borderId="4" xfId="29" applyNumberFormat="1" applyFont="1" applyFill="1" applyBorder="1" applyAlignment="1" applyProtection="1">
      <alignment horizontal="center"/>
      <protection/>
    </xf>
    <xf numFmtId="0" fontId="7" fillId="2" borderId="21" xfId="29" applyFont="1" applyFill="1" applyBorder="1" applyProtection="1">
      <alignment horizontal="justify"/>
      <protection/>
    </xf>
    <xf numFmtId="0" fontId="0" fillId="4" borderId="0" xfId="29" applyFill="1" applyBorder="1" applyAlignment="1">
      <alignment horizontal="center"/>
      <protection/>
    </xf>
    <xf numFmtId="2" fontId="7" fillId="5" borderId="16" xfId="29" applyNumberFormat="1" applyFont="1" applyFill="1" applyBorder="1" applyAlignment="1" applyProtection="1">
      <alignment horizontal="center"/>
      <protection/>
    </xf>
    <xf numFmtId="0" fontId="10" fillId="0" borderId="22" xfId="29" applyFont="1" applyBorder="1" applyProtection="1">
      <alignment/>
      <protection locked="0"/>
    </xf>
    <xf numFmtId="0" fontId="0" fillId="0" borderId="22" xfId="29" applyFont="1" applyBorder="1" applyProtection="1">
      <alignment/>
      <protection locked="0"/>
    </xf>
    <xf numFmtId="0" fontId="0" fillId="0" borderId="22" xfId="29" applyFont="1" applyBorder="1" applyProtection="1">
      <alignment horizontal="center"/>
      <protection locked="0"/>
    </xf>
    <xf numFmtId="0" fontId="0" fillId="0" borderId="0" xfId="29" applyFont="1" applyBorder="1" applyProtection="1">
      <alignment horizontal="center"/>
      <protection locked="0"/>
    </xf>
    <xf numFmtId="0" fontId="0" fillId="0" borderId="0" xfId="29" applyBorder="1" applyProtection="1">
      <alignment/>
      <protection locked="0"/>
    </xf>
    <xf numFmtId="0" fontId="7" fillId="3" borderId="23" xfId="29" applyFont="1" applyFill="1" applyBorder="1" applyAlignment="1" applyProtection="1">
      <alignment horizontal="center"/>
      <protection/>
    </xf>
    <xf numFmtId="0" fontId="7" fillId="3" borderId="24" xfId="29" applyFont="1" applyFill="1" applyBorder="1" applyAlignment="1" applyProtection="1">
      <alignment horizontal="center"/>
      <protection/>
    </xf>
    <xf numFmtId="0" fontId="7" fillId="2" borderId="24" xfId="29" applyFont="1" applyFill="1" applyBorder="1" applyProtection="1">
      <alignment horizontal="center"/>
      <protection/>
    </xf>
    <xf numFmtId="0" fontId="7" fillId="2" borderId="13" xfId="29" applyFont="1" applyFill="1" applyBorder="1" applyAlignment="1" applyProtection="1">
      <alignment horizontal="center"/>
      <protection/>
    </xf>
    <xf numFmtId="0" fontId="7" fillId="3" borderId="25" xfId="29" applyFont="1" applyFill="1" applyBorder="1" applyAlignment="1" applyProtection="1">
      <alignment horizontal="center"/>
      <protection/>
    </xf>
    <xf numFmtId="0" fontId="7" fillId="3" borderId="26" xfId="29" applyFont="1" applyFill="1" applyBorder="1" applyAlignment="1" applyProtection="1">
      <alignment horizontal="center"/>
      <protection/>
    </xf>
    <xf numFmtId="0" fontId="7" fillId="2" borderId="26" xfId="29" applyFont="1" applyFill="1" applyBorder="1" applyProtection="1">
      <alignment horizontal="center"/>
      <protection/>
    </xf>
    <xf numFmtId="0" fontId="7" fillId="2" borderId="7" xfId="29" applyFont="1" applyFill="1" applyBorder="1" applyAlignment="1" applyProtection="1">
      <alignment horizontal="center"/>
      <protection/>
    </xf>
    <xf numFmtId="0" fontId="7" fillId="3" borderId="27" xfId="29" applyFont="1" applyFill="1" applyBorder="1" applyAlignment="1" applyProtection="1">
      <alignment horizontal="center" vertical="center" wrapText="1"/>
      <protection/>
    </xf>
    <xf numFmtId="0" fontId="7" fillId="3" borderId="28" xfId="29" applyFont="1" applyFill="1" applyBorder="1" applyAlignment="1" applyProtection="1">
      <alignment horizontal="center" vertical="center"/>
      <protection/>
    </xf>
    <xf numFmtId="1" fontId="7" fillId="2" borderId="28" xfId="29" applyNumberFormat="1" applyFont="1" applyFill="1" applyBorder="1" applyProtection="1">
      <alignment horizontal="center"/>
      <protection/>
    </xf>
    <xf numFmtId="1" fontId="7" fillId="3" borderId="28" xfId="29" applyNumberFormat="1" applyFont="1" applyFill="1" applyBorder="1" applyAlignment="1" applyProtection="1">
      <alignment horizontal="center" vertical="center"/>
      <protection/>
    </xf>
    <xf numFmtId="11" fontId="7" fillId="2" borderId="4" xfId="29" applyNumberFormat="1" applyFont="1" applyFill="1" applyBorder="1" applyAlignment="1" applyProtection="1">
      <alignment horizontal="center"/>
      <protection/>
    </xf>
    <xf numFmtId="0" fontId="7" fillId="3" borderId="27" xfId="29" applyFont="1" applyFill="1" applyBorder="1" applyAlignment="1" applyProtection="1">
      <alignment horizontal="center" vertical="center"/>
      <protection/>
    </xf>
    <xf numFmtId="0" fontId="7" fillId="3" borderId="29" xfId="29" applyFont="1" applyFill="1" applyBorder="1" applyAlignment="1" applyProtection="1">
      <alignment horizontal="center" vertical="center"/>
      <protection/>
    </xf>
    <xf numFmtId="0" fontId="7" fillId="3" borderId="30" xfId="29" applyFont="1" applyFill="1" applyBorder="1" applyAlignment="1" applyProtection="1">
      <alignment horizontal="center" vertical="center"/>
      <protection/>
    </xf>
    <xf numFmtId="1" fontId="7" fillId="2" borderId="30" xfId="29" applyNumberFormat="1" applyFont="1" applyFill="1" applyBorder="1" applyProtection="1">
      <alignment horizontal="center"/>
      <protection/>
    </xf>
    <xf numFmtId="1" fontId="7" fillId="3" borderId="30" xfId="29" applyNumberFormat="1" applyFont="1" applyFill="1" applyBorder="1" applyAlignment="1" applyProtection="1">
      <alignment horizontal="center" vertical="center"/>
      <protection/>
    </xf>
    <xf numFmtId="11" fontId="7" fillId="2" borderId="16" xfId="29" applyNumberFormat="1" applyFont="1" applyFill="1" applyBorder="1" applyAlignment="1" applyProtection="1">
      <alignment horizontal="center"/>
      <protection/>
    </xf>
    <xf numFmtId="0" fontId="0" fillId="0" borderId="0" xfId="29" applyAlignment="1" applyProtection="1">
      <alignment horizontal="center"/>
      <protection locked="0"/>
    </xf>
    <xf numFmtId="1" fontId="0" fillId="0" borderId="0" xfId="29" applyNumberFormat="1" applyAlignment="1" applyProtection="1">
      <alignment horizontal="center"/>
      <protection locked="0"/>
    </xf>
    <xf numFmtId="0" fontId="12" fillId="0" borderId="0" xfId="29" applyFont="1" applyProtection="1">
      <alignment/>
      <protection/>
    </xf>
    <xf numFmtId="0" fontId="0" fillId="0" borderId="0" xfId="29" applyAlignment="1" applyProtection="1">
      <alignment horizontal="center"/>
      <protection/>
    </xf>
    <xf numFmtId="0" fontId="7" fillId="2" borderId="31" xfId="29" applyFont="1" applyFill="1" applyBorder="1" applyAlignment="1" applyProtection="1">
      <alignment horizontal="center"/>
      <protection/>
    </xf>
    <xf numFmtId="0" fontId="7" fillId="0" borderId="27" xfId="29" applyFont="1" applyFill="1" applyBorder="1" applyAlignment="1" applyProtection="1">
      <alignment horizontal="center"/>
      <protection/>
    </xf>
    <xf numFmtId="0" fontId="7" fillId="2" borderId="6" xfId="29" applyFont="1" applyFill="1" applyBorder="1" applyAlignment="1" applyProtection="1">
      <alignment horizontal="center"/>
      <protection/>
    </xf>
    <xf numFmtId="0" fontId="13" fillId="0" borderId="0" xfId="29" applyFont="1" applyProtection="1">
      <alignment/>
      <protection/>
    </xf>
    <xf numFmtId="0" fontId="14" fillId="0" borderId="0" xfId="29" applyFont="1" applyProtection="1">
      <alignment/>
      <protection/>
    </xf>
    <xf numFmtId="2" fontId="7" fillId="3" borderId="5" xfId="29" applyNumberFormat="1" applyFont="1" applyFill="1" applyBorder="1" applyAlignment="1" applyProtection="1">
      <alignment horizontal="center" vertical="center"/>
      <protection/>
    </xf>
    <xf numFmtId="2" fontId="7" fillId="0" borderId="27" xfId="29" applyNumberFormat="1" applyFont="1" applyFill="1" applyBorder="1" applyAlignment="1" applyProtection="1">
      <alignment horizontal="center"/>
      <protection/>
    </xf>
    <xf numFmtId="0" fontId="15" fillId="0" borderId="0" xfId="29" applyFont="1" applyProtection="1">
      <alignment/>
      <protection locked="0"/>
    </xf>
    <xf numFmtId="2" fontId="7" fillId="3" borderId="32" xfId="29" applyNumberFormat="1" applyFont="1" applyFill="1" applyBorder="1" applyAlignment="1" applyProtection="1">
      <alignment horizontal="center" vertical="center"/>
      <protection/>
    </xf>
    <xf numFmtId="1" fontId="7" fillId="4" borderId="0" xfId="29" applyNumberFormat="1" applyFont="1" applyFill="1" applyBorder="1" applyAlignment="1" applyProtection="1">
      <alignment horizontal="center"/>
      <protection locked="0"/>
    </xf>
    <xf numFmtId="0" fontId="7" fillId="3" borderId="33" xfId="29" applyFont="1" applyFill="1" applyBorder="1" applyAlignment="1" applyProtection="1">
      <alignment horizontal="center"/>
      <protection locked="0"/>
    </xf>
    <xf numFmtId="0" fontId="7" fillId="2" borderId="33" xfId="29" applyFont="1" applyFill="1" applyBorder="1" applyAlignment="1">
      <alignment horizontal="center"/>
      <protection/>
    </xf>
    <xf numFmtId="0" fontId="7" fillId="2" borderId="9" xfId="29" applyFont="1" applyFill="1" applyBorder="1" applyAlignment="1">
      <alignment horizontal="center"/>
      <protection/>
    </xf>
    <xf numFmtId="0" fontId="7" fillId="3" borderId="34" xfId="29" applyFont="1" applyFill="1" applyBorder="1" applyProtection="1">
      <alignment horizontal="center"/>
      <protection locked="0"/>
    </xf>
    <xf numFmtId="0" fontId="7" fillId="3" borderId="34" xfId="29" applyFont="1" applyFill="1" applyBorder="1" applyAlignment="1" applyProtection="1">
      <alignment horizontal="center"/>
      <protection locked="0"/>
    </xf>
    <xf numFmtId="0" fontId="7" fillId="3" borderId="35" xfId="29" applyFont="1" applyFill="1" applyBorder="1" applyAlignment="1" applyProtection="1">
      <alignment horizontal="center"/>
      <protection locked="0"/>
    </xf>
    <xf numFmtId="2" fontId="7" fillId="6" borderId="28" xfId="29" applyNumberFormat="1" applyFont="1" applyFill="1" applyBorder="1" applyAlignment="1" applyProtection="1">
      <alignment horizontal="center"/>
      <protection/>
    </xf>
    <xf numFmtId="2" fontId="7" fillId="6" borderId="20" xfId="29" applyNumberFormat="1" applyFont="1" applyFill="1" applyBorder="1" applyAlignment="1" applyProtection="1">
      <alignment horizontal="center"/>
      <protection/>
    </xf>
    <xf numFmtId="0" fontId="0" fillId="0" borderId="0" xfId="29" applyBorder="1" applyAlignment="1">
      <alignment horizontal="center"/>
      <protection/>
    </xf>
    <xf numFmtId="0" fontId="7" fillId="4" borderId="0" xfId="29" applyFont="1" applyFill="1" applyBorder="1" applyAlignment="1" applyProtection="1">
      <alignment horizontal="center"/>
      <protection locked="0"/>
    </xf>
    <xf numFmtId="0" fontId="0" fillId="4" borderId="0" xfId="29" applyFont="1" applyFill="1" applyProtection="1">
      <alignment horizontal="center"/>
      <protection locked="0"/>
    </xf>
    <xf numFmtId="0" fontId="7" fillId="7" borderId="0" xfId="29" applyFont="1" applyFill="1" applyBorder="1" applyProtection="1">
      <alignment horizontal="center"/>
      <protection locked="0"/>
    </xf>
    <xf numFmtId="2" fontId="7" fillId="6" borderId="30" xfId="29" applyNumberFormat="1" applyFont="1" applyFill="1" applyBorder="1" applyAlignment="1" applyProtection="1">
      <alignment horizontal="center"/>
      <protection/>
    </xf>
    <xf numFmtId="2" fontId="7" fillId="6" borderId="36" xfId="29" applyNumberFormat="1" applyFont="1" applyFill="1" applyBorder="1" applyAlignment="1" applyProtection="1">
      <alignment horizontal="center"/>
      <protection/>
    </xf>
    <xf numFmtId="0" fontId="0" fillId="4" borderId="0" xfId="29" applyFont="1" applyFill="1" applyBorder="1" applyProtection="1">
      <alignment/>
      <protection locked="0"/>
    </xf>
    <xf numFmtId="0" fontId="7" fillId="0" borderId="0" xfId="29" applyFont="1" applyFill="1" applyBorder="1" applyAlignment="1" applyProtection="1">
      <alignment horizontal="center"/>
      <protection locked="0"/>
    </xf>
    <xf numFmtId="2" fontId="7" fillId="8" borderId="0" xfId="29" applyNumberFormat="1" applyFill="1" applyBorder="1" applyAlignment="1" applyProtection="1">
      <alignment/>
      <protection locked="0"/>
    </xf>
    <xf numFmtId="0" fontId="7" fillId="0" borderId="0" xfId="29" applyFont="1" applyFill="1" applyBorder="1" applyAlignment="1">
      <alignment horizontal="center"/>
      <protection/>
    </xf>
    <xf numFmtId="0" fontId="7" fillId="4" borderId="0" xfId="29" applyFont="1" applyFill="1" applyBorder="1" applyAlignment="1">
      <alignment/>
      <protection/>
    </xf>
    <xf numFmtId="0" fontId="7" fillId="0" borderId="0" xfId="29" applyFont="1" applyFill="1" applyBorder="1" applyProtection="1">
      <alignment horizontal="center"/>
      <protection locked="0"/>
    </xf>
    <xf numFmtId="0" fontId="7" fillId="0" borderId="0" xfId="29" applyFont="1" applyFill="1" applyBorder="1" applyProtection="1">
      <alignment horizontal="justify"/>
      <protection/>
    </xf>
    <xf numFmtId="2" fontId="7" fillId="0" borderId="0" xfId="29" applyNumberFormat="1" applyFont="1" applyFill="1" applyBorder="1" applyAlignment="1" applyProtection="1">
      <alignment horizontal="center"/>
      <protection/>
    </xf>
    <xf numFmtId="2" fontId="7" fillId="8" borderId="0" xfId="29" applyNumberFormat="1" applyFont="1" applyFill="1" applyBorder="1" applyAlignment="1" applyProtection="1">
      <alignment horizontal="center"/>
      <protection locked="0"/>
    </xf>
    <xf numFmtId="0" fontId="3" fillId="2" borderId="34" xfId="29" applyFont="1" applyFill="1" applyBorder="1" applyAlignment="1" applyProtection="1">
      <alignment horizontal="center" vertical="center"/>
      <protection locked="0"/>
    </xf>
    <xf numFmtId="0" fontId="3" fillId="2" borderId="35" xfId="29" applyFont="1" applyFill="1" applyBorder="1" applyProtection="1">
      <alignment horizontal="center"/>
      <protection locked="0"/>
    </xf>
    <xf numFmtId="0" fontId="7" fillId="2" borderId="3" xfId="29" applyFont="1" applyFill="1" applyBorder="1" applyAlignment="1" applyProtection="1">
      <alignment horizontal="left" vertical="center"/>
      <protection/>
    </xf>
    <xf numFmtId="2" fontId="7" fillId="6" borderId="28" xfId="29" applyNumberFormat="1" applyFont="1" applyFill="1" applyBorder="1" applyAlignment="1" applyProtection="1">
      <alignment horizontal="center"/>
      <protection locked="0"/>
    </xf>
    <xf numFmtId="2" fontId="7" fillId="6" borderId="20" xfId="29" applyNumberFormat="1" applyFont="1" applyFill="1" applyBorder="1" applyAlignment="1" applyProtection="1">
      <alignment horizontal="center"/>
      <protection locked="0"/>
    </xf>
    <xf numFmtId="0" fontId="7" fillId="2" borderId="3" xfId="29" applyFont="1" applyFill="1" applyBorder="1" applyAlignment="1" applyProtection="1">
      <alignment horizontal="left"/>
      <protection/>
    </xf>
    <xf numFmtId="0" fontId="7" fillId="4" borderId="0" xfId="29" applyFont="1" applyFill="1" applyBorder="1" applyAlignment="1">
      <alignment horizontal="center"/>
      <protection/>
    </xf>
    <xf numFmtId="0" fontId="7" fillId="2" borderId="29" xfId="29" applyFont="1" applyFill="1" applyBorder="1" applyAlignment="1" applyProtection="1">
      <alignment horizontal="left"/>
      <protection/>
    </xf>
    <xf numFmtId="2" fontId="7" fillId="6" borderId="30" xfId="29" applyNumberFormat="1" applyFont="1" applyFill="1" applyBorder="1" applyAlignment="1" applyProtection="1">
      <alignment horizontal="center"/>
      <protection locked="0"/>
    </xf>
    <xf numFmtId="2" fontId="7" fillId="6" borderId="36" xfId="29" applyNumberFormat="1" applyFont="1" applyFill="1" applyBorder="1" applyAlignment="1" applyProtection="1">
      <alignment horizontal="center"/>
      <protection locked="0"/>
    </xf>
    <xf numFmtId="0" fontId="7" fillId="6" borderId="37" xfId="29" applyFont="1" applyFill="1" applyBorder="1" applyAlignment="1" applyProtection="1">
      <alignment horizontal="center"/>
      <protection locked="0"/>
    </xf>
    <xf numFmtId="0" fontId="7" fillId="6" borderId="38" xfId="29" applyFont="1" applyFill="1" applyBorder="1" applyAlignment="1" applyProtection="1">
      <alignment horizontal="center"/>
      <protection locked="0"/>
    </xf>
    <xf numFmtId="0" fontId="7" fillId="2" borderId="3" xfId="29" applyFont="1" applyFill="1" applyBorder="1" applyAlignment="1" applyProtection="1">
      <alignment horizontal="justify"/>
      <protection/>
    </xf>
    <xf numFmtId="2" fontId="7" fillId="5" borderId="5" xfId="29" applyNumberFormat="1" applyFont="1" applyFill="1" applyBorder="1" applyAlignment="1" applyProtection="1">
      <alignment horizontal="center"/>
      <protection locked="0"/>
    </xf>
    <xf numFmtId="2" fontId="7" fillId="5" borderId="20" xfId="29" applyNumberFormat="1" applyFont="1" applyFill="1" applyBorder="1" applyAlignment="1" applyProtection="1">
      <alignment horizontal="center"/>
      <protection locked="0"/>
    </xf>
    <xf numFmtId="0" fontId="0" fillId="4" borderId="0" xfId="29" applyFill="1" applyBorder="1" applyProtection="1">
      <alignment/>
      <protection locked="0"/>
    </xf>
    <xf numFmtId="0" fontId="7" fillId="2" borderId="21" xfId="29" applyFont="1" applyFill="1" applyBorder="1" applyAlignment="1" applyProtection="1">
      <alignment horizontal="justify"/>
      <protection/>
    </xf>
    <xf numFmtId="2" fontId="7" fillId="5" borderId="30" xfId="29" applyNumberFormat="1" applyFont="1" applyFill="1" applyBorder="1" applyAlignment="1" applyProtection="1">
      <alignment horizontal="center"/>
      <protection locked="0"/>
    </xf>
    <xf numFmtId="2" fontId="7" fillId="5" borderId="36" xfId="29" applyNumberFormat="1" applyFont="1" applyFill="1" applyBorder="1" applyAlignment="1" applyProtection="1">
      <alignment horizontal="center"/>
      <protection locked="0"/>
    </xf>
    <xf numFmtId="0" fontId="7" fillId="0" borderId="0" xfId="29" applyFont="1" applyProtection="1">
      <alignment/>
      <protection/>
    </xf>
    <xf numFmtId="0" fontId="7" fillId="0" borderId="0" xfId="29" applyFont="1" applyProtection="1">
      <alignment/>
      <protection locked="0"/>
    </xf>
    <xf numFmtId="0" fontId="7" fillId="0" borderId="0" xfId="29" applyFont="1" applyProtection="1">
      <alignment horizontal="center"/>
      <protection locked="0"/>
    </xf>
    <xf numFmtId="0" fontId="0" fillId="0" borderId="22" xfId="29" applyBorder="1" applyProtection="1">
      <alignment/>
      <protection locked="0"/>
    </xf>
    <xf numFmtId="0" fontId="0" fillId="4" borderId="22" xfId="29" applyFont="1" applyFill="1" applyBorder="1" applyProtection="1">
      <alignment horizontal="left"/>
      <protection locked="0"/>
    </xf>
    <xf numFmtId="0" fontId="0" fillId="4" borderId="22" xfId="29" applyFill="1" applyBorder="1" applyProtection="1">
      <alignment/>
      <protection locked="0"/>
    </xf>
    <xf numFmtId="0" fontId="0" fillId="0" borderId="11" xfId="29" applyBorder="1" applyProtection="1">
      <alignment/>
      <protection locked="0"/>
    </xf>
    <xf numFmtId="0" fontId="0" fillId="0" borderId="39" xfId="29" applyFont="1" applyBorder="1" applyProtection="1">
      <alignment horizontal="center"/>
      <protection locked="0"/>
    </xf>
    <xf numFmtId="0" fontId="0" fillId="0" borderId="39" xfId="29" applyBorder="1" applyProtection="1">
      <alignment/>
      <protection locked="0"/>
    </xf>
    <xf numFmtId="0" fontId="0" fillId="8" borderId="0" xfId="29" applyFont="1" applyFill="1" applyAlignment="1" applyProtection="1">
      <alignment horizontal="center"/>
      <protection locked="0"/>
    </xf>
    <xf numFmtId="0" fontId="7" fillId="3" borderId="2" xfId="29" applyFont="1" applyFill="1" applyBorder="1" applyAlignment="1" applyProtection="1">
      <alignment horizontal="center"/>
      <protection/>
    </xf>
    <xf numFmtId="0" fontId="7" fillId="3" borderId="12" xfId="29" applyFont="1" applyFill="1" applyBorder="1" applyAlignment="1" applyProtection="1">
      <alignment horizontal="center"/>
      <protection/>
    </xf>
    <xf numFmtId="0" fontId="7" fillId="3" borderId="40" xfId="29" applyFont="1" applyFill="1" applyBorder="1" applyAlignment="1" applyProtection="1">
      <alignment horizontal="center"/>
      <protection/>
    </xf>
    <xf numFmtId="0" fontId="7" fillId="3" borderId="41" xfId="29" applyFont="1" applyFill="1" applyBorder="1" applyAlignment="1" applyProtection="1">
      <alignment horizontal="center"/>
      <protection/>
    </xf>
    <xf numFmtId="0" fontId="7" fillId="3" borderId="3" xfId="29" applyFont="1" applyFill="1" applyBorder="1" applyProtection="1">
      <alignment/>
      <protection/>
    </xf>
    <xf numFmtId="0" fontId="7" fillId="3" borderId="14" xfId="29" applyFont="1" applyFill="1" applyBorder="1" applyAlignment="1" applyProtection="1">
      <alignment horizontal="center"/>
      <protection/>
    </xf>
    <xf numFmtId="1" fontId="7" fillId="2" borderId="28" xfId="29" applyNumberFormat="1" applyFont="1" applyFill="1" applyBorder="1" applyAlignment="1" applyProtection="1">
      <alignment horizontal="center"/>
      <protection/>
    </xf>
    <xf numFmtId="1" fontId="7" fillId="3" borderId="28" xfId="29" applyNumberFormat="1" applyFont="1" applyFill="1" applyBorder="1" applyAlignment="1" applyProtection="1">
      <alignment horizontal="center"/>
      <protection/>
    </xf>
    <xf numFmtId="0" fontId="7" fillId="3" borderId="40" xfId="29" applyFont="1" applyFill="1" applyBorder="1" applyProtection="1">
      <alignment/>
      <protection/>
    </xf>
    <xf numFmtId="1" fontId="7" fillId="2" borderId="26" xfId="29" applyNumberFormat="1" applyFont="1" applyFill="1" applyBorder="1" applyProtection="1">
      <alignment horizontal="center"/>
      <protection/>
    </xf>
    <xf numFmtId="1" fontId="7" fillId="2" borderId="26" xfId="29" applyNumberFormat="1" applyFont="1" applyFill="1" applyBorder="1" applyAlignment="1" applyProtection="1">
      <alignment horizontal="center"/>
      <protection/>
    </xf>
    <xf numFmtId="1" fontId="7" fillId="3" borderId="26" xfId="29" applyNumberFormat="1" applyFont="1" applyFill="1" applyBorder="1" applyAlignment="1" applyProtection="1">
      <alignment horizontal="center"/>
      <protection/>
    </xf>
    <xf numFmtId="11" fontId="7" fillId="2" borderId="7" xfId="29" applyNumberFormat="1" applyFont="1" applyFill="1" applyBorder="1" applyAlignment="1" applyProtection="1">
      <alignment horizontal="center"/>
      <protection/>
    </xf>
    <xf numFmtId="0" fontId="7" fillId="3" borderId="21" xfId="29" applyFont="1" applyFill="1" applyBorder="1" applyProtection="1">
      <alignment/>
      <protection/>
    </xf>
    <xf numFmtId="0" fontId="7" fillId="3" borderId="15" xfId="29" applyFont="1" applyFill="1" applyBorder="1" applyAlignment="1" applyProtection="1">
      <alignment horizontal="center"/>
      <protection/>
    </xf>
    <xf numFmtId="1" fontId="7" fillId="2" borderId="30" xfId="29" applyNumberFormat="1" applyFont="1" applyFill="1" applyBorder="1" applyAlignment="1" applyProtection="1">
      <alignment horizontal="center"/>
      <protection/>
    </xf>
    <xf numFmtId="1" fontId="7" fillId="3" borderId="30" xfId="29" applyNumberFormat="1" applyFont="1" applyFill="1" applyBorder="1" applyAlignment="1" applyProtection="1">
      <alignment horizontal="center"/>
      <protection/>
    </xf>
    <xf numFmtId="0" fontId="7" fillId="3" borderId="10" xfId="29" applyFont="1" applyFill="1" applyBorder="1" applyAlignment="1" applyProtection="1">
      <alignment horizontal="center"/>
      <protection/>
    </xf>
    <xf numFmtId="0" fontId="7" fillId="2" borderId="24" xfId="29" applyFont="1" applyFill="1" applyBorder="1" applyAlignment="1" applyProtection="1">
      <alignment horizontal="center"/>
      <protection/>
    </xf>
    <xf numFmtId="0" fontId="7" fillId="9" borderId="12" xfId="29" applyFont="1" applyFill="1" applyBorder="1" applyAlignment="1" applyProtection="1">
      <alignment horizontal="center"/>
      <protection/>
    </xf>
    <xf numFmtId="0" fontId="7" fillId="0" borderId="5" xfId="29" applyFont="1" applyFill="1" applyBorder="1" applyAlignment="1" applyProtection="1">
      <alignment horizontal="center"/>
      <protection/>
    </xf>
    <xf numFmtId="0" fontId="7" fillId="3" borderId="42" xfId="29" applyFont="1" applyFill="1" applyBorder="1" applyAlignment="1" applyProtection="1">
      <alignment horizontal="center"/>
      <protection/>
    </xf>
    <xf numFmtId="0" fontId="7" fillId="2" borderId="26" xfId="29" applyFont="1" applyFill="1" applyBorder="1" applyAlignment="1" applyProtection="1">
      <alignment horizontal="center"/>
      <protection/>
    </xf>
    <xf numFmtId="0" fontId="7" fillId="2" borderId="41" xfId="29" applyFont="1" applyFill="1" applyBorder="1" applyAlignment="1" applyProtection="1">
      <alignment horizontal="center"/>
      <protection/>
    </xf>
    <xf numFmtId="0" fontId="7" fillId="3" borderId="0" xfId="29" applyFont="1" applyFill="1" applyBorder="1" applyAlignment="1" applyProtection="1">
      <alignment horizontal="center"/>
      <protection/>
    </xf>
    <xf numFmtId="2" fontId="7" fillId="2" borderId="33" xfId="29" applyNumberFormat="1" applyFont="1" applyFill="1" applyBorder="1" applyAlignment="1" applyProtection="1">
      <alignment horizontal="center"/>
      <protection/>
    </xf>
    <xf numFmtId="2" fontId="7" fillId="2" borderId="43" xfId="29" applyNumberFormat="1" applyFont="1" applyFill="1" applyBorder="1" applyAlignment="1" applyProtection="1">
      <alignment horizontal="center"/>
      <protection/>
    </xf>
    <xf numFmtId="1" fontId="7" fillId="0" borderId="5" xfId="29" applyNumberFormat="1" applyFont="1" applyFill="1" applyBorder="1" applyAlignment="1" applyProtection="1">
      <alignment horizontal="center"/>
      <protection/>
    </xf>
    <xf numFmtId="2" fontId="7" fillId="2" borderId="28" xfId="29" applyNumberFormat="1" applyFont="1" applyFill="1" applyBorder="1" applyAlignment="1" applyProtection="1">
      <alignment horizontal="center"/>
      <protection/>
    </xf>
    <xf numFmtId="2" fontId="7" fillId="2" borderId="0" xfId="29" applyNumberFormat="1" applyFont="1" applyFill="1" applyBorder="1" applyAlignment="1" applyProtection="1">
      <alignment horizontal="center"/>
      <protection/>
    </xf>
    <xf numFmtId="2" fontId="7" fillId="2" borderId="26" xfId="29" applyNumberFormat="1" applyFont="1" applyFill="1" applyBorder="1" applyAlignment="1" applyProtection="1">
      <alignment horizontal="center"/>
      <protection/>
    </xf>
    <xf numFmtId="2" fontId="7" fillId="2" borderId="42" xfId="29" applyNumberFormat="1" applyFont="1" applyFill="1" applyBorder="1" applyAlignment="1" applyProtection="1">
      <alignment horizontal="center"/>
      <protection/>
    </xf>
    <xf numFmtId="0" fontId="7" fillId="3" borderId="11" xfId="29" applyFont="1" applyFill="1" applyBorder="1" applyAlignment="1" applyProtection="1">
      <alignment horizontal="center"/>
      <protection/>
    </xf>
    <xf numFmtId="2" fontId="7" fillId="2" borderId="30" xfId="29" applyNumberFormat="1" applyFont="1" applyFill="1" applyBorder="1" applyAlignment="1" applyProtection="1">
      <alignment horizontal="center"/>
      <protection/>
    </xf>
    <xf numFmtId="2" fontId="7" fillId="2" borderId="11" xfId="29" applyNumberFormat="1" applyFont="1" applyFill="1" applyBorder="1" applyAlignment="1" applyProtection="1">
      <alignment horizontal="center"/>
      <protection/>
    </xf>
    <xf numFmtId="0" fontId="7" fillId="3" borderId="37" xfId="29" applyFont="1" applyFill="1" applyBorder="1" applyProtection="1">
      <alignment horizontal="center"/>
      <protection locked="0"/>
    </xf>
    <xf numFmtId="0" fontId="7" fillId="3" borderId="44" xfId="29" applyFont="1" applyFill="1" applyBorder="1" applyAlignment="1" applyProtection="1">
      <alignment horizontal="center"/>
      <protection locked="0"/>
    </xf>
    <xf numFmtId="0" fontId="0" fillId="10" borderId="45" xfId="29" applyFont="1" applyFill="1" applyBorder="1" applyProtection="1">
      <alignment/>
      <protection/>
    </xf>
    <xf numFmtId="0" fontId="0" fillId="10" borderId="4" xfId="29" applyFont="1" applyFill="1" applyBorder="1" applyProtection="1">
      <alignment/>
      <protection/>
    </xf>
    <xf numFmtId="0" fontId="0" fillId="10" borderId="28" xfId="29" applyFont="1" applyFill="1" applyBorder="1" applyProtection="1">
      <alignment/>
      <protection/>
    </xf>
    <xf numFmtId="2" fontId="7" fillId="6" borderId="16" xfId="29" applyNumberFormat="1" applyFont="1" applyFill="1" applyBorder="1" applyAlignment="1" applyProtection="1">
      <alignment horizontal="center"/>
      <protection/>
    </xf>
    <xf numFmtId="0" fontId="0" fillId="0" borderId="0" xfId="29">
      <alignment/>
      <protection/>
    </xf>
    <xf numFmtId="1" fontId="7" fillId="0" borderId="0" xfId="29" applyNumberFormat="1" applyFont="1" applyFill="1" applyBorder="1" applyAlignment="1" applyProtection="1">
      <alignment horizontal="center"/>
      <protection/>
    </xf>
    <xf numFmtId="0" fontId="0" fillId="0" borderId="0" xfId="29" applyFont="1" applyFill="1" applyBorder="1" applyProtection="1">
      <alignment/>
      <protection/>
    </xf>
    <xf numFmtId="0" fontId="7" fillId="2" borderId="6" xfId="29" applyFont="1" applyFill="1" applyBorder="1" applyAlignment="1">
      <alignment horizontal="center"/>
      <protection/>
    </xf>
    <xf numFmtId="0" fontId="7" fillId="2" borderId="41" xfId="29" applyFont="1" applyFill="1" applyBorder="1" applyAlignment="1">
      <alignment horizontal="center"/>
      <protection/>
    </xf>
    <xf numFmtId="0" fontId="7" fillId="2" borderId="6" xfId="29" applyFont="1" applyFill="1" applyBorder="1" applyAlignment="1">
      <alignment/>
      <protection/>
    </xf>
    <xf numFmtId="0" fontId="7" fillId="2" borderId="7" xfId="29" applyFont="1" applyFill="1" applyBorder="1" applyAlignment="1">
      <alignment/>
      <protection/>
    </xf>
    <xf numFmtId="0" fontId="7" fillId="6" borderId="46" xfId="29" applyFont="1" applyFill="1" applyBorder="1" applyAlignment="1" applyProtection="1">
      <alignment horizontal="center"/>
      <protection locked="0"/>
    </xf>
    <xf numFmtId="0" fontId="7" fillId="11" borderId="47" xfId="29" applyFont="1" applyFill="1" applyBorder="1" applyProtection="1">
      <alignment horizontal="justify"/>
      <protection/>
    </xf>
    <xf numFmtId="2" fontId="7" fillId="5" borderId="0" xfId="29" applyNumberFormat="1" applyFont="1" applyFill="1" applyBorder="1" applyAlignment="1" applyProtection="1">
      <alignment horizontal="center"/>
      <protection locked="0"/>
    </xf>
    <xf numFmtId="2" fontId="7" fillId="6" borderId="45" xfId="29" applyNumberFormat="1" applyFont="1" applyFill="1" applyBorder="1" applyAlignment="1" applyProtection="1">
      <alignment horizontal="center"/>
      <protection locked="0"/>
    </xf>
    <xf numFmtId="2" fontId="7" fillId="6" borderId="48" xfId="29" applyNumberFormat="1" applyFont="1" applyFill="1" applyBorder="1" applyAlignment="1" applyProtection="1">
      <alignment horizontal="center"/>
      <protection locked="0"/>
    </xf>
    <xf numFmtId="0" fontId="7" fillId="11" borderId="3" xfId="29" applyFont="1" applyFill="1" applyBorder="1" applyProtection="1">
      <alignment horizontal="justify"/>
      <protection/>
    </xf>
    <xf numFmtId="2" fontId="7" fillId="6" borderId="28" xfId="29" applyNumberFormat="1" applyFont="1" applyFill="1" applyBorder="1" applyAlignment="1" applyProtection="1">
      <alignment horizontal="center"/>
      <protection locked="0"/>
    </xf>
    <xf numFmtId="2" fontId="7" fillId="6" borderId="20" xfId="29" applyNumberFormat="1" applyFont="1" applyFill="1" applyBorder="1" applyAlignment="1" applyProtection="1">
      <alignment horizontal="center"/>
      <protection locked="0"/>
    </xf>
    <xf numFmtId="0" fontId="7" fillId="11" borderId="3" xfId="29" applyFont="1" applyFill="1" applyBorder="1" applyProtection="1">
      <alignment/>
      <protection/>
    </xf>
    <xf numFmtId="0" fontId="7" fillId="11" borderId="21" xfId="29" applyFont="1" applyFill="1" applyBorder="1" applyProtection="1">
      <alignment/>
      <protection/>
    </xf>
    <xf numFmtId="2" fontId="7" fillId="5" borderId="11" xfId="29" applyNumberFormat="1" applyFont="1" applyFill="1" applyBorder="1" applyAlignment="1" applyProtection="1">
      <alignment horizontal="center"/>
      <protection locked="0"/>
    </xf>
    <xf numFmtId="2" fontId="7" fillId="6" borderId="30" xfId="29" applyNumberFormat="1" applyFont="1" applyFill="1" applyBorder="1" applyAlignment="1" applyProtection="1">
      <alignment horizontal="center"/>
      <protection locked="0"/>
    </xf>
    <xf numFmtId="2" fontId="7" fillId="5" borderId="32" xfId="29" applyNumberFormat="1" applyFont="1" applyFill="1" applyBorder="1" applyAlignment="1" applyProtection="1">
      <alignment horizontal="center"/>
      <protection locked="0"/>
    </xf>
    <xf numFmtId="2" fontId="7" fillId="6" borderId="36" xfId="29" applyNumberFormat="1" applyFont="1" applyFill="1" applyBorder="1" applyAlignment="1" applyProtection="1">
      <alignment horizontal="center"/>
      <protection locked="0"/>
    </xf>
    <xf numFmtId="0" fontId="7" fillId="7" borderId="0" xfId="29" applyFont="1" applyFill="1" applyBorder="1" applyAlignment="1" applyProtection="1">
      <alignment horizontal="center"/>
      <protection locked="0"/>
    </xf>
    <xf numFmtId="0" fontId="7" fillId="2" borderId="7" xfId="29" applyFont="1" applyFill="1" applyBorder="1" applyAlignment="1">
      <alignment horizontal="center"/>
      <protection/>
    </xf>
    <xf numFmtId="0" fontId="7" fillId="7" borderId="0" xfId="29" applyFont="1" applyFill="1" applyBorder="1" applyAlignment="1">
      <alignment horizontal="center"/>
      <protection/>
    </xf>
    <xf numFmtId="0" fontId="7" fillId="7" borderId="0" xfId="29" applyFont="1" applyFill="1" applyBorder="1" applyAlignment="1">
      <alignment/>
      <protection/>
    </xf>
    <xf numFmtId="2" fontId="7" fillId="7" borderId="0" xfId="29" applyNumberFormat="1" applyFont="1" applyFill="1" applyBorder="1" applyAlignment="1" applyProtection="1">
      <alignment horizontal="center"/>
      <protection locked="0"/>
    </xf>
    <xf numFmtId="0" fontId="7" fillId="12" borderId="0" xfId="29" applyFont="1" applyFill="1" applyBorder="1" applyProtection="1">
      <alignment/>
      <protection locked="0"/>
    </xf>
    <xf numFmtId="0" fontId="16" fillId="0" borderId="0" xfId="29" applyFont="1" applyProtection="1">
      <alignment/>
      <protection locked="0"/>
    </xf>
    <xf numFmtId="0" fontId="7" fillId="2" borderId="2" xfId="29" applyFill="1" applyBorder="1" applyAlignment="1" applyProtection="1">
      <alignment horizontal="right"/>
      <protection locked="0"/>
    </xf>
    <xf numFmtId="0" fontId="17" fillId="0" borderId="0" xfId="29" applyFont="1" applyAlignment="1" applyProtection="1">
      <alignment/>
      <protection locked="0"/>
    </xf>
    <xf numFmtId="0" fontId="7" fillId="2" borderId="3" xfId="29" applyFont="1" applyFill="1" applyBorder="1" applyAlignment="1" applyProtection="1">
      <alignment horizontal="right"/>
      <protection locked="0"/>
    </xf>
    <xf numFmtId="0" fontId="7" fillId="2" borderId="3" xfId="29" applyFill="1" applyBorder="1" applyAlignment="1" applyProtection="1">
      <alignment horizontal="right"/>
      <protection locked="0"/>
    </xf>
    <xf numFmtId="0" fontId="17" fillId="0" borderId="0" xfId="29" applyFont="1" applyProtection="1">
      <alignment/>
      <protection locked="0"/>
    </xf>
    <xf numFmtId="0" fontId="7" fillId="2" borderId="3" xfId="29" applyFont="1" applyFill="1" applyBorder="1" applyAlignment="1" applyProtection="1">
      <alignment horizontal="right"/>
      <protection locked="0"/>
    </xf>
    <xf numFmtId="0" fontId="9" fillId="0" borderId="0" xfId="29" applyBorder="1" applyProtection="1">
      <alignment/>
      <protection locked="0"/>
    </xf>
    <xf numFmtId="0" fontId="7" fillId="2" borderId="3" xfId="29" applyFill="1" applyBorder="1" applyAlignment="1">
      <alignment horizontal="right"/>
      <protection/>
    </xf>
    <xf numFmtId="0" fontId="7" fillId="0" borderId="10" xfId="29" applyFont="1" applyFill="1" applyBorder="1" applyAlignment="1" applyProtection="1">
      <alignment horizontal="right"/>
      <protection locked="0"/>
    </xf>
    <xf numFmtId="0" fontId="7" fillId="0" borderId="11" xfId="29" applyFont="1" applyFill="1" applyBorder="1" applyAlignment="1" applyProtection="1">
      <alignment horizontal="right"/>
      <protection locked="0"/>
    </xf>
    <xf numFmtId="0" fontId="0" fillId="0" borderId="0" xfId="29" applyAlignment="1" applyProtection="1">
      <alignment/>
      <protection locked="0"/>
    </xf>
    <xf numFmtId="0" fontId="7" fillId="0" borderId="0" xfId="29" applyBorder="1" applyProtection="1">
      <alignment/>
      <protection locked="0"/>
    </xf>
    <xf numFmtId="0" fontId="0" fillId="0" borderId="17" xfId="29" applyBorder="1" applyProtection="1">
      <alignment/>
      <protection locked="0"/>
    </xf>
    <xf numFmtId="0" fontId="0" fillId="0" borderId="18" xfId="29" applyBorder="1" applyProtection="1">
      <alignment/>
      <protection locked="0"/>
    </xf>
    <xf numFmtId="0" fontId="0" fillId="0" borderId="19" xfId="29" applyFont="1" applyBorder="1" applyProtection="1">
      <alignment horizontal="center"/>
      <protection locked="0"/>
    </xf>
    <xf numFmtId="0" fontId="7" fillId="0" borderId="0" xfId="29" applyFont="1" applyBorder="1" applyProtection="1">
      <alignment/>
      <protection locked="0"/>
    </xf>
    <xf numFmtId="0" fontId="9" fillId="0" borderId="0" xfId="29" applyFont="1" applyBorder="1" applyProtection="1">
      <alignment/>
      <protection locked="0"/>
    </xf>
    <xf numFmtId="0" fontId="0" fillId="0" borderId="10" xfId="29" applyBorder="1" applyProtection="1">
      <alignment/>
      <protection locked="0"/>
    </xf>
    <xf numFmtId="0" fontId="0" fillId="0" borderId="10" xfId="29" applyFont="1" applyBorder="1" applyProtection="1">
      <alignment horizontal="center"/>
      <protection locked="0"/>
    </xf>
    <xf numFmtId="0" fontId="7" fillId="2" borderId="3" xfId="29" applyFont="1" applyFill="1" applyBorder="1" applyProtection="1">
      <alignment horizontal="justify"/>
      <protection locked="0"/>
    </xf>
    <xf numFmtId="2" fontId="7" fillId="5" borderId="4" xfId="29" applyNumberFormat="1" applyFont="1" applyFill="1" applyBorder="1" applyAlignment="1" applyProtection="1">
      <alignment horizontal="center"/>
      <protection locked="0"/>
    </xf>
    <xf numFmtId="0" fontId="7" fillId="2" borderId="21" xfId="29" applyFont="1" applyFill="1" applyBorder="1" applyProtection="1">
      <alignment horizontal="justify"/>
      <protection locked="0"/>
    </xf>
    <xf numFmtId="2" fontId="7" fillId="5" borderId="16" xfId="29" applyNumberFormat="1" applyFont="1" applyFill="1" applyBorder="1" applyAlignment="1" applyProtection="1">
      <alignment horizontal="center"/>
      <protection locked="0"/>
    </xf>
    <xf numFmtId="0" fontId="12" fillId="0" borderId="0" xfId="29" applyFont="1" applyProtection="1">
      <alignment/>
      <protection locked="0"/>
    </xf>
    <xf numFmtId="0" fontId="13" fillId="0" borderId="0" xfId="29" applyFont="1" applyProtection="1">
      <alignment/>
      <protection locked="0"/>
    </xf>
    <xf numFmtId="0" fontId="7" fillId="3" borderId="27" xfId="29" applyFont="1" applyFill="1" applyBorder="1" applyAlignment="1" applyProtection="1">
      <alignment vertical="top" wrapText="1"/>
      <protection/>
    </xf>
    <xf numFmtId="2" fontId="7" fillId="3" borderId="33" xfId="29" applyNumberFormat="1" applyFont="1" applyFill="1" applyBorder="1" applyAlignment="1" applyProtection="1">
      <alignment horizontal="center" vertical="center"/>
      <protection/>
    </xf>
    <xf numFmtId="0" fontId="18" fillId="0" borderId="0" xfId="29" applyFont="1" applyProtection="1">
      <alignment/>
      <protection locked="0"/>
    </xf>
    <xf numFmtId="0" fontId="7" fillId="3" borderId="27" xfId="29" applyFont="1" applyFill="1" applyBorder="1" applyAlignment="1" applyProtection="1">
      <alignment vertical="center"/>
      <protection/>
    </xf>
    <xf numFmtId="0" fontId="7" fillId="3" borderId="0" xfId="29" applyFont="1" applyFill="1" applyBorder="1" applyAlignment="1" applyProtection="1">
      <alignment horizontal="center" vertical="center"/>
      <protection/>
    </xf>
    <xf numFmtId="2" fontId="7" fillId="3" borderId="28" xfId="29" applyNumberFormat="1" applyFont="1" applyFill="1" applyBorder="1" applyAlignment="1" applyProtection="1">
      <alignment horizontal="center" vertical="center"/>
      <protection/>
    </xf>
    <xf numFmtId="0" fontId="7" fillId="3" borderId="29" xfId="29" applyFont="1" applyFill="1" applyBorder="1" applyProtection="1">
      <alignment/>
      <protection/>
    </xf>
    <xf numFmtId="2" fontId="7" fillId="3" borderId="30" xfId="29" applyNumberFormat="1" applyFont="1" applyFill="1" applyBorder="1" applyAlignment="1" applyProtection="1">
      <alignment horizontal="center" vertical="center"/>
      <protection/>
    </xf>
    <xf numFmtId="0" fontId="7" fillId="2" borderId="3" xfId="29" applyFont="1" applyFill="1" applyBorder="1" applyAlignment="1">
      <alignment horizontal="left" vertical="center"/>
      <protection/>
    </xf>
    <xf numFmtId="0" fontId="7" fillId="2" borderId="3" xfId="29" applyFont="1" applyFill="1" applyBorder="1" applyAlignment="1" applyProtection="1">
      <alignment horizontal="left"/>
      <protection locked="0"/>
    </xf>
    <xf numFmtId="0" fontId="7" fillId="2" borderId="29" xfId="29" applyFont="1" applyFill="1" applyBorder="1" applyAlignment="1" applyProtection="1">
      <alignment horizontal="left"/>
      <protection locked="0"/>
    </xf>
    <xf numFmtId="0" fontId="7" fillId="4" borderId="0" xfId="29" applyFont="1" applyFill="1" applyBorder="1" applyProtection="1">
      <alignment horizontal="justify"/>
      <protection locked="0"/>
    </xf>
    <xf numFmtId="0" fontId="7" fillId="2" borderId="10" xfId="29" applyFont="1" applyFill="1" applyBorder="1" applyAlignment="1" applyProtection="1">
      <alignment horizontal="center"/>
      <protection/>
    </xf>
    <xf numFmtId="0" fontId="7" fillId="9" borderId="13" xfId="29" applyFont="1" applyFill="1" applyBorder="1" applyAlignment="1" applyProtection="1">
      <alignment horizontal="center"/>
      <protection/>
    </xf>
    <xf numFmtId="0" fontId="7" fillId="2" borderId="42" xfId="29" applyFont="1" applyFill="1" applyBorder="1" applyAlignment="1" applyProtection="1">
      <alignment horizontal="center"/>
      <protection/>
    </xf>
    <xf numFmtId="0" fontId="7" fillId="3" borderId="27" xfId="29" applyFont="1" applyFill="1" applyBorder="1" applyProtection="1">
      <alignment/>
      <protection/>
    </xf>
    <xf numFmtId="2" fontId="7" fillId="2" borderId="49" xfId="29" applyNumberFormat="1" applyFont="1" applyFill="1" applyBorder="1" applyAlignment="1" applyProtection="1">
      <alignment horizontal="center"/>
      <protection/>
    </xf>
    <xf numFmtId="2" fontId="7" fillId="2" borderId="9" xfId="29" applyNumberFormat="1" applyFont="1" applyFill="1" applyBorder="1" applyAlignment="1" applyProtection="1">
      <alignment horizontal="center"/>
      <protection/>
    </xf>
    <xf numFmtId="2" fontId="7" fillId="2" borderId="4" xfId="29" applyNumberFormat="1" applyFont="1" applyFill="1" applyBorder="1" applyAlignment="1" applyProtection="1">
      <alignment horizontal="center"/>
      <protection/>
    </xf>
    <xf numFmtId="0" fontId="7" fillId="3" borderId="25" xfId="29" applyFont="1" applyFill="1" applyBorder="1" applyProtection="1">
      <alignment/>
      <protection/>
    </xf>
    <xf numFmtId="2" fontId="7" fillId="2" borderId="7" xfId="29" applyNumberFormat="1" applyFont="1" applyFill="1" applyBorder="1" applyAlignment="1" applyProtection="1">
      <alignment horizontal="center"/>
      <protection/>
    </xf>
    <xf numFmtId="0" fontId="7" fillId="11" borderId="47" xfId="29" applyFont="1" applyFill="1" applyBorder="1" applyProtection="1">
      <alignment horizontal="justify"/>
      <protection locked="0"/>
    </xf>
    <xf numFmtId="0" fontId="7" fillId="11" borderId="3" xfId="29" applyFont="1" applyFill="1" applyBorder="1" applyProtection="1">
      <alignment horizontal="justify"/>
      <protection locked="0"/>
    </xf>
    <xf numFmtId="0" fontId="7" fillId="11" borderId="3" xfId="29" applyFont="1" applyFill="1" applyBorder="1" applyProtection="1">
      <alignment/>
      <protection locked="0"/>
    </xf>
    <xf numFmtId="0" fontId="7" fillId="11" borderId="21" xfId="29" applyFont="1" applyFill="1" applyBorder="1" applyProtection="1">
      <alignment/>
      <protection locked="0"/>
    </xf>
    <xf numFmtId="0" fontId="0" fillId="0" borderId="0" xfId="28" applyFont="1" applyProtection="1">
      <alignment horizontal="center"/>
      <protection locked="0"/>
    </xf>
    <xf numFmtId="0" fontId="6" fillId="0" borderId="0" xfId="28" applyFont="1" applyProtection="1">
      <alignment/>
      <protection/>
    </xf>
    <xf numFmtId="0" fontId="0" fillId="0" borderId="0" xfId="28" applyProtection="1">
      <alignment/>
      <protection/>
    </xf>
    <xf numFmtId="0" fontId="0" fillId="0" borderId="0" xfId="28" applyProtection="1">
      <alignment/>
      <protection locked="0"/>
    </xf>
    <xf numFmtId="0" fontId="7" fillId="2" borderId="2" xfId="28" applyFill="1" applyBorder="1" applyAlignment="1" applyProtection="1">
      <alignment horizontal="right"/>
      <protection/>
    </xf>
    <xf numFmtId="0" fontId="0" fillId="0" borderId="0" xfId="28" applyFont="1" applyProtection="1">
      <alignment horizontal="center"/>
      <protection/>
    </xf>
    <xf numFmtId="0" fontId="7" fillId="2" borderId="3" xfId="28" applyFont="1" applyFill="1" applyBorder="1" applyAlignment="1" applyProtection="1">
      <alignment horizontal="right"/>
      <protection/>
    </xf>
    <xf numFmtId="0" fontId="7" fillId="2" borderId="4" xfId="28" applyFont="1" applyFill="1" applyBorder="1" applyAlignment="1" applyProtection="1">
      <alignment horizontal="center"/>
      <protection/>
    </xf>
    <xf numFmtId="0" fontId="7" fillId="2" borderId="3" xfId="28" applyFill="1" applyBorder="1" applyAlignment="1" applyProtection="1">
      <alignment horizontal="right"/>
      <protection/>
    </xf>
    <xf numFmtId="0" fontId="7" fillId="3" borderId="5" xfId="28" applyFont="1" applyFill="1" applyBorder="1" applyAlignment="1" applyProtection="1">
      <alignment horizontal="right"/>
      <protection/>
    </xf>
    <xf numFmtId="0" fontId="7" fillId="2" borderId="4" xfId="28" applyFont="1" applyFill="1" applyBorder="1" applyProtection="1">
      <alignment/>
      <protection/>
    </xf>
    <xf numFmtId="0" fontId="8" fillId="0" borderId="0" xfId="28" applyFont="1" applyProtection="1">
      <alignment/>
      <protection/>
    </xf>
    <xf numFmtId="0" fontId="7" fillId="2" borderId="3" xfId="28" applyFont="1" applyFill="1" applyBorder="1" applyAlignment="1" applyProtection="1">
      <alignment horizontal="right"/>
      <protection/>
    </xf>
    <xf numFmtId="0" fontId="9" fillId="0" borderId="0" xfId="28" applyFont="1" applyBorder="1" applyProtection="1">
      <alignment/>
      <protection/>
    </xf>
    <xf numFmtId="0" fontId="9" fillId="0" borderId="0" xfId="28" applyBorder="1" applyProtection="1">
      <alignment/>
      <protection/>
    </xf>
    <xf numFmtId="0" fontId="7" fillId="3" borderId="6" xfId="28" applyFont="1" applyFill="1" applyBorder="1" applyAlignment="1" applyProtection="1">
      <alignment horizontal="right"/>
      <protection/>
    </xf>
    <xf numFmtId="0" fontId="0" fillId="2" borderId="7" xfId="28" applyFill="1" applyBorder="1" applyProtection="1">
      <alignment/>
      <protection/>
    </xf>
    <xf numFmtId="0" fontId="7" fillId="2" borderId="8" xfId="28" applyFont="1" applyFill="1" applyBorder="1" applyAlignment="1" applyProtection="1">
      <alignment horizontal="right"/>
      <protection/>
    </xf>
    <xf numFmtId="0" fontId="7" fillId="2" borderId="9" xfId="28" applyFont="1" applyFill="1" applyBorder="1" applyProtection="1">
      <alignment/>
      <protection/>
    </xf>
    <xf numFmtId="0" fontId="7" fillId="0" borderId="10" xfId="28" applyFont="1" applyFill="1" applyBorder="1" applyAlignment="1" applyProtection="1">
      <alignment horizontal="right"/>
      <protection/>
    </xf>
    <xf numFmtId="2" fontId="7" fillId="0" borderId="10" xfId="28" applyNumberFormat="1" applyFont="1" applyFill="1" applyBorder="1" applyAlignment="1" applyProtection="1">
      <alignment horizontal="right"/>
      <protection/>
    </xf>
    <xf numFmtId="0" fontId="7" fillId="0" borderId="10" xfId="28" applyFont="1" applyFill="1" applyBorder="1" applyProtection="1">
      <alignment/>
      <protection/>
    </xf>
    <xf numFmtId="0" fontId="7" fillId="0" borderId="11" xfId="28" applyFont="1" applyFill="1" applyBorder="1" applyAlignment="1" applyProtection="1">
      <alignment horizontal="right"/>
      <protection/>
    </xf>
    <xf numFmtId="0" fontId="7" fillId="2" borderId="10" xfId="28" applyFont="1" applyFill="1" applyBorder="1" applyAlignment="1" applyProtection="1">
      <alignment horizontal="right"/>
      <protection/>
    </xf>
    <xf numFmtId="0" fontId="7" fillId="2" borderId="12" xfId="28" applyFont="1" applyFill="1" applyBorder="1" applyAlignment="1" applyProtection="1">
      <alignment horizontal="right"/>
      <protection/>
    </xf>
    <xf numFmtId="2" fontId="7" fillId="2" borderId="13" xfId="28" applyNumberFormat="1" applyFont="1" applyFill="1" applyBorder="1" applyProtection="1">
      <alignment horizontal="center"/>
      <protection/>
    </xf>
    <xf numFmtId="0" fontId="7" fillId="2" borderId="0" xfId="28" applyFont="1" applyFill="1" applyBorder="1" applyAlignment="1" applyProtection="1">
      <alignment horizontal="right"/>
      <protection/>
    </xf>
    <xf numFmtId="0" fontId="7" fillId="2" borderId="14" xfId="28" applyFont="1" applyFill="1" applyBorder="1" applyAlignment="1" applyProtection="1">
      <alignment horizontal="right"/>
      <protection/>
    </xf>
    <xf numFmtId="2" fontId="7" fillId="3" borderId="4" xfId="28" applyNumberFormat="1" applyFont="1" applyFill="1" applyBorder="1" applyAlignment="1" applyProtection="1">
      <alignment horizontal="center"/>
      <protection/>
    </xf>
    <xf numFmtId="164" fontId="0" fillId="0" borderId="0" xfId="28" applyNumberFormat="1" applyProtection="1">
      <alignment/>
      <protection/>
    </xf>
    <xf numFmtId="2" fontId="7" fillId="2" borderId="4" xfId="28" applyNumberFormat="1" applyFont="1" applyFill="1" applyBorder="1" applyProtection="1">
      <alignment horizontal="center"/>
      <protection/>
    </xf>
    <xf numFmtId="0" fontId="7" fillId="0" borderId="0" xfId="28" applyBorder="1" applyProtection="1">
      <alignment/>
      <protection/>
    </xf>
    <xf numFmtId="0" fontId="7" fillId="2" borderId="11" xfId="28" applyFont="1" applyFill="1" applyBorder="1" applyAlignment="1" applyProtection="1">
      <alignment horizontal="right"/>
      <protection/>
    </xf>
    <xf numFmtId="0" fontId="7" fillId="2" borderId="15" xfId="28" applyFont="1" applyFill="1" applyBorder="1" applyAlignment="1" applyProtection="1">
      <alignment horizontal="right"/>
      <protection/>
    </xf>
    <xf numFmtId="2" fontId="7" fillId="3" borderId="16" xfId="28" applyNumberFormat="1" applyFont="1" applyFill="1" applyBorder="1" applyAlignment="1" applyProtection="1">
      <alignment horizontal="center"/>
      <protection/>
    </xf>
    <xf numFmtId="0" fontId="0" fillId="0" borderId="17" xfId="28" applyBorder="1" applyProtection="1">
      <alignment/>
      <protection/>
    </xf>
    <xf numFmtId="0" fontId="0" fillId="0" borderId="18" xfId="28" applyBorder="1" applyProtection="1">
      <alignment/>
      <protection/>
    </xf>
    <xf numFmtId="0" fontId="0" fillId="0" borderId="19" xfId="28" applyFont="1" applyBorder="1" applyProtection="1">
      <alignment horizontal="center"/>
      <protection/>
    </xf>
    <xf numFmtId="0" fontId="7" fillId="0" borderId="0" xfId="28" applyFont="1" applyBorder="1" applyProtection="1">
      <alignment/>
      <protection/>
    </xf>
    <xf numFmtId="2" fontId="7" fillId="3" borderId="13" xfId="28" applyNumberFormat="1" applyFont="1" applyFill="1" applyBorder="1" applyAlignment="1" applyProtection="1">
      <alignment horizontal="center"/>
      <protection/>
    </xf>
    <xf numFmtId="0" fontId="0" fillId="0" borderId="0" xfId="28" applyAlignment="1" applyProtection="1">
      <alignment/>
      <protection/>
    </xf>
    <xf numFmtId="2" fontId="7" fillId="2" borderId="20" xfId="28" applyNumberFormat="1" applyFont="1" applyFill="1" applyBorder="1" applyAlignment="1" applyProtection="1">
      <alignment horizontal="center"/>
      <protection/>
    </xf>
    <xf numFmtId="2" fontId="0" fillId="0" borderId="0" xfId="28" applyNumberFormat="1" applyProtection="1">
      <alignment/>
      <protection/>
    </xf>
    <xf numFmtId="2" fontId="7" fillId="2" borderId="16" xfId="28" applyNumberFormat="1" applyFont="1" applyFill="1" applyBorder="1" applyAlignment="1" applyProtection="1">
      <alignment horizontal="center"/>
      <protection/>
    </xf>
    <xf numFmtId="0" fontId="0" fillId="4" borderId="0" xfId="28" applyFill="1" applyProtection="1">
      <alignment/>
      <protection locked="0"/>
    </xf>
    <xf numFmtId="0" fontId="7" fillId="2" borderId="13" xfId="28" applyFont="1" applyFill="1" applyBorder="1" applyProtection="1">
      <alignment horizontal="center"/>
      <protection locked="0"/>
    </xf>
    <xf numFmtId="0" fontId="7" fillId="2" borderId="7" xfId="28" applyFont="1" applyFill="1" applyBorder="1" applyProtection="1">
      <alignment horizontal="center"/>
      <protection locked="0"/>
    </xf>
    <xf numFmtId="0" fontId="7" fillId="2" borderId="3" xfId="28" applyFont="1" applyFill="1" applyBorder="1" applyProtection="1">
      <alignment horizontal="justify"/>
      <protection/>
    </xf>
    <xf numFmtId="2" fontId="7" fillId="5" borderId="4" xfId="28" applyNumberFormat="1" applyFont="1" applyFill="1" applyBorder="1" applyAlignment="1" applyProtection="1">
      <alignment horizontal="center"/>
      <protection/>
    </xf>
    <xf numFmtId="0" fontId="7" fillId="2" borderId="21" xfId="28" applyFont="1" applyFill="1" applyBorder="1" applyProtection="1">
      <alignment horizontal="justify"/>
      <protection/>
    </xf>
    <xf numFmtId="2" fontId="7" fillId="5" borderId="16" xfId="28" applyNumberFormat="1" applyFont="1" applyFill="1" applyBorder="1" applyAlignment="1" applyProtection="1">
      <alignment horizontal="center"/>
      <protection/>
    </xf>
    <xf numFmtId="0" fontId="10" fillId="0" borderId="22" xfId="28" applyFont="1" applyBorder="1" applyProtection="1">
      <alignment/>
      <protection locked="0"/>
    </xf>
    <xf numFmtId="0" fontId="0" fillId="0" borderId="22" xfId="28" applyFont="1" applyBorder="1" applyProtection="1">
      <alignment/>
      <protection locked="0"/>
    </xf>
    <xf numFmtId="0" fontId="0" fillId="0" borderId="22" xfId="28" applyFont="1" applyBorder="1" applyProtection="1">
      <alignment horizontal="center"/>
      <protection locked="0"/>
    </xf>
    <xf numFmtId="0" fontId="0" fillId="0" borderId="0" xfId="28" applyFont="1" applyBorder="1" applyProtection="1">
      <alignment horizontal="center"/>
      <protection locked="0"/>
    </xf>
    <xf numFmtId="0" fontId="0" fillId="0" borderId="0" xfId="28" applyBorder="1" applyProtection="1">
      <alignment/>
      <protection locked="0"/>
    </xf>
    <xf numFmtId="0" fontId="7" fillId="3" borderId="23" xfId="28" applyFont="1" applyFill="1" applyBorder="1" applyAlignment="1" applyProtection="1">
      <alignment horizontal="center"/>
      <protection/>
    </xf>
    <xf numFmtId="0" fontId="7" fillId="3" borderId="24" xfId="28" applyFont="1" applyFill="1" applyBorder="1" applyAlignment="1" applyProtection="1">
      <alignment horizontal="center"/>
      <protection/>
    </xf>
    <xf numFmtId="0" fontId="7" fillId="2" borderId="24" xfId="28" applyFont="1" applyFill="1" applyBorder="1" applyProtection="1">
      <alignment horizontal="center"/>
      <protection/>
    </xf>
    <xf numFmtId="0" fontId="7" fillId="2" borderId="13" xfId="28" applyFont="1" applyFill="1" applyBorder="1" applyAlignment="1" applyProtection="1">
      <alignment horizontal="center"/>
      <protection/>
    </xf>
    <xf numFmtId="0" fontId="7" fillId="3" borderId="25" xfId="28" applyFont="1" applyFill="1" applyBorder="1" applyAlignment="1" applyProtection="1">
      <alignment horizontal="center"/>
      <protection/>
    </xf>
    <xf numFmtId="0" fontId="7" fillId="3" borderId="26" xfId="28" applyFont="1" applyFill="1" applyBorder="1" applyAlignment="1" applyProtection="1">
      <alignment horizontal="center"/>
      <protection/>
    </xf>
    <xf numFmtId="0" fontId="7" fillId="2" borderId="26" xfId="28" applyFont="1" applyFill="1" applyBorder="1" applyProtection="1">
      <alignment horizontal="center"/>
      <protection/>
    </xf>
    <xf numFmtId="0" fontId="7" fillId="2" borderId="7" xfId="28" applyFont="1" applyFill="1" applyBorder="1" applyAlignment="1" applyProtection="1">
      <alignment horizontal="center"/>
      <protection/>
    </xf>
    <xf numFmtId="0" fontId="7" fillId="3" borderId="27" xfId="28" applyFont="1" applyFill="1" applyBorder="1" applyAlignment="1" applyProtection="1">
      <alignment horizontal="center" vertical="center" wrapText="1"/>
      <protection/>
    </xf>
    <xf numFmtId="0" fontId="7" fillId="3" borderId="28" xfId="28" applyFont="1" applyFill="1" applyBorder="1" applyAlignment="1" applyProtection="1">
      <alignment horizontal="center" vertical="center"/>
      <protection/>
    </xf>
    <xf numFmtId="1" fontId="7" fillId="2" borderId="28" xfId="28" applyNumberFormat="1" applyFont="1" applyFill="1" applyBorder="1" applyProtection="1">
      <alignment horizontal="center"/>
      <protection/>
    </xf>
    <xf numFmtId="1" fontId="7" fillId="3" borderId="28" xfId="28" applyNumberFormat="1" applyFont="1" applyFill="1" applyBorder="1" applyAlignment="1" applyProtection="1">
      <alignment horizontal="center" vertical="center"/>
      <protection/>
    </xf>
    <xf numFmtId="11" fontId="7" fillId="2" borderId="4" xfId="28" applyNumberFormat="1" applyFont="1" applyFill="1" applyBorder="1" applyAlignment="1" applyProtection="1">
      <alignment horizontal="center"/>
      <protection/>
    </xf>
    <xf numFmtId="0" fontId="7" fillId="3" borderId="27" xfId="28" applyFont="1" applyFill="1" applyBorder="1" applyAlignment="1" applyProtection="1">
      <alignment horizontal="center" vertical="center"/>
      <protection/>
    </xf>
    <xf numFmtId="0" fontId="7" fillId="3" borderId="29" xfId="28" applyFont="1" applyFill="1" applyBorder="1" applyAlignment="1" applyProtection="1">
      <alignment horizontal="center" vertical="center"/>
      <protection/>
    </xf>
    <xf numFmtId="0" fontId="7" fillId="3" borderId="30" xfId="28" applyFont="1" applyFill="1" applyBorder="1" applyAlignment="1" applyProtection="1">
      <alignment horizontal="center" vertical="center"/>
      <protection/>
    </xf>
    <xf numFmtId="1" fontId="7" fillId="2" borderId="30" xfId="28" applyNumberFormat="1" applyFont="1" applyFill="1" applyBorder="1" applyProtection="1">
      <alignment horizontal="center"/>
      <protection/>
    </xf>
    <xf numFmtId="1" fontId="7" fillId="3" borderId="30" xfId="28" applyNumberFormat="1" applyFont="1" applyFill="1" applyBorder="1" applyAlignment="1" applyProtection="1">
      <alignment horizontal="center" vertical="center"/>
      <protection/>
    </xf>
    <xf numFmtId="11" fontId="7" fillId="2" borderId="16" xfId="28" applyNumberFormat="1" applyFont="1" applyFill="1" applyBorder="1" applyAlignment="1" applyProtection="1">
      <alignment horizontal="center"/>
      <protection/>
    </xf>
    <xf numFmtId="0" fontId="0" fillId="0" borderId="0" xfId="28" applyAlignment="1" applyProtection="1">
      <alignment horizontal="center"/>
      <protection locked="0"/>
    </xf>
    <xf numFmtId="1" fontId="0" fillId="0" borderId="0" xfId="28" applyNumberFormat="1" applyAlignment="1" applyProtection="1">
      <alignment horizontal="center"/>
      <protection locked="0"/>
    </xf>
    <xf numFmtId="0" fontId="12" fillId="0" borderId="0" xfId="28" applyFont="1" applyProtection="1">
      <alignment/>
      <protection/>
    </xf>
    <xf numFmtId="0" fontId="0" fillId="0" borderId="0" xfId="28" applyAlignment="1" applyProtection="1">
      <alignment horizontal="center"/>
      <protection/>
    </xf>
    <xf numFmtId="0" fontId="7" fillId="2" borderId="31" xfId="28" applyFont="1" applyFill="1" applyBorder="1" applyAlignment="1" applyProtection="1">
      <alignment horizontal="center"/>
      <protection/>
    </xf>
    <xf numFmtId="0" fontId="7" fillId="0" borderId="27" xfId="28" applyFont="1" applyFill="1" applyBorder="1" applyAlignment="1" applyProtection="1">
      <alignment horizontal="center"/>
      <protection/>
    </xf>
    <xf numFmtId="0" fontId="7" fillId="2" borderId="6" xfId="28" applyFont="1" applyFill="1" applyBorder="1" applyAlignment="1" applyProtection="1">
      <alignment horizontal="center"/>
      <protection/>
    </xf>
    <xf numFmtId="0" fontId="13" fillId="0" borderId="0" xfId="28" applyFont="1" applyProtection="1">
      <alignment/>
      <protection/>
    </xf>
    <xf numFmtId="0" fontId="14" fillId="0" borderId="0" xfId="28" applyFont="1" applyProtection="1">
      <alignment/>
      <protection/>
    </xf>
    <xf numFmtId="2" fontId="7" fillId="3" borderId="5" xfId="28" applyNumberFormat="1" applyFont="1" applyFill="1" applyBorder="1" applyAlignment="1" applyProtection="1">
      <alignment horizontal="center" vertical="center"/>
      <protection/>
    </xf>
    <xf numFmtId="2" fontId="7" fillId="0" borderId="27" xfId="28" applyNumberFormat="1" applyFont="1" applyFill="1" applyBorder="1" applyAlignment="1" applyProtection="1">
      <alignment horizontal="center"/>
      <protection/>
    </xf>
    <xf numFmtId="0" fontId="15" fillId="0" borderId="0" xfId="28" applyFont="1" applyProtection="1">
      <alignment/>
      <protection locked="0"/>
    </xf>
    <xf numFmtId="2" fontId="7" fillId="3" borderId="32" xfId="28" applyNumberFormat="1" applyFont="1" applyFill="1" applyBorder="1" applyAlignment="1" applyProtection="1">
      <alignment horizontal="center" vertical="center"/>
      <protection/>
    </xf>
    <xf numFmtId="1" fontId="7" fillId="4" borderId="0" xfId="28" applyNumberFormat="1" applyFont="1" applyFill="1" applyBorder="1" applyAlignment="1" applyProtection="1">
      <alignment horizontal="center"/>
      <protection locked="0"/>
    </xf>
    <xf numFmtId="0" fontId="7" fillId="3" borderId="33" xfId="28" applyFont="1" applyFill="1" applyBorder="1" applyAlignment="1" applyProtection="1">
      <alignment horizontal="center"/>
      <protection locked="0"/>
    </xf>
    <xf numFmtId="0" fontId="7" fillId="2" borderId="33" xfId="28" applyFont="1" applyFill="1" applyBorder="1" applyAlignment="1">
      <alignment horizontal="center"/>
      <protection/>
    </xf>
    <xf numFmtId="0" fontId="7" fillId="2" borderId="9" xfId="28" applyFont="1" applyFill="1" applyBorder="1" applyAlignment="1">
      <alignment horizontal="center"/>
      <protection/>
    </xf>
    <xf numFmtId="0" fontId="7" fillId="3" borderId="34" xfId="28" applyFont="1" applyFill="1" applyBorder="1" applyProtection="1">
      <alignment horizontal="center"/>
      <protection locked="0"/>
    </xf>
    <xf numFmtId="0" fontId="7" fillId="3" borderId="34" xfId="28" applyFont="1" applyFill="1" applyBorder="1" applyAlignment="1" applyProtection="1">
      <alignment horizontal="center"/>
      <protection locked="0"/>
    </xf>
    <xf numFmtId="0" fontId="7" fillId="3" borderId="35" xfId="28" applyFont="1" applyFill="1" applyBorder="1" applyAlignment="1" applyProtection="1">
      <alignment horizontal="center"/>
      <protection locked="0"/>
    </xf>
    <xf numFmtId="2" fontId="7" fillId="6" borderId="28" xfId="28" applyNumberFormat="1" applyFont="1" applyFill="1" applyBorder="1" applyAlignment="1" applyProtection="1">
      <alignment horizontal="center"/>
      <protection/>
    </xf>
    <xf numFmtId="2" fontId="7" fillId="6" borderId="20" xfId="28" applyNumberFormat="1" applyFont="1" applyFill="1" applyBorder="1" applyAlignment="1" applyProtection="1">
      <alignment horizontal="center"/>
      <protection/>
    </xf>
    <xf numFmtId="0" fontId="0" fillId="0" borderId="0" xfId="28" applyBorder="1" applyAlignment="1">
      <alignment horizontal="center"/>
      <protection/>
    </xf>
    <xf numFmtId="0" fontId="7" fillId="4" borderId="0" xfId="28" applyFont="1" applyFill="1" applyBorder="1" applyAlignment="1" applyProtection="1">
      <alignment horizontal="center"/>
      <protection locked="0"/>
    </xf>
    <xf numFmtId="0" fontId="0" fillId="4" borderId="0" xfId="28" applyFont="1" applyFill="1" applyProtection="1">
      <alignment horizontal="center"/>
      <protection locked="0"/>
    </xf>
    <xf numFmtId="0" fontId="7" fillId="7" borderId="0" xfId="28" applyFont="1" applyFill="1" applyBorder="1" applyProtection="1">
      <alignment horizontal="center"/>
      <protection locked="0"/>
    </xf>
    <xf numFmtId="2" fontId="7" fillId="6" borderId="30" xfId="28" applyNumberFormat="1" applyFont="1" applyFill="1" applyBorder="1" applyAlignment="1" applyProtection="1">
      <alignment horizontal="center"/>
      <protection/>
    </xf>
    <xf numFmtId="2" fontId="7" fillId="6" borderId="36" xfId="28" applyNumberFormat="1" applyFont="1" applyFill="1" applyBorder="1" applyAlignment="1" applyProtection="1">
      <alignment horizontal="center"/>
      <protection/>
    </xf>
    <xf numFmtId="0" fontId="0" fillId="4" borderId="0" xfId="28" applyFont="1" applyFill="1" applyBorder="1" applyProtection="1">
      <alignment/>
      <protection locked="0"/>
    </xf>
    <xf numFmtId="0" fontId="7" fillId="0" borderId="0" xfId="28" applyFont="1" applyFill="1" applyBorder="1" applyAlignment="1" applyProtection="1">
      <alignment horizontal="center"/>
      <protection locked="0"/>
    </xf>
    <xf numFmtId="0" fontId="0" fillId="4" borderId="0" xfId="28" applyFill="1" applyBorder="1" applyAlignment="1">
      <alignment horizontal="center"/>
      <protection/>
    </xf>
    <xf numFmtId="2" fontId="7" fillId="8" borderId="0" xfId="28" applyNumberFormat="1" applyFill="1" applyBorder="1" applyAlignment="1" applyProtection="1">
      <alignment/>
      <protection locked="0"/>
    </xf>
    <xf numFmtId="0" fontId="7" fillId="0" borderId="0" xfId="28" applyFont="1" applyFill="1" applyBorder="1" applyAlignment="1">
      <alignment horizontal="center"/>
      <protection/>
    </xf>
    <xf numFmtId="0" fontId="7" fillId="4" borderId="0" xfId="28" applyFont="1" applyFill="1" applyBorder="1" applyAlignment="1">
      <alignment/>
      <protection/>
    </xf>
    <xf numFmtId="0" fontId="7" fillId="0" borderId="0" xfId="28" applyFont="1" applyFill="1" applyBorder="1" applyProtection="1">
      <alignment horizontal="center"/>
      <protection locked="0"/>
    </xf>
    <xf numFmtId="0" fontId="7" fillId="0" borderId="0" xfId="28" applyFont="1" applyFill="1" applyBorder="1" applyProtection="1">
      <alignment horizontal="justify"/>
      <protection/>
    </xf>
    <xf numFmtId="2" fontId="7" fillId="0" borderId="0" xfId="28" applyNumberFormat="1" applyFont="1" applyFill="1" applyBorder="1" applyAlignment="1" applyProtection="1">
      <alignment horizontal="center"/>
      <protection/>
    </xf>
    <xf numFmtId="2" fontId="7" fillId="8" borderId="0" xfId="28" applyNumberFormat="1" applyFont="1" applyFill="1" applyBorder="1" applyAlignment="1" applyProtection="1">
      <alignment horizontal="center"/>
      <protection locked="0"/>
    </xf>
    <xf numFmtId="0" fontId="3" fillId="2" borderId="34" xfId="28" applyFont="1" applyFill="1" applyBorder="1" applyAlignment="1" applyProtection="1">
      <alignment horizontal="center" vertical="center"/>
      <protection locked="0"/>
    </xf>
    <xf numFmtId="0" fontId="3" fillId="2" borderId="35" xfId="28" applyFont="1" applyFill="1" applyBorder="1" applyProtection="1">
      <alignment horizontal="center"/>
      <protection locked="0"/>
    </xf>
    <xf numFmtId="0" fontId="7" fillId="2" borderId="3" xfId="28" applyFont="1" applyFill="1" applyBorder="1" applyAlignment="1" applyProtection="1">
      <alignment horizontal="left" vertical="center"/>
      <protection/>
    </xf>
    <xf numFmtId="2" fontId="7" fillId="6" borderId="28" xfId="28" applyNumberFormat="1" applyFont="1" applyFill="1" applyBorder="1" applyAlignment="1" applyProtection="1">
      <alignment horizontal="center"/>
      <protection locked="0"/>
    </xf>
    <xf numFmtId="2" fontId="7" fillId="6" borderId="20" xfId="28" applyNumberFormat="1" applyFont="1" applyFill="1" applyBorder="1" applyAlignment="1" applyProtection="1">
      <alignment horizontal="center"/>
      <protection locked="0"/>
    </xf>
    <xf numFmtId="0" fontId="7" fillId="2" borderId="3" xfId="28" applyFont="1" applyFill="1" applyBorder="1" applyAlignment="1" applyProtection="1">
      <alignment horizontal="left"/>
      <protection/>
    </xf>
    <xf numFmtId="0" fontId="7" fillId="4" borderId="0" xfId="28" applyFont="1" applyFill="1" applyBorder="1" applyAlignment="1">
      <alignment horizontal="center"/>
      <protection/>
    </xf>
    <xf numFmtId="0" fontId="7" fillId="2" borderId="29" xfId="28" applyFont="1" applyFill="1" applyBorder="1" applyAlignment="1" applyProtection="1">
      <alignment horizontal="left"/>
      <protection/>
    </xf>
    <xf numFmtId="2" fontId="7" fillId="6" borderId="30" xfId="28" applyNumberFormat="1" applyFont="1" applyFill="1" applyBorder="1" applyAlignment="1" applyProtection="1">
      <alignment horizontal="center"/>
      <protection locked="0"/>
    </xf>
    <xf numFmtId="2" fontId="7" fillId="6" borderId="36" xfId="28" applyNumberFormat="1" applyFont="1" applyFill="1" applyBorder="1" applyAlignment="1" applyProtection="1">
      <alignment horizontal="center"/>
      <protection locked="0"/>
    </xf>
    <xf numFmtId="0" fontId="7" fillId="6" borderId="37" xfId="28" applyFont="1" applyFill="1" applyBorder="1" applyAlignment="1" applyProtection="1">
      <alignment horizontal="center"/>
      <protection locked="0"/>
    </xf>
    <xf numFmtId="0" fontId="7" fillId="6" borderId="38" xfId="28" applyFont="1" applyFill="1" applyBorder="1" applyAlignment="1" applyProtection="1">
      <alignment horizontal="center"/>
      <protection locked="0"/>
    </xf>
    <xf numFmtId="0" fontId="7" fillId="2" borderId="3" xfId="28" applyFont="1" applyFill="1" applyBorder="1" applyAlignment="1" applyProtection="1">
      <alignment horizontal="justify"/>
      <protection/>
    </xf>
    <xf numFmtId="2" fontId="7" fillId="5" borderId="5" xfId="28" applyNumberFormat="1" applyFont="1" applyFill="1" applyBorder="1" applyAlignment="1" applyProtection="1">
      <alignment horizontal="center"/>
      <protection locked="0"/>
    </xf>
    <xf numFmtId="2" fontId="7" fillId="5" borderId="20" xfId="28" applyNumberFormat="1" applyFont="1" applyFill="1" applyBorder="1" applyAlignment="1" applyProtection="1">
      <alignment horizontal="center"/>
      <protection locked="0"/>
    </xf>
    <xf numFmtId="0" fontId="0" fillId="4" borderId="0" xfId="28" applyFill="1" applyBorder="1" applyProtection="1">
      <alignment/>
      <protection locked="0"/>
    </xf>
    <xf numFmtId="0" fontId="7" fillId="2" borderId="21" xfId="28" applyFont="1" applyFill="1" applyBorder="1" applyAlignment="1" applyProtection="1">
      <alignment horizontal="justify"/>
      <protection/>
    </xf>
    <xf numFmtId="2" fontId="7" fillId="5" borderId="30" xfId="28" applyNumberFormat="1" applyFont="1" applyFill="1" applyBorder="1" applyAlignment="1" applyProtection="1">
      <alignment horizontal="center"/>
      <protection locked="0"/>
    </xf>
    <xf numFmtId="2" fontId="7" fillId="5" borderId="36" xfId="28" applyNumberFormat="1" applyFont="1" applyFill="1" applyBorder="1" applyAlignment="1" applyProtection="1">
      <alignment horizontal="center"/>
      <protection locked="0"/>
    </xf>
    <xf numFmtId="0" fontId="7" fillId="0" borderId="0" xfId="28" applyFont="1" applyProtection="1">
      <alignment/>
      <protection/>
    </xf>
    <xf numFmtId="0" fontId="7" fillId="0" borderId="0" xfId="28" applyFont="1" applyProtection="1">
      <alignment/>
      <protection locked="0"/>
    </xf>
    <xf numFmtId="0" fontId="7" fillId="0" borderId="0" xfId="28" applyFont="1" applyProtection="1">
      <alignment horizontal="center"/>
      <protection locked="0"/>
    </xf>
    <xf numFmtId="0" fontId="0" fillId="0" borderId="22" xfId="28" applyBorder="1" applyProtection="1">
      <alignment/>
      <protection locked="0"/>
    </xf>
    <xf numFmtId="0" fontId="0" fillId="4" borderId="22" xfId="28" applyFont="1" applyFill="1" applyBorder="1" applyProtection="1">
      <alignment horizontal="left"/>
      <protection locked="0"/>
    </xf>
    <xf numFmtId="0" fontId="0" fillId="4" borderId="22" xfId="28" applyFill="1" applyBorder="1" applyProtection="1">
      <alignment/>
      <protection locked="0"/>
    </xf>
    <xf numFmtId="0" fontId="0" fillId="0" borderId="11" xfId="28" applyBorder="1" applyProtection="1">
      <alignment/>
      <protection locked="0"/>
    </xf>
    <xf numFmtId="0" fontId="0" fillId="0" borderId="39" xfId="28" applyFont="1" applyBorder="1" applyProtection="1">
      <alignment horizontal="center"/>
      <protection locked="0"/>
    </xf>
    <xf numFmtId="0" fontId="0" fillId="0" borderId="39" xfId="28" applyBorder="1" applyProtection="1">
      <alignment/>
      <protection locked="0"/>
    </xf>
    <xf numFmtId="0" fontId="0" fillId="8" borderId="0" xfId="28" applyFont="1" applyFill="1" applyAlignment="1" applyProtection="1">
      <alignment horizontal="center"/>
      <protection locked="0"/>
    </xf>
    <xf numFmtId="0" fontId="7" fillId="3" borderId="2" xfId="28" applyFont="1" applyFill="1" applyBorder="1" applyAlignment="1" applyProtection="1">
      <alignment horizontal="center"/>
      <protection/>
    </xf>
    <xf numFmtId="0" fontId="7" fillId="3" borderId="12" xfId="28" applyFont="1" applyFill="1" applyBorder="1" applyAlignment="1" applyProtection="1">
      <alignment horizontal="center"/>
      <protection/>
    </xf>
    <xf numFmtId="0" fontId="7" fillId="3" borderId="40" xfId="28" applyFont="1" applyFill="1" applyBorder="1" applyAlignment="1" applyProtection="1">
      <alignment horizontal="center"/>
      <protection/>
    </xf>
    <xf numFmtId="0" fontId="7" fillId="3" borderId="41" xfId="28" applyFont="1" applyFill="1" applyBorder="1" applyAlignment="1" applyProtection="1">
      <alignment horizontal="center"/>
      <protection/>
    </xf>
    <xf numFmtId="0" fontId="7" fillId="3" borderId="3" xfId="28" applyFont="1" applyFill="1" applyBorder="1" applyProtection="1">
      <alignment/>
      <protection/>
    </xf>
    <xf numFmtId="0" fontId="7" fillId="3" borderId="14" xfId="28" applyFont="1" applyFill="1" applyBorder="1" applyAlignment="1" applyProtection="1">
      <alignment horizontal="center"/>
      <protection/>
    </xf>
    <xf numFmtId="1" fontId="7" fillId="2" borderId="28" xfId="28" applyNumberFormat="1" applyFont="1" applyFill="1" applyBorder="1" applyAlignment="1" applyProtection="1">
      <alignment horizontal="center"/>
      <protection/>
    </xf>
    <xf numFmtId="1" fontId="7" fillId="3" borderId="28" xfId="28" applyNumberFormat="1" applyFont="1" applyFill="1" applyBorder="1" applyAlignment="1" applyProtection="1">
      <alignment horizontal="center"/>
      <protection/>
    </xf>
    <xf numFmtId="0" fontId="7" fillId="3" borderId="40" xfId="28" applyFont="1" applyFill="1" applyBorder="1" applyProtection="1">
      <alignment/>
      <protection/>
    </xf>
    <xf numFmtId="1" fontId="7" fillId="2" borderId="26" xfId="28" applyNumberFormat="1" applyFont="1" applyFill="1" applyBorder="1" applyProtection="1">
      <alignment horizontal="center"/>
      <protection/>
    </xf>
    <xf numFmtId="1" fontId="7" fillId="2" borderId="26" xfId="28" applyNumberFormat="1" applyFont="1" applyFill="1" applyBorder="1" applyAlignment="1" applyProtection="1">
      <alignment horizontal="center"/>
      <protection/>
    </xf>
    <xf numFmtId="1" fontId="7" fillId="3" borderId="26" xfId="28" applyNumberFormat="1" applyFont="1" applyFill="1" applyBorder="1" applyAlignment="1" applyProtection="1">
      <alignment horizontal="center"/>
      <protection/>
    </xf>
    <xf numFmtId="11" fontId="7" fillId="2" borderId="7" xfId="28" applyNumberFormat="1" applyFont="1" applyFill="1" applyBorder="1" applyAlignment="1" applyProtection="1">
      <alignment horizontal="center"/>
      <protection/>
    </xf>
    <xf numFmtId="0" fontId="7" fillId="3" borderId="21" xfId="28" applyFont="1" applyFill="1" applyBorder="1" applyProtection="1">
      <alignment/>
      <protection/>
    </xf>
    <xf numFmtId="0" fontId="7" fillId="3" borderId="15" xfId="28" applyFont="1" applyFill="1" applyBorder="1" applyAlignment="1" applyProtection="1">
      <alignment horizontal="center"/>
      <protection/>
    </xf>
    <xf numFmtId="1" fontId="7" fillId="2" borderId="30" xfId="28" applyNumberFormat="1" applyFont="1" applyFill="1" applyBorder="1" applyAlignment="1" applyProtection="1">
      <alignment horizontal="center"/>
      <protection/>
    </xf>
    <xf numFmtId="1" fontId="7" fillId="3" borderId="30" xfId="28" applyNumberFormat="1" applyFont="1" applyFill="1" applyBorder="1" applyAlignment="1" applyProtection="1">
      <alignment horizontal="center"/>
      <protection/>
    </xf>
    <xf numFmtId="0" fontId="7" fillId="3" borderId="10" xfId="28" applyFont="1" applyFill="1" applyBorder="1" applyAlignment="1" applyProtection="1">
      <alignment horizontal="center"/>
      <protection/>
    </xf>
    <xf numFmtId="0" fontId="7" fillId="2" borderId="24" xfId="28" applyFont="1" applyFill="1" applyBorder="1" applyAlignment="1" applyProtection="1">
      <alignment horizontal="center"/>
      <protection/>
    </xf>
    <xf numFmtId="0" fontId="7" fillId="9" borderId="12" xfId="28" applyFont="1" applyFill="1" applyBorder="1" applyAlignment="1" applyProtection="1">
      <alignment horizontal="center"/>
      <protection/>
    </xf>
    <xf numFmtId="0" fontId="7" fillId="0" borderId="5" xfId="28" applyFont="1" applyFill="1" applyBorder="1" applyAlignment="1" applyProtection="1">
      <alignment horizontal="center"/>
      <protection/>
    </xf>
    <xf numFmtId="0" fontId="7" fillId="3" borderId="42" xfId="28" applyFont="1" applyFill="1" applyBorder="1" applyAlignment="1" applyProtection="1">
      <alignment horizontal="center"/>
      <protection/>
    </xf>
    <xf numFmtId="0" fontId="7" fillId="2" borderId="26" xfId="28" applyFont="1" applyFill="1" applyBorder="1" applyAlignment="1" applyProtection="1">
      <alignment horizontal="center"/>
      <protection/>
    </xf>
    <xf numFmtId="0" fontId="7" fillId="2" borderId="41" xfId="28" applyFont="1" applyFill="1" applyBorder="1" applyAlignment="1" applyProtection="1">
      <alignment horizontal="center"/>
      <protection/>
    </xf>
    <xf numFmtId="0" fontId="7" fillId="3" borderId="0" xfId="28" applyFont="1" applyFill="1" applyBorder="1" applyAlignment="1" applyProtection="1">
      <alignment horizontal="center"/>
      <protection/>
    </xf>
    <xf numFmtId="2" fontId="7" fillId="2" borderId="33" xfId="28" applyNumberFormat="1" applyFont="1" applyFill="1" applyBorder="1" applyAlignment="1" applyProtection="1">
      <alignment horizontal="center"/>
      <protection/>
    </xf>
    <xf numFmtId="2" fontId="7" fillId="2" borderId="43" xfId="28" applyNumberFormat="1" applyFont="1" applyFill="1" applyBorder="1" applyAlignment="1" applyProtection="1">
      <alignment horizontal="center"/>
      <protection/>
    </xf>
    <xf numFmtId="1" fontId="7" fillId="0" borderId="5" xfId="28" applyNumberFormat="1" applyFont="1" applyFill="1" applyBorder="1" applyAlignment="1" applyProtection="1">
      <alignment horizontal="center"/>
      <protection/>
    </xf>
    <xf numFmtId="2" fontId="7" fillId="2" borderId="28" xfId="28" applyNumberFormat="1" applyFont="1" applyFill="1" applyBorder="1" applyAlignment="1" applyProtection="1">
      <alignment horizontal="center"/>
      <protection/>
    </xf>
    <xf numFmtId="2" fontId="7" fillId="2" borderId="0" xfId="28" applyNumberFormat="1" applyFont="1" applyFill="1" applyBorder="1" applyAlignment="1" applyProtection="1">
      <alignment horizontal="center"/>
      <protection/>
    </xf>
    <xf numFmtId="2" fontId="7" fillId="2" borderId="26" xfId="28" applyNumberFormat="1" applyFont="1" applyFill="1" applyBorder="1" applyAlignment="1" applyProtection="1">
      <alignment horizontal="center"/>
      <protection/>
    </xf>
    <xf numFmtId="2" fontId="7" fillId="2" borderId="42" xfId="28" applyNumberFormat="1" applyFont="1" applyFill="1" applyBorder="1" applyAlignment="1" applyProtection="1">
      <alignment horizontal="center"/>
      <protection/>
    </xf>
    <xf numFmtId="0" fontId="7" fillId="3" borderId="11" xfId="28" applyFont="1" applyFill="1" applyBorder="1" applyAlignment="1" applyProtection="1">
      <alignment horizontal="center"/>
      <protection/>
    </xf>
    <xf numFmtId="2" fontId="7" fillId="2" borderId="30" xfId="28" applyNumberFormat="1" applyFont="1" applyFill="1" applyBorder="1" applyAlignment="1" applyProtection="1">
      <alignment horizontal="center"/>
      <protection/>
    </xf>
    <xf numFmtId="2" fontId="7" fillId="2" borderId="11" xfId="28" applyNumberFormat="1" applyFont="1" applyFill="1" applyBorder="1" applyAlignment="1" applyProtection="1">
      <alignment horizontal="center"/>
      <protection/>
    </xf>
    <xf numFmtId="0" fontId="7" fillId="3" borderId="37" xfId="28" applyFont="1" applyFill="1" applyBorder="1" applyProtection="1">
      <alignment horizontal="center"/>
      <protection locked="0"/>
    </xf>
    <xf numFmtId="0" fontId="7" fillId="3" borderId="44" xfId="28" applyFont="1" applyFill="1" applyBorder="1" applyAlignment="1" applyProtection="1">
      <alignment horizontal="center"/>
      <protection locked="0"/>
    </xf>
    <xf numFmtId="0" fontId="0" fillId="10" borderId="45" xfId="28" applyFont="1" applyFill="1" applyBorder="1" applyProtection="1">
      <alignment/>
      <protection/>
    </xf>
    <xf numFmtId="0" fontId="0" fillId="10" borderId="4" xfId="28" applyFont="1" applyFill="1" applyBorder="1" applyProtection="1">
      <alignment/>
      <protection/>
    </xf>
    <xf numFmtId="0" fontId="0" fillId="10" borderId="28" xfId="28" applyFont="1" applyFill="1" applyBorder="1" applyProtection="1">
      <alignment/>
      <protection/>
    </xf>
    <xf numFmtId="2" fontId="7" fillId="6" borderId="16" xfId="28" applyNumberFormat="1" applyFont="1" applyFill="1" applyBorder="1" applyAlignment="1" applyProtection="1">
      <alignment horizontal="center"/>
      <protection/>
    </xf>
    <xf numFmtId="0" fontId="0" fillId="0" borderId="0" xfId="28">
      <alignment/>
      <protection/>
    </xf>
    <xf numFmtId="1" fontId="7" fillId="0" borderId="0" xfId="28" applyNumberFormat="1" applyFont="1" applyFill="1" applyBorder="1" applyAlignment="1" applyProtection="1">
      <alignment horizontal="center"/>
      <protection/>
    </xf>
    <xf numFmtId="0" fontId="0" fillId="0" borderId="0" xfId="28" applyFont="1" applyFill="1" applyBorder="1" applyProtection="1">
      <alignment/>
      <protection/>
    </xf>
    <xf numFmtId="0" fontId="7" fillId="2" borderId="6" xfId="28" applyFont="1" applyFill="1" applyBorder="1" applyAlignment="1">
      <alignment horizontal="center"/>
      <protection/>
    </xf>
    <xf numFmtId="0" fontId="7" fillId="2" borderId="41" xfId="28" applyFont="1" applyFill="1" applyBorder="1" applyAlignment="1">
      <alignment horizontal="center"/>
      <protection/>
    </xf>
    <xf numFmtId="0" fontId="7" fillId="2" borderId="6" xfId="28" applyFont="1" applyFill="1" applyBorder="1" applyAlignment="1">
      <alignment/>
      <protection/>
    </xf>
    <xf numFmtId="0" fontId="7" fillId="2" borderId="7" xfId="28" applyFont="1" applyFill="1" applyBorder="1" applyAlignment="1">
      <alignment/>
      <protection/>
    </xf>
    <xf numFmtId="0" fontId="7" fillId="6" borderId="46" xfId="28" applyFont="1" applyFill="1" applyBorder="1" applyAlignment="1" applyProtection="1">
      <alignment horizontal="center"/>
      <protection locked="0"/>
    </xf>
    <xf numFmtId="0" fontId="7" fillId="11" borderId="47" xfId="28" applyFont="1" applyFill="1" applyBorder="1" applyProtection="1">
      <alignment horizontal="justify"/>
      <protection/>
    </xf>
    <xf numFmtId="2" fontId="7" fillId="5" borderId="0" xfId="28" applyNumberFormat="1" applyFont="1" applyFill="1" applyBorder="1" applyAlignment="1" applyProtection="1">
      <alignment horizontal="center"/>
      <protection locked="0"/>
    </xf>
    <xf numFmtId="2" fontId="7" fillId="6" borderId="45" xfId="28" applyNumberFormat="1" applyFont="1" applyFill="1" applyBorder="1" applyAlignment="1" applyProtection="1">
      <alignment horizontal="center"/>
      <protection locked="0"/>
    </xf>
    <xf numFmtId="2" fontId="7" fillId="6" borderId="48" xfId="28" applyNumberFormat="1" applyFont="1" applyFill="1" applyBorder="1" applyAlignment="1" applyProtection="1">
      <alignment horizontal="center"/>
      <protection locked="0"/>
    </xf>
    <xf numFmtId="0" fontId="7" fillId="11" borderId="3" xfId="28" applyFont="1" applyFill="1" applyBorder="1" applyProtection="1">
      <alignment horizontal="justify"/>
      <protection/>
    </xf>
    <xf numFmtId="2" fontId="7" fillId="6" borderId="28" xfId="28" applyNumberFormat="1" applyFont="1" applyFill="1" applyBorder="1" applyAlignment="1" applyProtection="1">
      <alignment horizontal="center"/>
      <protection locked="0"/>
    </xf>
    <xf numFmtId="2" fontId="7" fillId="6" borderId="20" xfId="28" applyNumberFormat="1" applyFont="1" applyFill="1" applyBorder="1" applyAlignment="1" applyProtection="1">
      <alignment horizontal="center"/>
      <protection locked="0"/>
    </xf>
    <xf numFmtId="0" fontId="7" fillId="11" borderId="3" xfId="28" applyFont="1" applyFill="1" applyBorder="1" applyProtection="1">
      <alignment/>
      <protection/>
    </xf>
    <xf numFmtId="0" fontId="7" fillId="11" borderId="21" xfId="28" applyFont="1" applyFill="1" applyBorder="1" applyProtection="1">
      <alignment/>
      <protection/>
    </xf>
    <xf numFmtId="2" fontId="7" fillId="5" borderId="11" xfId="28" applyNumberFormat="1" applyFont="1" applyFill="1" applyBorder="1" applyAlignment="1" applyProtection="1">
      <alignment horizontal="center"/>
      <protection locked="0"/>
    </xf>
    <xf numFmtId="2" fontId="7" fillId="6" borderId="30" xfId="28" applyNumberFormat="1" applyFont="1" applyFill="1" applyBorder="1" applyAlignment="1" applyProtection="1">
      <alignment horizontal="center"/>
      <protection locked="0"/>
    </xf>
    <xf numFmtId="2" fontId="7" fillId="5" borderId="32" xfId="28" applyNumberFormat="1" applyFont="1" applyFill="1" applyBorder="1" applyAlignment="1" applyProtection="1">
      <alignment horizontal="center"/>
      <protection locked="0"/>
    </xf>
    <xf numFmtId="2" fontId="7" fillId="6" borderId="36" xfId="28" applyNumberFormat="1" applyFont="1" applyFill="1" applyBorder="1" applyAlignment="1" applyProtection="1">
      <alignment horizontal="center"/>
      <protection locked="0"/>
    </xf>
    <xf numFmtId="0" fontId="7" fillId="7" borderId="0" xfId="28" applyFont="1" applyFill="1" applyBorder="1" applyAlignment="1" applyProtection="1">
      <alignment horizontal="center"/>
      <protection locked="0"/>
    </xf>
    <xf numFmtId="0" fontId="7" fillId="2" borderId="7" xfId="28" applyFont="1" applyFill="1" applyBorder="1" applyAlignment="1">
      <alignment horizontal="center"/>
      <protection/>
    </xf>
    <xf numFmtId="0" fontId="7" fillId="7" borderId="0" xfId="28" applyFont="1" applyFill="1" applyBorder="1" applyAlignment="1">
      <alignment horizontal="center"/>
      <protection/>
    </xf>
    <xf numFmtId="0" fontId="7" fillId="7" borderId="0" xfId="28" applyFont="1" applyFill="1" applyBorder="1" applyAlignment="1">
      <alignment/>
      <protection/>
    </xf>
    <xf numFmtId="2" fontId="7" fillId="7" borderId="0" xfId="28" applyNumberFormat="1" applyFont="1" applyFill="1" applyBorder="1" applyAlignment="1" applyProtection="1">
      <alignment horizontal="center"/>
      <protection locked="0"/>
    </xf>
    <xf numFmtId="0" fontId="7" fillId="12" borderId="0" xfId="28" applyFont="1" applyFill="1" applyBorder="1" applyProtection="1">
      <alignment/>
      <protection locked="0"/>
    </xf>
    <xf numFmtId="0" fontId="16" fillId="0" borderId="0" xfId="28" applyFont="1" applyProtection="1">
      <alignment/>
      <protection locked="0"/>
    </xf>
    <xf numFmtId="0" fontId="7" fillId="2" borderId="2" xfId="28" applyFill="1" applyBorder="1" applyAlignment="1" applyProtection="1">
      <alignment horizontal="right"/>
      <protection locked="0"/>
    </xf>
    <xf numFmtId="0" fontId="17" fillId="0" borderId="0" xfId="28" applyFont="1" applyAlignment="1" applyProtection="1">
      <alignment/>
      <protection locked="0"/>
    </xf>
    <xf numFmtId="0" fontId="7" fillId="2" borderId="3" xfId="28" applyFont="1" applyFill="1" applyBorder="1" applyAlignment="1" applyProtection="1">
      <alignment horizontal="right"/>
      <protection locked="0"/>
    </xf>
    <xf numFmtId="0" fontId="7" fillId="2" borderId="3" xfId="28" applyFill="1" applyBorder="1" applyAlignment="1" applyProtection="1">
      <alignment horizontal="right"/>
      <protection locked="0"/>
    </xf>
    <xf numFmtId="0" fontId="17" fillId="0" borderId="0" xfId="28" applyFont="1" applyProtection="1">
      <alignment/>
      <protection locked="0"/>
    </xf>
    <xf numFmtId="0" fontId="7" fillId="2" borderId="3" xfId="28" applyFont="1" applyFill="1" applyBorder="1" applyAlignment="1" applyProtection="1">
      <alignment horizontal="right"/>
      <protection locked="0"/>
    </xf>
    <xf numFmtId="0" fontId="9" fillId="0" borderId="0" xfId="28" applyBorder="1" applyProtection="1">
      <alignment/>
      <protection locked="0"/>
    </xf>
    <xf numFmtId="0" fontId="7" fillId="2" borderId="3" xfId="28" applyFill="1" applyBorder="1" applyAlignment="1">
      <alignment horizontal="right"/>
      <protection/>
    </xf>
    <xf numFmtId="0" fontId="7" fillId="0" borderId="10" xfId="28" applyFont="1" applyFill="1" applyBorder="1" applyAlignment="1" applyProtection="1">
      <alignment horizontal="right"/>
      <protection locked="0"/>
    </xf>
    <xf numFmtId="0" fontId="7" fillId="0" borderId="11" xfId="28" applyFont="1" applyFill="1" applyBorder="1" applyAlignment="1" applyProtection="1">
      <alignment horizontal="right"/>
      <protection locked="0"/>
    </xf>
    <xf numFmtId="0" fontId="0" fillId="0" borderId="0" xfId="28" applyAlignment="1" applyProtection="1">
      <alignment/>
      <protection locked="0"/>
    </xf>
    <xf numFmtId="0" fontId="7" fillId="0" borderId="0" xfId="28" applyBorder="1" applyProtection="1">
      <alignment/>
      <protection locked="0"/>
    </xf>
    <xf numFmtId="0" fontId="0" fillId="0" borderId="17" xfId="28" applyBorder="1" applyProtection="1">
      <alignment/>
      <protection locked="0"/>
    </xf>
    <xf numFmtId="0" fontId="0" fillId="0" borderId="18" xfId="28" applyBorder="1" applyProtection="1">
      <alignment/>
      <protection locked="0"/>
    </xf>
    <xf numFmtId="0" fontId="0" fillId="0" borderId="19" xfId="28" applyFont="1" applyBorder="1" applyProtection="1">
      <alignment horizontal="center"/>
      <protection locked="0"/>
    </xf>
    <xf numFmtId="0" fontId="7" fillId="0" borderId="0" xfId="28" applyFont="1" applyBorder="1" applyProtection="1">
      <alignment/>
      <protection locked="0"/>
    </xf>
    <xf numFmtId="0" fontId="9" fillId="0" borderId="0" xfId="28" applyFont="1" applyBorder="1" applyProtection="1">
      <alignment/>
      <protection locked="0"/>
    </xf>
    <xf numFmtId="0" fontId="0" fillId="0" borderId="10" xfId="28" applyBorder="1" applyProtection="1">
      <alignment/>
      <protection locked="0"/>
    </xf>
    <xf numFmtId="0" fontId="0" fillId="0" borderId="10" xfId="28" applyFont="1" applyBorder="1" applyProtection="1">
      <alignment horizontal="center"/>
      <protection locked="0"/>
    </xf>
    <xf numFmtId="0" fontId="7" fillId="2" borderId="3" xfId="28" applyFont="1" applyFill="1" applyBorder="1" applyProtection="1">
      <alignment horizontal="justify"/>
      <protection locked="0"/>
    </xf>
    <xf numFmtId="2" fontId="7" fillId="5" borderId="4" xfId="28" applyNumberFormat="1" applyFont="1" applyFill="1" applyBorder="1" applyAlignment="1" applyProtection="1">
      <alignment horizontal="center"/>
      <protection locked="0"/>
    </xf>
    <xf numFmtId="0" fontId="7" fillId="2" borderId="21" xfId="28" applyFont="1" applyFill="1" applyBorder="1" applyProtection="1">
      <alignment horizontal="justify"/>
      <protection locked="0"/>
    </xf>
    <xf numFmtId="2" fontId="7" fillId="5" borderId="16" xfId="28" applyNumberFormat="1" applyFont="1" applyFill="1" applyBorder="1" applyAlignment="1" applyProtection="1">
      <alignment horizontal="center"/>
      <protection locked="0"/>
    </xf>
    <xf numFmtId="0" fontId="12" fillId="0" borderId="0" xfId="28" applyFont="1" applyProtection="1">
      <alignment/>
      <protection locked="0"/>
    </xf>
    <xf numFmtId="0" fontId="13" fillId="0" borderId="0" xfId="28" applyFont="1" applyProtection="1">
      <alignment/>
      <protection locked="0"/>
    </xf>
    <xf numFmtId="0" fontId="7" fillId="3" borderId="27" xfId="28" applyFont="1" applyFill="1" applyBorder="1" applyAlignment="1" applyProtection="1">
      <alignment vertical="top" wrapText="1"/>
      <protection/>
    </xf>
    <xf numFmtId="2" fontId="7" fillId="3" borderId="33" xfId="28" applyNumberFormat="1" applyFont="1" applyFill="1" applyBorder="1" applyAlignment="1" applyProtection="1">
      <alignment horizontal="center" vertical="center"/>
      <protection/>
    </xf>
    <xf numFmtId="0" fontId="18" fillId="0" borderId="0" xfId="28" applyFont="1" applyProtection="1">
      <alignment/>
      <protection locked="0"/>
    </xf>
    <xf numFmtId="0" fontId="7" fillId="3" borderId="27" xfId="28" applyFont="1" applyFill="1" applyBorder="1" applyAlignment="1" applyProtection="1">
      <alignment vertical="center"/>
      <protection/>
    </xf>
    <xf numFmtId="0" fontId="7" fillId="3" borderId="0" xfId="28" applyFont="1" applyFill="1" applyBorder="1" applyAlignment="1" applyProtection="1">
      <alignment horizontal="center" vertical="center"/>
      <protection/>
    </xf>
    <xf numFmtId="2" fontId="7" fillId="3" borderId="28" xfId="28" applyNumberFormat="1" applyFont="1" applyFill="1" applyBorder="1" applyAlignment="1" applyProtection="1">
      <alignment horizontal="center" vertical="center"/>
      <protection/>
    </xf>
    <xf numFmtId="0" fontId="7" fillId="3" borderId="29" xfId="28" applyFont="1" applyFill="1" applyBorder="1" applyProtection="1">
      <alignment/>
      <protection/>
    </xf>
    <xf numFmtId="2" fontId="7" fillId="3" borderId="30" xfId="28" applyNumberFormat="1" applyFont="1" applyFill="1" applyBorder="1" applyAlignment="1" applyProtection="1">
      <alignment horizontal="center" vertical="center"/>
      <protection/>
    </xf>
    <xf numFmtId="0" fontId="7" fillId="2" borderId="3" xfId="28" applyFont="1" applyFill="1" applyBorder="1" applyAlignment="1">
      <alignment horizontal="left" vertical="center"/>
      <protection/>
    </xf>
    <xf numFmtId="0" fontId="7" fillId="2" borderId="3" xfId="28" applyFont="1" applyFill="1" applyBorder="1" applyAlignment="1" applyProtection="1">
      <alignment horizontal="left"/>
      <protection locked="0"/>
    </xf>
    <xf numFmtId="0" fontId="7" fillId="2" borderId="29" xfId="28" applyFont="1" applyFill="1" applyBorder="1" applyAlignment="1" applyProtection="1">
      <alignment horizontal="left"/>
      <protection locked="0"/>
    </xf>
    <xf numFmtId="0" fontId="7" fillId="4" borderId="0" xfId="28" applyFont="1" applyFill="1" applyBorder="1" applyProtection="1">
      <alignment horizontal="justify"/>
      <protection locked="0"/>
    </xf>
    <xf numFmtId="0" fontId="7" fillId="2" borderId="10" xfId="28" applyFont="1" applyFill="1" applyBorder="1" applyAlignment="1" applyProtection="1">
      <alignment horizontal="center"/>
      <protection/>
    </xf>
    <xf numFmtId="0" fontId="7" fillId="9" borderId="13" xfId="28" applyFont="1" applyFill="1" applyBorder="1" applyAlignment="1" applyProtection="1">
      <alignment horizontal="center"/>
      <protection/>
    </xf>
    <xf numFmtId="0" fontId="7" fillId="2" borderId="42" xfId="28" applyFont="1" applyFill="1" applyBorder="1" applyAlignment="1" applyProtection="1">
      <alignment horizontal="center"/>
      <protection/>
    </xf>
    <xf numFmtId="0" fontId="7" fillId="3" borderId="27" xfId="28" applyFont="1" applyFill="1" applyBorder="1" applyProtection="1">
      <alignment/>
      <protection/>
    </xf>
    <xf numFmtId="2" fontId="7" fillId="2" borderId="49" xfId="28" applyNumberFormat="1" applyFont="1" applyFill="1" applyBorder="1" applyAlignment="1" applyProtection="1">
      <alignment horizontal="center"/>
      <protection/>
    </xf>
    <xf numFmtId="2" fontId="7" fillId="2" borderId="9" xfId="28" applyNumberFormat="1" applyFont="1" applyFill="1" applyBorder="1" applyAlignment="1" applyProtection="1">
      <alignment horizontal="center"/>
      <protection/>
    </xf>
    <xf numFmtId="2" fontId="7" fillId="2" borderId="4" xfId="28" applyNumberFormat="1" applyFont="1" applyFill="1" applyBorder="1" applyAlignment="1" applyProtection="1">
      <alignment horizontal="center"/>
      <protection/>
    </xf>
    <xf numFmtId="0" fontId="7" fillId="3" borderId="25" xfId="28" applyFont="1" applyFill="1" applyBorder="1" applyProtection="1">
      <alignment/>
      <protection/>
    </xf>
    <xf numFmtId="2" fontId="7" fillId="2" borderId="7" xfId="28" applyNumberFormat="1" applyFont="1" applyFill="1" applyBorder="1" applyAlignment="1" applyProtection="1">
      <alignment horizontal="center"/>
      <protection/>
    </xf>
    <xf numFmtId="0" fontId="7" fillId="11" borderId="47" xfId="28" applyFont="1" applyFill="1" applyBorder="1" applyProtection="1">
      <alignment horizontal="justify"/>
      <protection locked="0"/>
    </xf>
    <xf numFmtId="0" fontId="7" fillId="11" borderId="3" xfId="28" applyFont="1" applyFill="1" applyBorder="1" applyProtection="1">
      <alignment horizontal="justify"/>
      <protection locked="0"/>
    </xf>
    <xf numFmtId="0" fontId="7" fillId="11" borderId="3" xfId="28" applyFont="1" applyFill="1" applyBorder="1" applyProtection="1">
      <alignment/>
      <protection locked="0"/>
    </xf>
    <xf numFmtId="0" fontId="7" fillId="11" borderId="21" xfId="28" applyFont="1" applyFill="1" applyBorder="1" applyProtection="1">
      <alignment/>
      <protection locked="0"/>
    </xf>
    <xf numFmtId="0" fontId="0" fillId="0" borderId="0" xfId="27" applyFont="1" applyProtection="1">
      <alignment horizontal="center"/>
      <protection locked="0"/>
    </xf>
    <xf numFmtId="0" fontId="6" fillId="0" borderId="0" xfId="27" applyFont="1" applyProtection="1">
      <alignment/>
      <protection/>
    </xf>
    <xf numFmtId="0" fontId="0" fillId="0" borderId="0" xfId="27" applyProtection="1">
      <alignment/>
      <protection/>
    </xf>
    <xf numFmtId="0" fontId="0" fillId="0" borderId="0" xfId="27" applyProtection="1">
      <alignment/>
      <protection locked="0"/>
    </xf>
    <xf numFmtId="0" fontId="7" fillId="2" borderId="2" xfId="27" applyFill="1" applyBorder="1" applyAlignment="1" applyProtection="1">
      <alignment horizontal="right"/>
      <protection/>
    </xf>
    <xf numFmtId="0" fontId="0" fillId="0" borderId="0" xfId="27" applyFont="1" applyProtection="1">
      <alignment horizontal="center"/>
      <protection/>
    </xf>
    <xf numFmtId="0" fontId="7" fillId="2" borderId="3" xfId="27" applyFont="1" applyFill="1" applyBorder="1" applyAlignment="1" applyProtection="1">
      <alignment horizontal="right"/>
      <protection/>
    </xf>
    <xf numFmtId="0" fontId="7" fillId="2" borderId="4" xfId="27" applyFont="1" applyFill="1" applyBorder="1" applyAlignment="1" applyProtection="1">
      <alignment horizontal="center"/>
      <protection/>
    </xf>
    <xf numFmtId="0" fontId="7" fillId="2" borderId="3" xfId="27" applyFill="1" applyBorder="1" applyAlignment="1" applyProtection="1">
      <alignment horizontal="right"/>
      <protection/>
    </xf>
    <xf numFmtId="0" fontId="7" fillId="3" borderId="5" xfId="27" applyFont="1" applyFill="1" applyBorder="1" applyAlignment="1" applyProtection="1">
      <alignment horizontal="right"/>
      <protection/>
    </xf>
    <xf numFmtId="0" fontId="7" fillId="2" borderId="4" xfId="27" applyFont="1" applyFill="1" applyBorder="1" applyProtection="1">
      <alignment/>
      <protection/>
    </xf>
    <xf numFmtId="0" fontId="8" fillId="0" borderId="0" xfId="27" applyFont="1" applyProtection="1">
      <alignment/>
      <protection/>
    </xf>
    <xf numFmtId="0" fontId="7" fillId="2" borderId="3" xfId="27" applyFont="1" applyFill="1" applyBorder="1" applyAlignment="1" applyProtection="1">
      <alignment horizontal="right"/>
      <protection/>
    </xf>
    <xf numFmtId="0" fontId="9" fillId="0" borderId="0" xfId="27" applyFont="1" applyBorder="1" applyProtection="1">
      <alignment/>
      <protection/>
    </xf>
    <xf numFmtId="0" fontId="9" fillId="0" borderId="0" xfId="27" applyBorder="1" applyProtection="1">
      <alignment/>
      <protection/>
    </xf>
    <xf numFmtId="0" fontId="7" fillId="3" borderId="6" xfId="27" applyFont="1" applyFill="1" applyBorder="1" applyAlignment="1" applyProtection="1">
      <alignment horizontal="right"/>
      <protection/>
    </xf>
    <xf numFmtId="0" fontId="0" fillId="2" borderId="7" xfId="27" applyFill="1" applyBorder="1" applyProtection="1">
      <alignment/>
      <protection/>
    </xf>
    <xf numFmtId="0" fontId="7" fillId="2" borderId="8" xfId="27" applyFont="1" applyFill="1" applyBorder="1" applyAlignment="1" applyProtection="1">
      <alignment horizontal="right"/>
      <protection/>
    </xf>
    <xf numFmtId="0" fontId="7" fillId="2" borderId="9" xfId="27" applyFont="1" applyFill="1" applyBorder="1" applyProtection="1">
      <alignment/>
      <protection/>
    </xf>
    <xf numFmtId="0" fontId="7" fillId="0" borderId="10" xfId="27" applyFont="1" applyFill="1" applyBorder="1" applyAlignment="1" applyProtection="1">
      <alignment horizontal="right"/>
      <protection/>
    </xf>
    <xf numFmtId="2" fontId="7" fillId="0" borderId="10" xfId="27" applyNumberFormat="1" applyFont="1" applyFill="1" applyBorder="1" applyAlignment="1" applyProtection="1">
      <alignment horizontal="right"/>
      <protection/>
    </xf>
    <xf numFmtId="0" fontId="7" fillId="0" borderId="10" xfId="27" applyFont="1" applyFill="1" applyBorder="1" applyProtection="1">
      <alignment/>
      <protection/>
    </xf>
    <xf numFmtId="0" fontId="7" fillId="0" borderId="11" xfId="27" applyFont="1" applyFill="1" applyBorder="1" applyAlignment="1" applyProtection="1">
      <alignment horizontal="right"/>
      <protection/>
    </xf>
    <xf numFmtId="0" fontId="7" fillId="2" borderId="10" xfId="27" applyFont="1" applyFill="1" applyBorder="1" applyAlignment="1" applyProtection="1">
      <alignment horizontal="right"/>
      <protection/>
    </xf>
    <xf numFmtId="0" fontId="7" fillId="2" borderId="12" xfId="27" applyFont="1" applyFill="1" applyBorder="1" applyAlignment="1" applyProtection="1">
      <alignment horizontal="right"/>
      <protection/>
    </xf>
    <xf numFmtId="2" fontId="7" fillId="2" borderId="13" xfId="27" applyNumberFormat="1" applyFont="1" applyFill="1" applyBorder="1" applyProtection="1">
      <alignment horizontal="center"/>
      <protection/>
    </xf>
    <xf numFmtId="0" fontId="7" fillId="2" borderId="0" xfId="27" applyFont="1" applyFill="1" applyBorder="1" applyAlignment="1" applyProtection="1">
      <alignment horizontal="right"/>
      <protection/>
    </xf>
    <xf numFmtId="0" fontId="7" fillId="2" borderId="14" xfId="27" applyFont="1" applyFill="1" applyBorder="1" applyAlignment="1" applyProtection="1">
      <alignment horizontal="right"/>
      <protection/>
    </xf>
    <xf numFmtId="2" fontId="7" fillId="3" borderId="4" xfId="27" applyNumberFormat="1" applyFont="1" applyFill="1" applyBorder="1" applyAlignment="1" applyProtection="1">
      <alignment horizontal="center"/>
      <protection/>
    </xf>
    <xf numFmtId="164" fontId="0" fillId="0" borderId="0" xfId="27" applyNumberFormat="1" applyProtection="1">
      <alignment/>
      <protection/>
    </xf>
    <xf numFmtId="2" fontId="7" fillId="2" borderId="4" xfId="27" applyNumberFormat="1" applyFont="1" applyFill="1" applyBorder="1" applyProtection="1">
      <alignment horizontal="center"/>
      <protection/>
    </xf>
    <xf numFmtId="0" fontId="7" fillId="0" borderId="0" xfId="27" applyBorder="1" applyProtection="1">
      <alignment/>
      <protection/>
    </xf>
    <xf numFmtId="0" fontId="7" fillId="2" borderId="11" xfId="27" applyFont="1" applyFill="1" applyBorder="1" applyAlignment="1" applyProtection="1">
      <alignment horizontal="right"/>
      <protection/>
    </xf>
    <xf numFmtId="0" fontId="7" fillId="2" borderId="15" xfId="27" applyFont="1" applyFill="1" applyBorder="1" applyAlignment="1" applyProtection="1">
      <alignment horizontal="right"/>
      <protection/>
    </xf>
    <xf numFmtId="2" fontId="7" fillId="3" borderId="16" xfId="27" applyNumberFormat="1" applyFont="1" applyFill="1" applyBorder="1" applyAlignment="1" applyProtection="1">
      <alignment horizontal="center"/>
      <protection/>
    </xf>
    <xf numFmtId="0" fontId="0" fillId="0" borderId="17" xfId="27" applyBorder="1" applyProtection="1">
      <alignment/>
      <protection/>
    </xf>
    <xf numFmtId="0" fontId="0" fillId="0" borderId="18" xfId="27" applyBorder="1" applyProtection="1">
      <alignment/>
      <protection/>
    </xf>
    <xf numFmtId="0" fontId="0" fillId="0" borderId="19" xfId="27" applyFont="1" applyBorder="1" applyProtection="1">
      <alignment horizontal="center"/>
      <protection/>
    </xf>
    <xf numFmtId="0" fontId="7" fillId="0" borderId="0" xfId="27" applyFont="1" applyBorder="1" applyProtection="1">
      <alignment/>
      <protection/>
    </xf>
    <xf numFmtId="2" fontId="7" fillId="3" borderId="13" xfId="27" applyNumberFormat="1" applyFont="1" applyFill="1" applyBorder="1" applyAlignment="1" applyProtection="1">
      <alignment horizontal="center"/>
      <protection/>
    </xf>
    <xf numFmtId="0" fontId="0" fillId="0" borderId="0" xfId="27" applyAlignment="1" applyProtection="1">
      <alignment/>
      <protection/>
    </xf>
    <xf numFmtId="2" fontId="7" fillId="2" borderId="20" xfId="27" applyNumberFormat="1" applyFont="1" applyFill="1" applyBorder="1" applyAlignment="1" applyProtection="1">
      <alignment horizontal="center"/>
      <protection/>
    </xf>
    <xf numFmtId="2" fontId="0" fillId="0" borderId="0" xfId="27" applyNumberFormat="1" applyProtection="1">
      <alignment/>
      <protection/>
    </xf>
    <xf numFmtId="2" fontId="7" fillId="2" borderId="16" xfId="27" applyNumberFormat="1" applyFont="1" applyFill="1" applyBorder="1" applyAlignment="1" applyProtection="1">
      <alignment horizontal="center"/>
      <protection/>
    </xf>
    <xf numFmtId="0" fontId="0" fillId="4" borderId="0" xfId="27" applyFill="1" applyProtection="1">
      <alignment/>
      <protection locked="0"/>
    </xf>
    <xf numFmtId="0" fontId="7" fillId="2" borderId="13" xfId="27" applyFont="1" applyFill="1" applyBorder="1" applyProtection="1">
      <alignment horizontal="center"/>
      <protection locked="0"/>
    </xf>
    <xf numFmtId="0" fontId="7" fillId="2" borderId="7" xfId="27" applyFont="1" applyFill="1" applyBorder="1" applyProtection="1">
      <alignment horizontal="center"/>
      <protection locked="0"/>
    </xf>
    <xf numFmtId="0" fontId="7" fillId="2" borderId="3" xfId="27" applyFont="1" applyFill="1" applyBorder="1" applyProtection="1">
      <alignment horizontal="justify"/>
      <protection/>
    </xf>
    <xf numFmtId="2" fontId="7" fillId="5" borderId="4" xfId="27" applyNumberFormat="1" applyFont="1" applyFill="1" applyBorder="1" applyAlignment="1" applyProtection="1">
      <alignment horizontal="center"/>
      <protection/>
    </xf>
    <xf numFmtId="0" fontId="7" fillId="2" borderId="21" xfId="27" applyFont="1" applyFill="1" applyBorder="1" applyProtection="1">
      <alignment horizontal="justify"/>
      <protection/>
    </xf>
    <xf numFmtId="2" fontId="7" fillId="5" borderId="16" xfId="27" applyNumberFormat="1" applyFont="1" applyFill="1" applyBorder="1" applyAlignment="1" applyProtection="1">
      <alignment horizontal="center"/>
      <protection/>
    </xf>
    <xf numFmtId="0" fontId="10" fillId="0" borderId="22" xfId="27" applyFont="1" applyBorder="1" applyProtection="1">
      <alignment/>
      <protection locked="0"/>
    </xf>
    <xf numFmtId="0" fontId="0" fillId="0" borderId="22" xfId="27" applyFont="1" applyBorder="1" applyProtection="1">
      <alignment/>
      <protection locked="0"/>
    </xf>
    <xf numFmtId="0" fontId="0" fillId="0" borderId="22" xfId="27" applyFont="1" applyBorder="1" applyProtection="1">
      <alignment horizontal="center"/>
      <protection locked="0"/>
    </xf>
    <xf numFmtId="0" fontId="0" fillId="0" borderId="0" xfId="27" applyFont="1" applyBorder="1" applyProtection="1">
      <alignment horizontal="center"/>
      <protection locked="0"/>
    </xf>
    <xf numFmtId="0" fontId="0" fillId="0" borderId="0" xfId="27" applyBorder="1" applyProtection="1">
      <alignment/>
      <protection locked="0"/>
    </xf>
    <xf numFmtId="0" fontId="7" fillId="3" borderId="23" xfId="27" applyFont="1" applyFill="1" applyBorder="1" applyAlignment="1" applyProtection="1">
      <alignment horizontal="center"/>
      <protection/>
    </xf>
    <xf numFmtId="0" fontId="7" fillId="3" borderId="24" xfId="27" applyFont="1" applyFill="1" applyBorder="1" applyAlignment="1" applyProtection="1">
      <alignment horizontal="center"/>
      <protection/>
    </xf>
    <xf numFmtId="0" fontId="7" fillId="2" borderId="24" xfId="27" applyFont="1" applyFill="1" applyBorder="1" applyProtection="1">
      <alignment horizontal="center"/>
      <protection/>
    </xf>
    <xf numFmtId="0" fontId="7" fillId="2" borderId="13" xfId="27" applyFont="1" applyFill="1" applyBorder="1" applyAlignment="1" applyProtection="1">
      <alignment horizontal="center"/>
      <protection/>
    </xf>
    <xf numFmtId="0" fontId="7" fillId="3" borderId="25" xfId="27" applyFont="1" applyFill="1" applyBorder="1" applyAlignment="1" applyProtection="1">
      <alignment horizontal="center"/>
      <protection/>
    </xf>
    <xf numFmtId="0" fontId="7" fillId="3" borderId="26" xfId="27" applyFont="1" applyFill="1" applyBorder="1" applyAlignment="1" applyProtection="1">
      <alignment horizontal="center"/>
      <protection/>
    </xf>
    <xf numFmtId="0" fontId="7" fillId="2" borderId="26" xfId="27" applyFont="1" applyFill="1" applyBorder="1" applyProtection="1">
      <alignment horizontal="center"/>
      <protection/>
    </xf>
    <xf numFmtId="0" fontId="7" fillId="2" borderId="7" xfId="27" applyFont="1" applyFill="1" applyBorder="1" applyAlignment="1" applyProtection="1">
      <alignment horizontal="center"/>
      <protection/>
    </xf>
    <xf numFmtId="0" fontId="7" fillId="3" borderId="27" xfId="27" applyFont="1" applyFill="1" applyBorder="1" applyAlignment="1" applyProtection="1">
      <alignment horizontal="center" vertical="center" wrapText="1"/>
      <protection/>
    </xf>
    <xf numFmtId="0" fontId="7" fillId="3" borderId="28" xfId="27" applyFont="1" applyFill="1" applyBorder="1" applyAlignment="1" applyProtection="1">
      <alignment horizontal="center" vertical="center"/>
      <protection/>
    </xf>
    <xf numFmtId="1" fontId="7" fillId="2" borderId="28" xfId="27" applyNumberFormat="1" applyFont="1" applyFill="1" applyBorder="1" applyProtection="1">
      <alignment horizontal="center"/>
      <protection/>
    </xf>
    <xf numFmtId="1" fontId="7" fillId="3" borderId="28" xfId="27" applyNumberFormat="1" applyFont="1" applyFill="1" applyBorder="1" applyAlignment="1" applyProtection="1">
      <alignment horizontal="center" vertical="center"/>
      <protection/>
    </xf>
    <xf numFmtId="11" fontId="7" fillId="2" borderId="4" xfId="27" applyNumberFormat="1" applyFont="1" applyFill="1" applyBorder="1" applyAlignment="1" applyProtection="1">
      <alignment horizontal="center"/>
      <protection/>
    </xf>
    <xf numFmtId="0" fontId="7" fillId="3" borderId="27" xfId="27" applyFont="1" applyFill="1" applyBorder="1" applyAlignment="1" applyProtection="1">
      <alignment horizontal="center" vertical="center"/>
      <protection/>
    </xf>
    <xf numFmtId="0" fontId="7" fillId="3" borderId="29" xfId="27" applyFont="1" applyFill="1" applyBorder="1" applyAlignment="1" applyProtection="1">
      <alignment horizontal="center" vertical="center"/>
      <protection/>
    </xf>
    <xf numFmtId="0" fontId="7" fillId="3" borderId="30" xfId="27" applyFont="1" applyFill="1" applyBorder="1" applyAlignment="1" applyProtection="1">
      <alignment horizontal="center" vertical="center"/>
      <protection/>
    </xf>
    <xf numFmtId="1" fontId="7" fillId="2" borderId="30" xfId="27" applyNumberFormat="1" applyFont="1" applyFill="1" applyBorder="1" applyProtection="1">
      <alignment horizontal="center"/>
      <protection/>
    </xf>
    <xf numFmtId="1" fontId="7" fillId="3" borderId="30" xfId="27" applyNumberFormat="1" applyFont="1" applyFill="1" applyBorder="1" applyAlignment="1" applyProtection="1">
      <alignment horizontal="center" vertical="center"/>
      <protection/>
    </xf>
    <xf numFmtId="11" fontId="7" fillId="2" borderId="16" xfId="27" applyNumberFormat="1" applyFont="1" applyFill="1" applyBorder="1" applyAlignment="1" applyProtection="1">
      <alignment horizontal="center"/>
      <protection/>
    </xf>
    <xf numFmtId="0" fontId="0" fillId="0" borderId="0" xfId="27" applyAlignment="1" applyProtection="1">
      <alignment horizontal="center"/>
      <protection locked="0"/>
    </xf>
    <xf numFmtId="1" fontId="0" fillId="0" borderId="0" xfId="27" applyNumberFormat="1" applyAlignment="1" applyProtection="1">
      <alignment horizontal="center"/>
      <protection locked="0"/>
    </xf>
    <xf numFmtId="0" fontId="12" fillId="0" borderId="0" xfId="27" applyFont="1" applyProtection="1">
      <alignment/>
      <protection/>
    </xf>
    <xf numFmtId="0" fontId="0" fillId="0" borderId="0" xfId="27" applyAlignment="1" applyProtection="1">
      <alignment horizontal="center"/>
      <protection/>
    </xf>
    <xf numFmtId="0" fontId="7" fillId="2" borderId="31" xfId="27" applyFont="1" applyFill="1" applyBorder="1" applyAlignment="1" applyProtection="1">
      <alignment horizontal="center"/>
      <protection/>
    </xf>
    <xf numFmtId="0" fontId="7" fillId="0" borderId="27" xfId="27" applyFont="1" applyFill="1" applyBorder="1" applyAlignment="1" applyProtection="1">
      <alignment horizontal="center"/>
      <protection/>
    </xf>
    <xf numFmtId="0" fontId="7" fillId="2" borderId="6" xfId="27" applyFont="1" applyFill="1" applyBorder="1" applyAlignment="1" applyProtection="1">
      <alignment horizontal="center"/>
      <protection/>
    </xf>
    <xf numFmtId="0" fontId="13" fillId="0" borderId="0" xfId="27" applyFont="1" applyProtection="1">
      <alignment/>
      <protection/>
    </xf>
    <xf numFmtId="0" fontId="14" fillId="0" borderId="0" xfId="27" applyFont="1" applyProtection="1">
      <alignment/>
      <protection/>
    </xf>
    <xf numFmtId="2" fontId="7" fillId="3" borderId="5" xfId="27" applyNumberFormat="1" applyFont="1" applyFill="1" applyBorder="1" applyAlignment="1" applyProtection="1">
      <alignment horizontal="center" vertical="center"/>
      <protection/>
    </xf>
    <xf numFmtId="2" fontId="7" fillId="0" borderId="27" xfId="27" applyNumberFormat="1" applyFont="1" applyFill="1" applyBorder="1" applyAlignment="1" applyProtection="1">
      <alignment horizontal="center"/>
      <protection/>
    </xf>
    <xf numFmtId="0" fontId="15" fillId="0" borderId="0" xfId="27" applyFont="1" applyProtection="1">
      <alignment/>
      <protection locked="0"/>
    </xf>
    <xf numFmtId="2" fontId="7" fillId="3" borderId="32" xfId="27" applyNumberFormat="1" applyFont="1" applyFill="1" applyBorder="1" applyAlignment="1" applyProtection="1">
      <alignment horizontal="center" vertical="center"/>
      <protection/>
    </xf>
    <xf numFmtId="1" fontId="7" fillId="4" borderId="0" xfId="27" applyNumberFormat="1" applyFont="1" applyFill="1" applyBorder="1" applyAlignment="1" applyProtection="1">
      <alignment horizontal="center"/>
      <protection locked="0"/>
    </xf>
    <xf numFmtId="0" fontId="7" fillId="3" borderId="33" xfId="27" applyFont="1" applyFill="1" applyBorder="1" applyAlignment="1" applyProtection="1">
      <alignment horizontal="center"/>
      <protection locked="0"/>
    </xf>
    <xf numFmtId="0" fontId="7" fillId="2" borderId="33" xfId="27" applyFont="1" applyFill="1" applyBorder="1" applyAlignment="1">
      <alignment horizontal="center"/>
      <protection/>
    </xf>
    <xf numFmtId="0" fontId="7" fillId="2" borderId="9" xfId="27" applyFont="1" applyFill="1" applyBorder="1" applyAlignment="1">
      <alignment horizontal="center"/>
      <protection/>
    </xf>
    <xf numFmtId="0" fontId="7" fillId="3" borderId="34" xfId="27" applyFont="1" applyFill="1" applyBorder="1" applyProtection="1">
      <alignment horizontal="center"/>
      <protection locked="0"/>
    </xf>
    <xf numFmtId="0" fontId="7" fillId="3" borderId="34" xfId="27" applyFont="1" applyFill="1" applyBorder="1" applyAlignment="1" applyProtection="1">
      <alignment horizontal="center"/>
      <protection locked="0"/>
    </xf>
    <xf numFmtId="0" fontId="7" fillId="3" borderId="35" xfId="27" applyFont="1" applyFill="1" applyBorder="1" applyAlignment="1" applyProtection="1">
      <alignment horizontal="center"/>
      <protection locked="0"/>
    </xf>
    <xf numFmtId="2" fontId="7" fillId="6" borderId="28" xfId="27" applyNumberFormat="1" applyFont="1" applyFill="1" applyBorder="1" applyAlignment="1" applyProtection="1">
      <alignment horizontal="center"/>
      <protection/>
    </xf>
    <xf numFmtId="2" fontId="7" fillId="6" borderId="20" xfId="27" applyNumberFormat="1" applyFont="1" applyFill="1" applyBorder="1" applyAlignment="1" applyProtection="1">
      <alignment horizontal="center"/>
      <protection/>
    </xf>
    <xf numFmtId="0" fontId="0" fillId="0" borderId="0" xfId="27" applyBorder="1" applyAlignment="1">
      <alignment horizontal="center"/>
      <protection/>
    </xf>
    <xf numFmtId="0" fontId="7" fillId="4" borderId="0" xfId="27" applyFont="1" applyFill="1" applyBorder="1" applyAlignment="1" applyProtection="1">
      <alignment horizontal="center"/>
      <protection locked="0"/>
    </xf>
    <xf numFmtId="0" fontId="0" fillId="4" borderId="0" xfId="27" applyFont="1" applyFill="1" applyProtection="1">
      <alignment horizontal="center"/>
      <protection locked="0"/>
    </xf>
    <xf numFmtId="0" fontId="7" fillId="7" borderId="0" xfId="27" applyFont="1" applyFill="1" applyBorder="1" applyProtection="1">
      <alignment horizontal="center"/>
      <protection locked="0"/>
    </xf>
    <xf numFmtId="2" fontId="7" fillId="6" borderId="30" xfId="27" applyNumberFormat="1" applyFont="1" applyFill="1" applyBorder="1" applyAlignment="1" applyProtection="1">
      <alignment horizontal="center"/>
      <protection/>
    </xf>
    <xf numFmtId="2" fontId="7" fillId="6" borderId="36" xfId="27" applyNumberFormat="1" applyFont="1" applyFill="1" applyBorder="1" applyAlignment="1" applyProtection="1">
      <alignment horizontal="center"/>
      <protection/>
    </xf>
    <xf numFmtId="0" fontId="0" fillId="4" borderId="0" xfId="27" applyFont="1" applyFill="1" applyBorder="1" applyProtection="1">
      <alignment/>
      <protection locked="0"/>
    </xf>
    <xf numFmtId="0" fontId="7" fillId="0" borderId="0" xfId="27" applyFont="1" applyFill="1" applyBorder="1" applyAlignment="1" applyProtection="1">
      <alignment horizontal="center"/>
      <protection locked="0"/>
    </xf>
    <xf numFmtId="0" fontId="0" fillId="4" borderId="0" xfId="27" applyFill="1" applyBorder="1" applyAlignment="1">
      <alignment horizontal="center"/>
      <protection/>
    </xf>
    <xf numFmtId="2" fontId="7" fillId="8" borderId="0" xfId="27" applyNumberFormat="1" applyFill="1" applyBorder="1" applyAlignment="1" applyProtection="1">
      <alignment/>
      <protection locked="0"/>
    </xf>
    <xf numFmtId="0" fontId="7" fillId="0" borderId="0" xfId="27" applyFont="1" applyFill="1" applyBorder="1" applyAlignment="1">
      <alignment horizontal="center"/>
      <protection/>
    </xf>
    <xf numFmtId="0" fontId="7" fillId="4" borderId="0" xfId="27" applyFont="1" applyFill="1" applyBorder="1" applyAlignment="1">
      <alignment/>
      <protection/>
    </xf>
    <xf numFmtId="0" fontId="7" fillId="0" borderId="0" xfId="27" applyFont="1" applyFill="1" applyBorder="1" applyProtection="1">
      <alignment horizontal="center"/>
      <protection locked="0"/>
    </xf>
    <xf numFmtId="0" fontId="7" fillId="0" borderId="0" xfId="27" applyFont="1" applyFill="1" applyBorder="1" applyProtection="1">
      <alignment horizontal="justify"/>
      <protection/>
    </xf>
    <xf numFmtId="2" fontId="7" fillId="0" borderId="0" xfId="27" applyNumberFormat="1" applyFont="1" applyFill="1" applyBorder="1" applyAlignment="1" applyProtection="1">
      <alignment horizontal="center"/>
      <protection/>
    </xf>
    <xf numFmtId="2" fontId="7" fillId="8" borderId="0" xfId="27" applyNumberFormat="1" applyFont="1" applyFill="1" applyBorder="1" applyAlignment="1" applyProtection="1">
      <alignment horizontal="center"/>
      <protection locked="0"/>
    </xf>
    <xf numFmtId="0" fontId="3" fillId="2" borderId="34" xfId="27" applyFont="1" applyFill="1" applyBorder="1" applyAlignment="1" applyProtection="1">
      <alignment horizontal="center" vertical="center"/>
      <protection locked="0"/>
    </xf>
    <xf numFmtId="0" fontId="3" fillId="2" borderId="35" xfId="27" applyFont="1" applyFill="1" applyBorder="1" applyProtection="1">
      <alignment horizontal="center"/>
      <protection locked="0"/>
    </xf>
    <xf numFmtId="0" fontId="7" fillId="2" borderId="3" xfId="27" applyFont="1" applyFill="1" applyBorder="1" applyAlignment="1" applyProtection="1">
      <alignment horizontal="left" vertical="center"/>
      <protection/>
    </xf>
    <xf numFmtId="2" fontId="7" fillId="6" borderId="28" xfId="27" applyNumberFormat="1" applyFont="1" applyFill="1" applyBorder="1" applyAlignment="1" applyProtection="1">
      <alignment horizontal="center"/>
      <protection locked="0"/>
    </xf>
    <xf numFmtId="2" fontId="7" fillId="6" borderId="20" xfId="27" applyNumberFormat="1" applyFont="1" applyFill="1" applyBorder="1" applyAlignment="1" applyProtection="1">
      <alignment horizontal="center"/>
      <protection locked="0"/>
    </xf>
    <xf numFmtId="0" fontId="7" fillId="2" borderId="3" xfId="27" applyFont="1" applyFill="1" applyBorder="1" applyAlignment="1" applyProtection="1">
      <alignment horizontal="left"/>
      <protection/>
    </xf>
    <xf numFmtId="0" fontId="7" fillId="4" borderId="0" xfId="27" applyFont="1" applyFill="1" applyBorder="1" applyAlignment="1">
      <alignment horizontal="center"/>
      <protection/>
    </xf>
    <xf numFmtId="0" fontId="7" fillId="2" borderId="29" xfId="27" applyFont="1" applyFill="1" applyBorder="1" applyAlignment="1" applyProtection="1">
      <alignment horizontal="left"/>
      <protection/>
    </xf>
    <xf numFmtId="2" fontId="7" fillId="6" borderId="30" xfId="27" applyNumberFormat="1" applyFont="1" applyFill="1" applyBorder="1" applyAlignment="1" applyProtection="1">
      <alignment horizontal="center"/>
      <protection locked="0"/>
    </xf>
    <xf numFmtId="2" fontId="7" fillId="6" borderId="36" xfId="27" applyNumberFormat="1" applyFont="1" applyFill="1" applyBorder="1" applyAlignment="1" applyProtection="1">
      <alignment horizontal="center"/>
      <protection locked="0"/>
    </xf>
    <xf numFmtId="0" fontId="7" fillId="6" borderId="37" xfId="27" applyFont="1" applyFill="1" applyBorder="1" applyAlignment="1" applyProtection="1">
      <alignment horizontal="center"/>
      <protection locked="0"/>
    </xf>
    <xf numFmtId="0" fontId="7" fillId="6" borderId="38" xfId="27" applyFont="1" applyFill="1" applyBorder="1" applyAlignment="1" applyProtection="1">
      <alignment horizontal="center"/>
      <protection locked="0"/>
    </xf>
    <xf numFmtId="0" fontId="7" fillId="2" borderId="3" xfId="27" applyFont="1" applyFill="1" applyBorder="1" applyAlignment="1" applyProtection="1">
      <alignment horizontal="justify"/>
      <protection/>
    </xf>
    <xf numFmtId="2" fontId="7" fillId="5" borderId="5" xfId="27" applyNumberFormat="1" applyFont="1" applyFill="1" applyBorder="1" applyAlignment="1" applyProtection="1">
      <alignment horizontal="center"/>
      <protection locked="0"/>
    </xf>
    <xf numFmtId="2" fontId="7" fillId="5" borderId="20" xfId="27" applyNumberFormat="1" applyFont="1" applyFill="1" applyBorder="1" applyAlignment="1" applyProtection="1">
      <alignment horizontal="center"/>
      <protection locked="0"/>
    </xf>
    <xf numFmtId="0" fontId="0" fillId="4" borderId="0" xfId="27" applyFill="1" applyBorder="1" applyProtection="1">
      <alignment/>
      <protection locked="0"/>
    </xf>
    <xf numFmtId="0" fontId="7" fillId="2" borderId="21" xfId="27" applyFont="1" applyFill="1" applyBorder="1" applyAlignment="1" applyProtection="1">
      <alignment horizontal="justify"/>
      <protection/>
    </xf>
    <xf numFmtId="2" fontId="7" fillId="5" borderId="30" xfId="27" applyNumberFormat="1" applyFont="1" applyFill="1" applyBorder="1" applyAlignment="1" applyProtection="1">
      <alignment horizontal="center"/>
      <protection locked="0"/>
    </xf>
    <xf numFmtId="2" fontId="7" fillId="5" borderId="36" xfId="27" applyNumberFormat="1" applyFont="1" applyFill="1" applyBorder="1" applyAlignment="1" applyProtection="1">
      <alignment horizontal="center"/>
      <protection locked="0"/>
    </xf>
    <xf numFmtId="0" fontId="7" fillId="0" borderId="0" xfId="27" applyFont="1" applyProtection="1">
      <alignment/>
      <protection/>
    </xf>
    <xf numFmtId="0" fontId="7" fillId="0" borderId="0" xfId="27" applyFont="1" applyProtection="1">
      <alignment/>
      <protection locked="0"/>
    </xf>
    <xf numFmtId="0" fontId="7" fillId="0" borderId="0" xfId="27" applyFont="1" applyProtection="1">
      <alignment horizontal="center"/>
      <protection locked="0"/>
    </xf>
    <xf numFmtId="0" fontId="0" fillId="0" borderId="22" xfId="27" applyBorder="1" applyProtection="1">
      <alignment/>
      <protection locked="0"/>
    </xf>
    <xf numFmtId="0" fontId="0" fillId="4" borderId="22" xfId="27" applyFont="1" applyFill="1" applyBorder="1" applyProtection="1">
      <alignment horizontal="left"/>
      <protection locked="0"/>
    </xf>
    <xf numFmtId="0" fontId="0" fillId="4" borderId="22" xfId="27" applyFill="1" applyBorder="1" applyProtection="1">
      <alignment/>
      <protection locked="0"/>
    </xf>
    <xf numFmtId="0" fontId="0" fillId="0" borderId="11" xfId="27" applyBorder="1" applyProtection="1">
      <alignment/>
      <protection locked="0"/>
    </xf>
    <xf numFmtId="0" fontId="0" fillId="0" borderId="39" xfId="27" applyFont="1" applyBorder="1" applyProtection="1">
      <alignment horizontal="center"/>
      <protection locked="0"/>
    </xf>
    <xf numFmtId="0" fontId="0" fillId="0" borderId="39" xfId="27" applyBorder="1" applyProtection="1">
      <alignment/>
      <protection locked="0"/>
    </xf>
    <xf numFmtId="0" fontId="0" fillId="8" borderId="0" xfId="27" applyFont="1" applyFill="1" applyAlignment="1" applyProtection="1">
      <alignment horizontal="center"/>
      <protection locked="0"/>
    </xf>
    <xf numFmtId="0" fontId="7" fillId="3" borderId="2" xfId="27" applyFont="1" applyFill="1" applyBorder="1" applyAlignment="1" applyProtection="1">
      <alignment horizontal="center"/>
      <protection/>
    </xf>
    <xf numFmtId="0" fontId="7" fillId="3" borderId="12" xfId="27" applyFont="1" applyFill="1" applyBorder="1" applyAlignment="1" applyProtection="1">
      <alignment horizontal="center"/>
      <protection/>
    </xf>
    <xf numFmtId="0" fontId="7" fillId="3" borderId="40" xfId="27" applyFont="1" applyFill="1" applyBorder="1" applyAlignment="1" applyProtection="1">
      <alignment horizontal="center"/>
      <protection/>
    </xf>
    <xf numFmtId="0" fontId="7" fillId="3" borderId="41" xfId="27" applyFont="1" applyFill="1" applyBorder="1" applyAlignment="1" applyProtection="1">
      <alignment horizontal="center"/>
      <protection/>
    </xf>
    <xf numFmtId="0" fontId="7" fillId="3" borderId="3" xfId="27" applyFont="1" applyFill="1" applyBorder="1" applyProtection="1">
      <alignment/>
      <protection/>
    </xf>
    <xf numFmtId="0" fontId="7" fillId="3" borderId="14" xfId="27" applyFont="1" applyFill="1" applyBorder="1" applyAlignment="1" applyProtection="1">
      <alignment horizontal="center"/>
      <protection/>
    </xf>
    <xf numFmtId="1" fontId="7" fillId="2" borderId="28" xfId="27" applyNumberFormat="1" applyFont="1" applyFill="1" applyBorder="1" applyAlignment="1" applyProtection="1">
      <alignment horizontal="center"/>
      <protection/>
    </xf>
    <xf numFmtId="1" fontId="7" fillId="3" borderId="28" xfId="27" applyNumberFormat="1" applyFont="1" applyFill="1" applyBorder="1" applyAlignment="1" applyProtection="1">
      <alignment horizontal="center"/>
      <protection/>
    </xf>
    <xf numFmtId="0" fontId="7" fillId="3" borderId="40" xfId="27" applyFont="1" applyFill="1" applyBorder="1" applyProtection="1">
      <alignment/>
      <protection/>
    </xf>
    <xf numFmtId="1" fontId="7" fillId="2" borderId="26" xfId="27" applyNumberFormat="1" applyFont="1" applyFill="1" applyBorder="1" applyProtection="1">
      <alignment horizontal="center"/>
      <protection/>
    </xf>
    <xf numFmtId="1" fontId="7" fillId="2" borderId="26" xfId="27" applyNumberFormat="1" applyFont="1" applyFill="1" applyBorder="1" applyAlignment="1" applyProtection="1">
      <alignment horizontal="center"/>
      <protection/>
    </xf>
    <xf numFmtId="1" fontId="7" fillId="3" borderId="26" xfId="27" applyNumberFormat="1" applyFont="1" applyFill="1" applyBorder="1" applyAlignment="1" applyProtection="1">
      <alignment horizontal="center"/>
      <protection/>
    </xf>
    <xf numFmtId="11" fontId="7" fillId="2" borderId="7" xfId="27" applyNumberFormat="1" applyFont="1" applyFill="1" applyBorder="1" applyAlignment="1" applyProtection="1">
      <alignment horizontal="center"/>
      <protection/>
    </xf>
    <xf numFmtId="0" fontId="7" fillId="3" borderId="21" xfId="27" applyFont="1" applyFill="1" applyBorder="1" applyProtection="1">
      <alignment/>
      <protection/>
    </xf>
    <xf numFmtId="0" fontId="7" fillId="3" borderId="15" xfId="27" applyFont="1" applyFill="1" applyBorder="1" applyAlignment="1" applyProtection="1">
      <alignment horizontal="center"/>
      <protection/>
    </xf>
    <xf numFmtId="1" fontId="7" fillId="2" borderId="30" xfId="27" applyNumberFormat="1" applyFont="1" applyFill="1" applyBorder="1" applyAlignment="1" applyProtection="1">
      <alignment horizontal="center"/>
      <protection/>
    </xf>
    <xf numFmtId="1" fontId="7" fillId="3" borderId="30" xfId="27" applyNumberFormat="1" applyFont="1" applyFill="1" applyBorder="1" applyAlignment="1" applyProtection="1">
      <alignment horizontal="center"/>
      <protection/>
    </xf>
    <xf numFmtId="0" fontId="7" fillId="3" borderId="10" xfId="27" applyFont="1" applyFill="1" applyBorder="1" applyAlignment="1" applyProtection="1">
      <alignment horizontal="center"/>
      <protection/>
    </xf>
    <xf numFmtId="0" fontId="7" fillId="2" borderId="24" xfId="27" applyFont="1" applyFill="1" applyBorder="1" applyAlignment="1" applyProtection="1">
      <alignment horizontal="center"/>
      <protection/>
    </xf>
    <xf numFmtId="0" fontId="7" fillId="9" borderId="12" xfId="27" applyFont="1" applyFill="1" applyBorder="1" applyAlignment="1" applyProtection="1">
      <alignment horizontal="center"/>
      <protection/>
    </xf>
    <xf numFmtId="0" fontId="7" fillId="0" borderId="5" xfId="27" applyFont="1" applyFill="1" applyBorder="1" applyAlignment="1" applyProtection="1">
      <alignment horizontal="center"/>
      <protection/>
    </xf>
    <xf numFmtId="0" fontId="7" fillId="3" borderId="42" xfId="27" applyFont="1" applyFill="1" applyBorder="1" applyAlignment="1" applyProtection="1">
      <alignment horizontal="center"/>
      <protection/>
    </xf>
    <xf numFmtId="0" fontId="7" fillId="2" borderId="26" xfId="27" applyFont="1" applyFill="1" applyBorder="1" applyAlignment="1" applyProtection="1">
      <alignment horizontal="center"/>
      <protection/>
    </xf>
    <xf numFmtId="0" fontId="7" fillId="2" borderId="41" xfId="27" applyFont="1" applyFill="1" applyBorder="1" applyAlignment="1" applyProtection="1">
      <alignment horizontal="center"/>
      <protection/>
    </xf>
    <xf numFmtId="0" fontId="7" fillId="3" borderId="0" xfId="27" applyFont="1" applyFill="1" applyBorder="1" applyAlignment="1" applyProtection="1">
      <alignment horizontal="center"/>
      <protection/>
    </xf>
    <xf numFmtId="2" fontId="7" fillId="2" borderId="33" xfId="27" applyNumberFormat="1" applyFont="1" applyFill="1" applyBorder="1" applyAlignment="1" applyProtection="1">
      <alignment horizontal="center"/>
      <protection/>
    </xf>
    <xf numFmtId="2" fontId="7" fillId="2" borderId="43" xfId="27" applyNumberFormat="1" applyFont="1" applyFill="1" applyBorder="1" applyAlignment="1" applyProtection="1">
      <alignment horizontal="center"/>
      <protection/>
    </xf>
    <xf numFmtId="1" fontId="7" fillId="0" borderId="5" xfId="27" applyNumberFormat="1" applyFont="1" applyFill="1" applyBorder="1" applyAlignment="1" applyProtection="1">
      <alignment horizontal="center"/>
      <protection/>
    </xf>
    <xf numFmtId="2" fontId="7" fillId="2" borderId="28" xfId="27" applyNumberFormat="1" applyFont="1" applyFill="1" applyBorder="1" applyAlignment="1" applyProtection="1">
      <alignment horizontal="center"/>
      <protection/>
    </xf>
    <xf numFmtId="2" fontId="7" fillId="2" borderId="0" xfId="27" applyNumberFormat="1" applyFont="1" applyFill="1" applyBorder="1" applyAlignment="1" applyProtection="1">
      <alignment horizontal="center"/>
      <protection/>
    </xf>
    <xf numFmtId="2" fontId="7" fillId="2" borderId="26" xfId="27" applyNumberFormat="1" applyFont="1" applyFill="1" applyBorder="1" applyAlignment="1" applyProtection="1">
      <alignment horizontal="center"/>
      <protection/>
    </xf>
    <xf numFmtId="2" fontId="7" fillId="2" borderId="42" xfId="27" applyNumberFormat="1" applyFont="1" applyFill="1" applyBorder="1" applyAlignment="1" applyProtection="1">
      <alignment horizontal="center"/>
      <protection/>
    </xf>
    <xf numFmtId="0" fontId="7" fillId="3" borderId="11" xfId="27" applyFont="1" applyFill="1" applyBorder="1" applyAlignment="1" applyProtection="1">
      <alignment horizontal="center"/>
      <protection/>
    </xf>
    <xf numFmtId="2" fontId="7" fillId="2" borderId="30" xfId="27" applyNumberFormat="1" applyFont="1" applyFill="1" applyBorder="1" applyAlignment="1" applyProtection="1">
      <alignment horizontal="center"/>
      <protection/>
    </xf>
    <xf numFmtId="2" fontId="7" fillId="2" borderId="11" xfId="27" applyNumberFormat="1" applyFont="1" applyFill="1" applyBorder="1" applyAlignment="1" applyProtection="1">
      <alignment horizontal="center"/>
      <protection/>
    </xf>
    <xf numFmtId="0" fontId="7" fillId="3" borderId="37" xfId="27" applyFont="1" applyFill="1" applyBorder="1" applyProtection="1">
      <alignment horizontal="center"/>
      <protection locked="0"/>
    </xf>
    <xf numFmtId="0" fontId="7" fillId="3" borderId="44" xfId="27" applyFont="1" applyFill="1" applyBorder="1" applyAlignment="1" applyProtection="1">
      <alignment horizontal="center"/>
      <protection locked="0"/>
    </xf>
    <xf numFmtId="0" fontId="0" fillId="10" borderId="45" xfId="27" applyFont="1" applyFill="1" applyBorder="1" applyProtection="1">
      <alignment/>
      <protection/>
    </xf>
    <xf numFmtId="0" fontId="0" fillId="10" borderId="4" xfId="27" applyFont="1" applyFill="1" applyBorder="1" applyProtection="1">
      <alignment/>
      <protection/>
    </xf>
    <xf numFmtId="0" fontId="0" fillId="10" borderId="28" xfId="27" applyFont="1" applyFill="1" applyBorder="1" applyProtection="1">
      <alignment/>
      <protection/>
    </xf>
    <xf numFmtId="2" fontId="7" fillId="6" borderId="16" xfId="27" applyNumberFormat="1" applyFont="1" applyFill="1" applyBorder="1" applyAlignment="1" applyProtection="1">
      <alignment horizontal="center"/>
      <protection/>
    </xf>
    <xf numFmtId="0" fontId="0" fillId="0" borderId="0" xfId="27">
      <alignment/>
      <protection/>
    </xf>
    <xf numFmtId="1" fontId="7" fillId="0" borderId="0" xfId="27" applyNumberFormat="1" applyFont="1" applyFill="1" applyBorder="1" applyAlignment="1" applyProtection="1">
      <alignment horizontal="center"/>
      <protection/>
    </xf>
    <xf numFmtId="0" fontId="0" fillId="0" borderId="0" xfId="27" applyFont="1" applyFill="1" applyBorder="1" applyProtection="1">
      <alignment/>
      <protection/>
    </xf>
    <xf numFmtId="0" fontId="7" fillId="2" borderId="6" xfId="27" applyFont="1" applyFill="1" applyBorder="1" applyAlignment="1">
      <alignment horizontal="center"/>
      <protection/>
    </xf>
    <xf numFmtId="0" fontId="7" fillId="2" borderId="41" xfId="27" applyFont="1" applyFill="1" applyBorder="1" applyAlignment="1">
      <alignment horizontal="center"/>
      <protection/>
    </xf>
    <xf numFmtId="0" fontId="7" fillId="2" borderId="6" xfId="27" applyFont="1" applyFill="1" applyBorder="1" applyAlignment="1">
      <alignment/>
      <protection/>
    </xf>
    <xf numFmtId="0" fontId="7" fillId="2" borderId="7" xfId="27" applyFont="1" applyFill="1" applyBorder="1" applyAlignment="1">
      <alignment/>
      <protection/>
    </xf>
    <xf numFmtId="0" fontId="7" fillId="6" borderId="46" xfId="27" applyFont="1" applyFill="1" applyBorder="1" applyAlignment="1" applyProtection="1">
      <alignment horizontal="center"/>
      <protection locked="0"/>
    </xf>
    <xf numFmtId="0" fontId="7" fillId="11" borderId="47" xfId="27" applyFont="1" applyFill="1" applyBorder="1" applyProtection="1">
      <alignment horizontal="justify"/>
      <protection/>
    </xf>
    <xf numFmtId="2" fontId="7" fillId="5" borderId="0" xfId="27" applyNumberFormat="1" applyFont="1" applyFill="1" applyBorder="1" applyAlignment="1" applyProtection="1">
      <alignment horizontal="center"/>
      <protection locked="0"/>
    </xf>
    <xf numFmtId="2" fontId="7" fillId="6" borderId="45" xfId="27" applyNumberFormat="1" applyFont="1" applyFill="1" applyBorder="1" applyAlignment="1" applyProtection="1">
      <alignment horizontal="center"/>
      <protection locked="0"/>
    </xf>
    <xf numFmtId="2" fontId="7" fillId="6" borderId="48" xfId="27" applyNumberFormat="1" applyFont="1" applyFill="1" applyBorder="1" applyAlignment="1" applyProtection="1">
      <alignment horizontal="center"/>
      <protection locked="0"/>
    </xf>
    <xf numFmtId="0" fontId="7" fillId="11" borderId="3" xfId="27" applyFont="1" applyFill="1" applyBorder="1" applyProtection="1">
      <alignment horizontal="justify"/>
      <protection/>
    </xf>
    <xf numFmtId="2" fontId="7" fillId="6" borderId="28" xfId="27" applyNumberFormat="1" applyFont="1" applyFill="1" applyBorder="1" applyAlignment="1" applyProtection="1">
      <alignment horizontal="center"/>
      <protection locked="0"/>
    </xf>
    <xf numFmtId="2" fontId="7" fillId="6" borderId="20" xfId="27" applyNumberFormat="1" applyFont="1" applyFill="1" applyBorder="1" applyAlignment="1" applyProtection="1">
      <alignment horizontal="center"/>
      <protection locked="0"/>
    </xf>
    <xf numFmtId="0" fontId="7" fillId="11" borderId="3" xfId="27" applyFont="1" applyFill="1" applyBorder="1" applyProtection="1">
      <alignment/>
      <protection/>
    </xf>
    <xf numFmtId="0" fontId="7" fillId="11" borderId="21" xfId="27" applyFont="1" applyFill="1" applyBorder="1" applyProtection="1">
      <alignment/>
      <protection/>
    </xf>
    <xf numFmtId="2" fontId="7" fillId="5" borderId="11" xfId="27" applyNumberFormat="1" applyFont="1" applyFill="1" applyBorder="1" applyAlignment="1" applyProtection="1">
      <alignment horizontal="center"/>
      <protection locked="0"/>
    </xf>
    <xf numFmtId="2" fontId="7" fillId="6" borderId="30" xfId="27" applyNumberFormat="1" applyFont="1" applyFill="1" applyBorder="1" applyAlignment="1" applyProtection="1">
      <alignment horizontal="center"/>
      <protection locked="0"/>
    </xf>
    <xf numFmtId="2" fontId="7" fillId="5" borderId="32" xfId="27" applyNumberFormat="1" applyFont="1" applyFill="1" applyBorder="1" applyAlignment="1" applyProtection="1">
      <alignment horizontal="center"/>
      <protection locked="0"/>
    </xf>
    <xf numFmtId="2" fontId="7" fillId="6" borderId="36" xfId="27" applyNumberFormat="1" applyFont="1" applyFill="1" applyBorder="1" applyAlignment="1" applyProtection="1">
      <alignment horizontal="center"/>
      <protection locked="0"/>
    </xf>
    <xf numFmtId="0" fontId="7" fillId="7" borderId="0" xfId="27" applyFont="1" applyFill="1" applyBorder="1" applyAlignment="1" applyProtection="1">
      <alignment horizontal="center"/>
      <protection locked="0"/>
    </xf>
    <xf numFmtId="0" fontId="7" fillId="2" borderId="7" xfId="27" applyFont="1" applyFill="1" applyBorder="1" applyAlignment="1">
      <alignment horizontal="center"/>
      <protection/>
    </xf>
    <xf numFmtId="0" fontId="7" fillId="7" borderId="0" xfId="27" applyFont="1" applyFill="1" applyBorder="1" applyAlignment="1">
      <alignment horizontal="center"/>
      <protection/>
    </xf>
    <xf numFmtId="0" fontId="7" fillId="7" borderId="0" xfId="27" applyFont="1" applyFill="1" applyBorder="1" applyAlignment="1">
      <alignment/>
      <protection/>
    </xf>
    <xf numFmtId="2" fontId="7" fillId="7" borderId="0" xfId="27" applyNumberFormat="1" applyFont="1" applyFill="1" applyBorder="1" applyAlignment="1" applyProtection="1">
      <alignment horizontal="center"/>
      <protection locked="0"/>
    </xf>
    <xf numFmtId="0" fontId="7" fillId="12" borderId="0" xfId="27" applyFont="1" applyFill="1" applyBorder="1" applyProtection="1">
      <alignment/>
      <protection locked="0"/>
    </xf>
    <xf numFmtId="0" fontId="16" fillId="0" borderId="0" xfId="27" applyFont="1" applyProtection="1">
      <alignment/>
      <protection locked="0"/>
    </xf>
    <xf numFmtId="0" fontId="7" fillId="2" borderId="2" xfId="27" applyFill="1" applyBorder="1" applyAlignment="1" applyProtection="1">
      <alignment horizontal="right"/>
      <protection locked="0"/>
    </xf>
    <xf numFmtId="0" fontId="17" fillId="0" borderId="0" xfId="27" applyFont="1" applyAlignment="1" applyProtection="1">
      <alignment/>
      <protection locked="0"/>
    </xf>
    <xf numFmtId="0" fontId="7" fillId="2" borderId="3" xfId="27" applyFont="1" applyFill="1" applyBorder="1" applyAlignment="1" applyProtection="1">
      <alignment horizontal="right"/>
      <protection locked="0"/>
    </xf>
    <xf numFmtId="0" fontId="7" fillId="2" borderId="3" xfId="27" applyFill="1" applyBorder="1" applyAlignment="1" applyProtection="1">
      <alignment horizontal="right"/>
      <protection locked="0"/>
    </xf>
    <xf numFmtId="0" fontId="17" fillId="0" borderId="0" xfId="27" applyFont="1" applyProtection="1">
      <alignment/>
      <protection locked="0"/>
    </xf>
    <xf numFmtId="0" fontId="7" fillId="2" borderId="3" xfId="27" applyFont="1" applyFill="1" applyBorder="1" applyAlignment="1" applyProtection="1">
      <alignment horizontal="right"/>
      <protection locked="0"/>
    </xf>
    <xf numFmtId="0" fontId="9" fillId="0" borderId="0" xfId="27" applyBorder="1" applyProtection="1">
      <alignment/>
      <protection locked="0"/>
    </xf>
    <xf numFmtId="0" fontId="7" fillId="2" borderId="3" xfId="27" applyFill="1" applyBorder="1" applyAlignment="1">
      <alignment horizontal="right"/>
      <protection/>
    </xf>
    <xf numFmtId="0" fontId="7" fillId="0" borderId="10" xfId="27" applyFont="1" applyFill="1" applyBorder="1" applyAlignment="1" applyProtection="1">
      <alignment horizontal="right"/>
      <protection locked="0"/>
    </xf>
    <xf numFmtId="0" fontId="7" fillId="0" borderId="11" xfId="27" applyFont="1" applyFill="1" applyBorder="1" applyAlignment="1" applyProtection="1">
      <alignment horizontal="right"/>
      <protection locked="0"/>
    </xf>
    <xf numFmtId="0" fontId="0" fillId="0" borderId="0" xfId="27" applyAlignment="1" applyProtection="1">
      <alignment/>
      <protection locked="0"/>
    </xf>
    <xf numFmtId="0" fontId="7" fillId="0" borderId="0" xfId="27" applyBorder="1" applyProtection="1">
      <alignment/>
      <protection locked="0"/>
    </xf>
    <xf numFmtId="0" fontId="0" fillId="0" borderId="17" xfId="27" applyBorder="1" applyProtection="1">
      <alignment/>
      <protection locked="0"/>
    </xf>
    <xf numFmtId="0" fontId="0" fillId="0" borderId="18" xfId="27" applyBorder="1" applyProtection="1">
      <alignment/>
      <protection locked="0"/>
    </xf>
    <xf numFmtId="0" fontId="0" fillId="0" borderId="19" xfId="27" applyFont="1" applyBorder="1" applyProtection="1">
      <alignment horizontal="center"/>
      <protection locked="0"/>
    </xf>
    <xf numFmtId="0" fontId="7" fillId="0" borderId="0" xfId="27" applyFont="1" applyBorder="1" applyProtection="1">
      <alignment/>
      <protection locked="0"/>
    </xf>
    <xf numFmtId="0" fontId="9" fillId="0" borderId="0" xfId="27" applyFont="1" applyBorder="1" applyProtection="1">
      <alignment/>
      <protection locked="0"/>
    </xf>
    <xf numFmtId="0" fontId="0" fillId="0" borderId="10" xfId="27" applyBorder="1" applyProtection="1">
      <alignment/>
      <protection locked="0"/>
    </xf>
    <xf numFmtId="0" fontId="0" fillId="0" borderId="10" xfId="27" applyFont="1" applyBorder="1" applyProtection="1">
      <alignment horizontal="center"/>
      <protection locked="0"/>
    </xf>
    <xf numFmtId="0" fontId="7" fillId="2" borderId="3" xfId="27" applyFont="1" applyFill="1" applyBorder="1" applyProtection="1">
      <alignment horizontal="justify"/>
      <protection locked="0"/>
    </xf>
    <xf numFmtId="2" fontId="7" fillId="5" borderId="4" xfId="27" applyNumberFormat="1" applyFont="1" applyFill="1" applyBorder="1" applyAlignment="1" applyProtection="1">
      <alignment horizontal="center"/>
      <protection locked="0"/>
    </xf>
    <xf numFmtId="0" fontId="7" fillId="2" borderId="21" xfId="27" applyFont="1" applyFill="1" applyBorder="1" applyProtection="1">
      <alignment horizontal="justify"/>
      <protection locked="0"/>
    </xf>
    <xf numFmtId="2" fontId="7" fillId="5" borderId="16" xfId="27" applyNumberFormat="1" applyFont="1" applyFill="1" applyBorder="1" applyAlignment="1" applyProtection="1">
      <alignment horizontal="center"/>
      <protection locked="0"/>
    </xf>
    <xf numFmtId="0" fontId="12" fillId="0" borderId="0" xfId="27" applyFont="1" applyProtection="1">
      <alignment/>
      <protection locked="0"/>
    </xf>
    <xf numFmtId="0" fontId="13" fillId="0" borderId="0" xfId="27" applyFont="1" applyProtection="1">
      <alignment/>
      <protection locked="0"/>
    </xf>
    <xf numFmtId="0" fontId="7" fillId="3" borderId="27" xfId="27" applyFont="1" applyFill="1" applyBorder="1" applyAlignment="1" applyProtection="1">
      <alignment vertical="top" wrapText="1"/>
      <protection/>
    </xf>
    <xf numFmtId="2" fontId="7" fillId="3" borderId="33" xfId="27" applyNumberFormat="1" applyFont="1" applyFill="1" applyBorder="1" applyAlignment="1" applyProtection="1">
      <alignment horizontal="center" vertical="center"/>
      <protection/>
    </xf>
    <xf numFmtId="0" fontId="18" fillId="0" borderId="0" xfId="27" applyFont="1" applyProtection="1">
      <alignment/>
      <protection locked="0"/>
    </xf>
    <xf numFmtId="0" fontId="7" fillId="3" borderId="27" xfId="27" applyFont="1" applyFill="1" applyBorder="1" applyAlignment="1" applyProtection="1">
      <alignment vertical="center"/>
      <protection/>
    </xf>
    <xf numFmtId="0" fontId="7" fillId="3" borderId="0" xfId="27" applyFont="1" applyFill="1" applyBorder="1" applyAlignment="1" applyProtection="1">
      <alignment horizontal="center" vertical="center"/>
      <protection/>
    </xf>
    <xf numFmtId="2" fontId="7" fillId="3" borderId="28" xfId="27" applyNumberFormat="1" applyFont="1" applyFill="1" applyBorder="1" applyAlignment="1" applyProtection="1">
      <alignment horizontal="center" vertical="center"/>
      <protection/>
    </xf>
    <xf numFmtId="0" fontId="7" fillId="3" borderId="29" xfId="27" applyFont="1" applyFill="1" applyBorder="1" applyProtection="1">
      <alignment/>
      <protection/>
    </xf>
    <xf numFmtId="2" fontId="7" fillId="3" borderId="30" xfId="27" applyNumberFormat="1" applyFont="1" applyFill="1" applyBorder="1" applyAlignment="1" applyProtection="1">
      <alignment horizontal="center" vertical="center"/>
      <protection/>
    </xf>
    <xf numFmtId="0" fontId="7" fillId="2" borderId="3" xfId="27" applyFont="1" applyFill="1" applyBorder="1" applyAlignment="1">
      <alignment horizontal="left" vertical="center"/>
      <protection/>
    </xf>
    <xf numFmtId="0" fontId="7" fillId="2" borderId="3" xfId="27" applyFont="1" applyFill="1" applyBorder="1" applyAlignment="1" applyProtection="1">
      <alignment horizontal="left"/>
      <protection locked="0"/>
    </xf>
    <xf numFmtId="0" fontId="7" fillId="2" borderId="29" xfId="27" applyFont="1" applyFill="1" applyBorder="1" applyAlignment="1" applyProtection="1">
      <alignment horizontal="left"/>
      <protection locked="0"/>
    </xf>
    <xf numFmtId="0" fontId="7" fillId="4" borderId="0" xfId="27" applyFont="1" applyFill="1" applyBorder="1" applyProtection="1">
      <alignment horizontal="justify"/>
      <protection locked="0"/>
    </xf>
    <xf numFmtId="0" fontId="7" fillId="2" borderId="10" xfId="27" applyFont="1" applyFill="1" applyBorder="1" applyAlignment="1" applyProtection="1">
      <alignment horizontal="center"/>
      <protection/>
    </xf>
    <xf numFmtId="0" fontId="7" fillId="9" borderId="13" xfId="27" applyFont="1" applyFill="1" applyBorder="1" applyAlignment="1" applyProtection="1">
      <alignment horizontal="center"/>
      <protection/>
    </xf>
    <xf numFmtId="0" fontId="7" fillId="2" borderId="42" xfId="27" applyFont="1" applyFill="1" applyBorder="1" applyAlignment="1" applyProtection="1">
      <alignment horizontal="center"/>
      <protection/>
    </xf>
    <xf numFmtId="0" fontId="7" fillId="3" borderId="27" xfId="27" applyFont="1" applyFill="1" applyBorder="1" applyProtection="1">
      <alignment/>
      <protection/>
    </xf>
    <xf numFmtId="2" fontId="7" fillId="2" borderId="49" xfId="27" applyNumberFormat="1" applyFont="1" applyFill="1" applyBorder="1" applyAlignment="1" applyProtection="1">
      <alignment horizontal="center"/>
      <protection/>
    </xf>
    <xf numFmtId="2" fontId="7" fillId="2" borderId="9" xfId="27" applyNumberFormat="1" applyFont="1" applyFill="1" applyBorder="1" applyAlignment="1" applyProtection="1">
      <alignment horizontal="center"/>
      <protection/>
    </xf>
    <xf numFmtId="2" fontId="7" fillId="2" borderId="4" xfId="27" applyNumberFormat="1" applyFont="1" applyFill="1" applyBorder="1" applyAlignment="1" applyProtection="1">
      <alignment horizontal="center"/>
      <protection/>
    </xf>
    <xf numFmtId="0" fontId="7" fillId="3" borderId="25" xfId="27" applyFont="1" applyFill="1" applyBorder="1" applyProtection="1">
      <alignment/>
      <protection/>
    </xf>
    <xf numFmtId="2" fontId="7" fillId="2" borderId="7" xfId="27" applyNumberFormat="1" applyFont="1" applyFill="1" applyBorder="1" applyAlignment="1" applyProtection="1">
      <alignment horizontal="center"/>
      <protection/>
    </xf>
    <xf numFmtId="0" fontId="7" fillId="11" borderId="47" xfId="27" applyFont="1" applyFill="1" applyBorder="1" applyProtection="1">
      <alignment horizontal="justify"/>
      <protection locked="0"/>
    </xf>
    <xf numFmtId="0" fontId="7" fillId="11" borderId="3" xfId="27" applyFont="1" applyFill="1" applyBorder="1" applyProtection="1">
      <alignment horizontal="justify"/>
      <protection locked="0"/>
    </xf>
    <xf numFmtId="0" fontId="7" fillId="11" borderId="3" xfId="27" applyFont="1" applyFill="1" applyBorder="1" applyProtection="1">
      <alignment/>
      <protection locked="0"/>
    </xf>
    <xf numFmtId="0" fontId="7" fillId="11" borderId="21" xfId="27" applyFont="1" applyFill="1" applyBorder="1" applyProtection="1">
      <alignment/>
      <protection locked="0"/>
    </xf>
    <xf numFmtId="0" fontId="10" fillId="2" borderId="23" xfId="29" applyFont="1" applyFill="1" applyBorder="1" applyAlignment="1" applyProtection="1">
      <alignment horizontal="left" vertical="center"/>
      <protection/>
    </xf>
    <xf numFmtId="0" fontId="0" fillId="0" borderId="27" xfId="29" applyBorder="1" applyAlignment="1" applyProtection="1">
      <alignment/>
      <protection/>
    </xf>
    <xf numFmtId="0" fontId="0" fillId="0" borderId="29" xfId="29" applyBorder="1" applyAlignment="1" applyProtection="1">
      <alignment/>
      <protection/>
    </xf>
    <xf numFmtId="0" fontId="10" fillId="2" borderId="2" xfId="29" applyFont="1" applyFill="1" applyBorder="1" applyAlignment="1" applyProtection="1">
      <alignment horizontal="left" wrapText="1"/>
      <protection/>
    </xf>
    <xf numFmtId="0" fontId="0" fillId="0" borderId="3" xfId="29" applyBorder="1" applyAlignment="1" applyProtection="1">
      <alignment horizontal="left" wrapText="1"/>
      <protection/>
    </xf>
    <xf numFmtId="0" fontId="0" fillId="0" borderId="50" xfId="29" applyBorder="1" applyAlignment="1" applyProtection="1">
      <alignment horizontal="left" wrapText="1"/>
      <protection/>
    </xf>
    <xf numFmtId="0" fontId="0" fillId="0" borderId="14" xfId="29" applyBorder="1" applyAlignment="1" applyProtection="1">
      <alignment horizontal="right"/>
      <protection/>
    </xf>
    <xf numFmtId="0" fontId="0" fillId="0" borderId="11" xfId="29" applyBorder="1" applyAlignment="1" applyProtection="1">
      <alignment horizontal="left" vertical="center"/>
      <protection/>
    </xf>
    <xf numFmtId="0" fontId="0" fillId="0" borderId="16" xfId="29" applyBorder="1" applyAlignment="1" applyProtection="1">
      <alignment horizontal="left" vertical="center"/>
      <protection/>
    </xf>
    <xf numFmtId="0" fontId="7" fillId="2" borderId="0" xfId="29" applyFont="1" applyFill="1" applyBorder="1" applyAlignment="1" applyProtection="1">
      <alignment horizontal="right"/>
      <protection/>
    </xf>
    <xf numFmtId="0" fontId="5" fillId="0" borderId="23" xfId="29" applyFont="1" applyBorder="1" applyAlignment="1" applyProtection="1">
      <alignment horizontal="left" vertical="center"/>
      <protection/>
    </xf>
    <xf numFmtId="0" fontId="0" fillId="0" borderId="10" xfId="29" applyBorder="1" applyAlignment="1" applyProtection="1">
      <alignment horizontal="left" vertical="center"/>
      <protection/>
    </xf>
    <xf numFmtId="0" fontId="0" fillId="0" borderId="13" xfId="29" applyBorder="1" applyAlignment="1" applyProtection="1">
      <alignment horizontal="left" vertical="center"/>
      <protection/>
    </xf>
    <xf numFmtId="0" fontId="0" fillId="0" borderId="29" xfId="29" applyBorder="1" applyAlignment="1" applyProtection="1">
      <alignment horizontal="left" vertical="center"/>
      <protection/>
    </xf>
    <xf numFmtId="0" fontId="0" fillId="0" borderId="51" xfId="29" applyBorder="1" applyAlignment="1">
      <alignment horizontal="center"/>
      <protection/>
    </xf>
    <xf numFmtId="0" fontId="7" fillId="3" borderId="52" xfId="29" applyFont="1" applyFill="1" applyBorder="1" applyAlignment="1" applyProtection="1">
      <alignment horizontal="center"/>
      <protection locked="0"/>
    </xf>
    <xf numFmtId="0" fontId="0" fillId="0" borderId="53" xfId="29" applyBorder="1" applyAlignment="1">
      <alignment horizontal="center"/>
      <protection/>
    </xf>
    <xf numFmtId="0" fontId="0" fillId="0" borderId="9" xfId="29" applyBorder="1" applyAlignment="1">
      <alignment horizontal="center"/>
      <protection/>
    </xf>
    <xf numFmtId="0" fontId="0" fillId="0" borderId="50" xfId="29" applyBorder="1" applyAlignment="1" applyProtection="1">
      <alignment horizontal="left" vertical="center"/>
      <protection/>
    </xf>
    <xf numFmtId="0" fontId="7" fillId="0" borderId="0" xfId="29" applyFont="1" applyFill="1" applyBorder="1" applyAlignment="1" applyProtection="1">
      <alignment horizontal="center"/>
      <protection locked="0"/>
    </xf>
    <xf numFmtId="0" fontId="0" fillId="0" borderId="0" xfId="29" applyFill="1" applyBorder="1" applyAlignment="1">
      <alignment horizontal="center"/>
      <protection/>
    </xf>
    <xf numFmtId="0" fontId="7" fillId="2" borderId="8" xfId="29" applyFont="1" applyFill="1" applyBorder="1" applyAlignment="1" applyProtection="1">
      <alignment horizontal="center"/>
      <protection locked="0"/>
    </xf>
    <xf numFmtId="0" fontId="0" fillId="0" borderId="49" xfId="29" applyBorder="1" applyAlignment="1">
      <alignment horizontal="center"/>
      <protection/>
    </xf>
    <xf numFmtId="0" fontId="2" fillId="2" borderId="2" xfId="29" applyFont="1" applyFill="1" applyBorder="1" applyAlignment="1" applyProtection="1">
      <alignment horizontal="left" vertical="center" wrapText="1"/>
      <protection/>
    </xf>
    <xf numFmtId="0" fontId="0" fillId="0" borderId="3" xfId="29" applyBorder="1" applyAlignment="1" applyProtection="1">
      <alignment horizontal="left" vertical="center" wrapText="1"/>
      <protection/>
    </xf>
    <xf numFmtId="0" fontId="0" fillId="0" borderId="50" xfId="29" applyBorder="1" applyAlignment="1" applyProtection="1">
      <alignment horizontal="left" vertical="center" wrapText="1"/>
      <protection/>
    </xf>
    <xf numFmtId="0" fontId="7" fillId="2" borderId="31" xfId="29" applyFont="1" applyFill="1" applyBorder="1" applyAlignment="1" applyProtection="1">
      <alignment horizontal="center"/>
      <protection locked="0"/>
    </xf>
    <xf numFmtId="0" fontId="0" fillId="0" borderId="13" xfId="29" applyBorder="1" applyAlignment="1">
      <alignment horizontal="center"/>
      <protection/>
    </xf>
    <xf numFmtId="0" fontId="7" fillId="7" borderId="0" xfId="29" applyFont="1" applyFill="1" applyBorder="1" applyAlignment="1" applyProtection="1">
      <alignment horizontal="center"/>
      <protection locked="0"/>
    </xf>
    <xf numFmtId="0" fontId="0" fillId="7" borderId="0" xfId="29" applyFill="1" applyBorder="1" applyAlignment="1">
      <alignment horizontal="center"/>
      <protection/>
    </xf>
    <xf numFmtId="0" fontId="10" fillId="0" borderId="0" xfId="29" applyFont="1" applyFill="1" applyBorder="1" applyAlignment="1" applyProtection="1">
      <alignment horizontal="left" vertical="center" wrapText="1"/>
      <protection/>
    </xf>
    <xf numFmtId="0" fontId="0" fillId="0" borderId="0" xfId="29" applyFill="1" applyBorder="1" applyAlignment="1" applyProtection="1">
      <alignment horizontal="left" vertical="center" wrapText="1"/>
      <protection/>
    </xf>
    <xf numFmtId="0" fontId="0" fillId="0" borderId="12" xfId="29" applyBorder="1" applyAlignment="1">
      <alignment horizontal="center"/>
      <protection/>
    </xf>
    <xf numFmtId="0" fontId="0" fillId="0" borderId="3" xfId="29" applyBorder="1" applyAlignment="1" applyProtection="1">
      <alignment horizontal="left" vertical="center"/>
      <protection/>
    </xf>
    <xf numFmtId="0" fontId="7" fillId="3" borderId="8" xfId="29" applyFont="1" applyFill="1" applyBorder="1" applyAlignment="1" applyProtection="1">
      <alignment horizontal="center"/>
      <protection locked="0"/>
    </xf>
    <xf numFmtId="0" fontId="0" fillId="0" borderId="43" xfId="29" applyBorder="1" applyAlignment="1">
      <alignment horizontal="center"/>
      <protection/>
    </xf>
    <xf numFmtId="0" fontId="3" fillId="2" borderId="31" xfId="29" applyFont="1" applyFill="1" applyBorder="1" applyAlignment="1" applyProtection="1">
      <alignment horizontal="center" vertical="center"/>
      <protection locked="0"/>
    </xf>
    <xf numFmtId="0" fontId="0" fillId="0" borderId="13" xfId="29" applyBorder="1" applyAlignment="1">
      <alignment vertical="center"/>
      <protection/>
    </xf>
    <xf numFmtId="0" fontId="0" fillId="0" borderId="6" xfId="29" applyBorder="1" applyAlignment="1">
      <alignment vertical="center"/>
      <protection/>
    </xf>
    <xf numFmtId="0" fontId="0" fillId="0" borderId="7" xfId="29" applyBorder="1" applyAlignment="1">
      <alignment vertical="center"/>
      <protection/>
    </xf>
    <xf numFmtId="0" fontId="0" fillId="0" borderId="3" xfId="29" applyBorder="1" applyAlignment="1" applyProtection="1">
      <alignment horizontal="left"/>
      <protection/>
    </xf>
    <xf numFmtId="0" fontId="0" fillId="0" borderId="50" xfId="29" applyBorder="1" applyAlignment="1" applyProtection="1">
      <alignment horizontal="left"/>
      <protection/>
    </xf>
    <xf numFmtId="0" fontId="3" fillId="2" borderId="52" xfId="29" applyFont="1" applyFill="1" applyBorder="1" applyAlignment="1" applyProtection="1">
      <alignment horizontal="center" vertical="center"/>
      <protection locked="0"/>
    </xf>
    <xf numFmtId="0" fontId="0" fillId="0" borderId="53" xfId="29" applyBorder="1" applyAlignment="1">
      <alignment horizontal="center" vertical="center"/>
      <protection/>
    </xf>
    <xf numFmtId="0" fontId="0" fillId="0" borderId="51" xfId="29" applyBorder="1" applyAlignment="1">
      <alignment horizontal="center" vertical="center"/>
      <protection/>
    </xf>
    <xf numFmtId="0" fontId="7" fillId="4" borderId="0" xfId="29" applyFont="1" applyFill="1" applyBorder="1" applyAlignment="1" applyProtection="1">
      <alignment horizontal="center"/>
      <protection locked="0"/>
    </xf>
    <xf numFmtId="0" fontId="0" fillId="4" borderId="0" xfId="29" applyFill="1" applyBorder="1" applyAlignment="1">
      <alignment horizontal="center"/>
      <protection/>
    </xf>
    <xf numFmtId="0" fontId="10" fillId="2" borderId="2" xfId="29" applyFont="1" applyFill="1" applyBorder="1" applyAlignment="1" applyProtection="1">
      <alignment horizontal="left" vertical="center" wrapText="1"/>
      <protection/>
    </xf>
    <xf numFmtId="0" fontId="5" fillId="0" borderId="0" xfId="29" applyFont="1" applyBorder="1" applyAlignment="1" applyProtection="1">
      <alignment vertical="center"/>
      <protection locked="0"/>
    </xf>
    <xf numFmtId="0" fontId="5" fillId="0" borderId="0" xfId="29" applyFont="1" applyBorder="1" applyAlignment="1">
      <alignment vertical="center"/>
      <protection/>
    </xf>
    <xf numFmtId="0" fontId="5" fillId="0" borderId="11" xfId="29" applyFont="1" applyBorder="1" applyAlignment="1">
      <alignment vertical="center"/>
      <protection/>
    </xf>
    <xf numFmtId="0" fontId="10" fillId="2" borderId="2" xfId="29" applyFont="1" applyFill="1" applyBorder="1" applyAlignment="1" applyProtection="1">
      <alignment vertical="center"/>
      <protection/>
    </xf>
    <xf numFmtId="0" fontId="11" fillId="0" borderId="40" xfId="29" applyFont="1" applyBorder="1" applyAlignment="1" applyProtection="1">
      <alignment vertical="center"/>
      <protection/>
    </xf>
    <xf numFmtId="0" fontId="0" fillId="0" borderId="14" xfId="29" applyBorder="1" applyAlignment="1" applyProtection="1">
      <alignment/>
      <protection/>
    </xf>
    <xf numFmtId="0" fontId="7" fillId="2" borderId="11" xfId="29" applyFont="1" applyFill="1" applyBorder="1" applyAlignment="1" applyProtection="1">
      <alignment horizontal="right"/>
      <protection/>
    </xf>
    <xf numFmtId="0" fontId="0" fillId="0" borderId="15" xfId="29" applyBorder="1" applyAlignment="1" applyProtection="1">
      <alignment/>
      <protection/>
    </xf>
    <xf numFmtId="0" fontId="10" fillId="2" borderId="23" xfId="29" applyFont="1" applyFill="1" applyBorder="1" applyAlignment="1" applyProtection="1">
      <alignment vertical="center"/>
      <protection/>
    </xf>
    <xf numFmtId="0" fontId="0" fillId="0" borderId="27" xfId="29" applyBorder="1" applyAlignment="1" applyProtection="1">
      <alignment vertical="center"/>
      <protection/>
    </xf>
    <xf numFmtId="0" fontId="0" fillId="0" borderId="29" xfId="29" applyBorder="1" applyAlignment="1" applyProtection="1">
      <alignment vertical="center"/>
      <protection/>
    </xf>
    <xf numFmtId="0" fontId="7" fillId="2" borderId="10" xfId="29" applyFont="1" applyFill="1" applyBorder="1" applyAlignment="1" applyProtection="1">
      <alignment horizontal="right"/>
      <protection/>
    </xf>
    <xf numFmtId="0" fontId="0" fillId="0" borderId="12" xfId="29" applyBorder="1" applyAlignment="1" applyProtection="1">
      <alignment/>
      <protection/>
    </xf>
    <xf numFmtId="0" fontId="7" fillId="2" borderId="31" xfId="29" applyFont="1" applyFill="1" applyBorder="1" applyAlignment="1" applyProtection="1">
      <alignment horizontal="center" vertical="center"/>
      <protection/>
    </xf>
    <xf numFmtId="0" fontId="0" fillId="2" borderId="13" xfId="29" applyFont="1" applyFill="1" applyBorder="1" applyAlignment="1" applyProtection="1">
      <alignment horizontal="center" vertical="center"/>
      <protection/>
    </xf>
    <xf numFmtId="0" fontId="7" fillId="3" borderId="5" xfId="29" applyFont="1" applyFill="1" applyBorder="1" applyAlignment="1" applyProtection="1">
      <alignment horizontal="center"/>
      <protection/>
    </xf>
    <xf numFmtId="0" fontId="7" fillId="2" borderId="4" xfId="29" applyFont="1" applyFill="1" applyBorder="1" applyAlignment="1" applyProtection="1">
      <alignment horizontal="center"/>
      <protection/>
    </xf>
    <xf numFmtId="0" fontId="7" fillId="0" borderId="11" xfId="29" applyFont="1" applyFill="1" applyBorder="1" applyAlignment="1" applyProtection="1">
      <alignment horizontal="center"/>
      <protection/>
    </xf>
    <xf numFmtId="0" fontId="2" fillId="2" borderId="2" xfId="29" applyFont="1" applyFill="1" applyBorder="1" applyAlignment="1" applyProtection="1">
      <alignment horizontal="center" wrapText="1"/>
      <protection locked="0"/>
    </xf>
    <xf numFmtId="0" fontId="0" fillId="0" borderId="3" xfId="29" applyBorder="1" applyAlignment="1">
      <alignment horizontal="center" wrapText="1"/>
      <protection/>
    </xf>
    <xf numFmtId="0" fontId="0" fillId="0" borderId="50" xfId="29" applyBorder="1" applyAlignment="1">
      <alignment horizontal="center" wrapText="1"/>
      <protection/>
    </xf>
    <xf numFmtId="0" fontId="10" fillId="2" borderId="2" xfId="29" applyFont="1" applyFill="1" applyBorder="1" applyAlignment="1" applyProtection="1">
      <alignment vertical="center" wrapText="1"/>
      <protection locked="0"/>
    </xf>
    <xf numFmtId="0" fontId="11" fillId="0" borderId="40" xfId="29" applyFont="1" applyBorder="1" applyAlignment="1">
      <alignment vertical="center"/>
      <protection/>
    </xf>
    <xf numFmtId="0" fontId="7" fillId="2" borderId="0" xfId="29" applyFont="1" applyFill="1" applyBorder="1" applyAlignment="1" applyProtection="1">
      <alignment horizontal="right"/>
      <protection locked="0"/>
    </xf>
    <xf numFmtId="0" fontId="0" fillId="0" borderId="14" xfId="29" applyBorder="1" applyAlignment="1">
      <alignment/>
      <protection/>
    </xf>
    <xf numFmtId="0" fontId="7" fillId="2" borderId="11" xfId="29" applyFont="1" applyFill="1" applyBorder="1" applyAlignment="1" applyProtection="1">
      <alignment horizontal="right"/>
      <protection locked="0"/>
    </xf>
    <xf numFmtId="0" fontId="0" fillId="0" borderId="15" xfId="29" applyBorder="1" applyAlignment="1">
      <alignment/>
      <protection/>
    </xf>
    <xf numFmtId="0" fontId="10" fillId="2" borderId="23" xfId="29" applyFont="1" applyFill="1" applyBorder="1" applyAlignment="1" applyProtection="1">
      <alignment vertical="center"/>
      <protection locked="0"/>
    </xf>
    <xf numFmtId="0" fontId="0" fillId="0" borderId="27" xfId="29" applyBorder="1" applyAlignment="1">
      <alignment vertical="center"/>
      <protection/>
    </xf>
    <xf numFmtId="0" fontId="0" fillId="0" borderId="29" xfId="29" applyBorder="1" applyAlignment="1">
      <alignment vertical="center"/>
      <protection/>
    </xf>
    <xf numFmtId="0" fontId="0" fillId="0" borderId="14" xfId="29" applyBorder="1" applyAlignment="1">
      <alignment horizontal="right"/>
      <protection/>
    </xf>
    <xf numFmtId="0" fontId="10" fillId="2" borderId="23" xfId="29" applyFont="1" applyFill="1" applyBorder="1" applyAlignment="1" applyProtection="1">
      <alignment horizontal="left" vertical="center"/>
      <protection locked="0"/>
    </xf>
    <xf numFmtId="0" fontId="0" fillId="0" borderId="27" xfId="29" applyBorder="1" applyAlignment="1">
      <alignment/>
      <protection/>
    </xf>
    <xf numFmtId="0" fontId="0" fillId="0" borderId="29" xfId="29" applyBorder="1" applyAlignment="1">
      <alignment/>
      <protection/>
    </xf>
    <xf numFmtId="0" fontId="7" fillId="2" borderId="10" xfId="29" applyFont="1" applyFill="1" applyBorder="1" applyAlignment="1" applyProtection="1">
      <alignment horizontal="right"/>
      <protection locked="0"/>
    </xf>
    <xf numFmtId="0" fontId="0" fillId="0" borderId="12" xfId="29" applyBorder="1" applyAlignment="1">
      <alignment/>
      <protection/>
    </xf>
    <xf numFmtId="0" fontId="5" fillId="0" borderId="23" xfId="29" applyFont="1" applyBorder="1" applyAlignment="1" applyProtection="1">
      <alignment horizontal="left" vertical="center"/>
      <protection locked="0"/>
    </xf>
    <xf numFmtId="0" fontId="0" fillId="0" borderId="10" xfId="29" applyBorder="1" applyAlignment="1">
      <alignment horizontal="left" vertical="center"/>
      <protection/>
    </xf>
    <xf numFmtId="0" fontId="0" fillId="0" borderId="13" xfId="29" applyBorder="1" applyAlignment="1">
      <alignment horizontal="left" vertical="center"/>
      <protection/>
    </xf>
    <xf numFmtId="0" fontId="0" fillId="0" borderId="29" xfId="29" applyBorder="1" applyAlignment="1">
      <alignment horizontal="left" vertical="center"/>
      <protection/>
    </xf>
    <xf numFmtId="0" fontId="0" fillId="0" borderId="11" xfId="29" applyBorder="1" applyAlignment="1">
      <alignment horizontal="left" vertical="center"/>
      <protection/>
    </xf>
    <xf numFmtId="0" fontId="0" fillId="0" borderId="16" xfId="29" applyBorder="1" applyAlignment="1">
      <alignment horizontal="left" vertical="center"/>
      <protection/>
    </xf>
    <xf numFmtId="0" fontId="2" fillId="2" borderId="23" xfId="29" applyFont="1" applyFill="1" applyBorder="1" applyAlignment="1" applyProtection="1">
      <alignment horizontal="center" vertical="center" wrapText="1"/>
      <protection locked="0"/>
    </xf>
    <xf numFmtId="0" fontId="0" fillId="0" borderId="3" xfId="29" applyBorder="1" applyAlignment="1">
      <alignment/>
      <protection/>
    </xf>
    <xf numFmtId="0" fontId="0" fillId="0" borderId="50" xfId="29" applyBorder="1" applyAlignment="1">
      <alignment/>
      <protection/>
    </xf>
    <xf numFmtId="0" fontId="2" fillId="2" borderId="2" xfId="29" applyFont="1" applyFill="1" applyBorder="1" applyAlignment="1" applyProtection="1">
      <alignment horizontal="center" vertical="center" wrapText="1"/>
      <protection locked="0"/>
    </xf>
    <xf numFmtId="0" fontId="0" fillId="0" borderId="3" xfId="29" applyBorder="1" applyAlignment="1">
      <alignment horizontal="center" vertical="center" wrapText="1"/>
      <protection/>
    </xf>
    <xf numFmtId="0" fontId="0" fillId="0" borderId="50" xfId="29" applyBorder="1" applyAlignment="1">
      <alignment horizontal="center" vertical="center" wrapText="1"/>
      <protection/>
    </xf>
    <xf numFmtId="0" fontId="0" fillId="0" borderId="3" xfId="29" applyBorder="1" applyAlignment="1">
      <alignment horizontal="center" vertical="center"/>
      <protection/>
    </xf>
    <xf numFmtId="0" fontId="0" fillId="0" borderId="50" xfId="29" applyBorder="1" applyAlignment="1">
      <alignment horizontal="center" vertical="center"/>
      <protection/>
    </xf>
    <xf numFmtId="0" fontId="2" fillId="2" borderId="2" xfId="28" applyFont="1" applyFill="1" applyBorder="1" applyAlignment="1" applyProtection="1">
      <alignment horizontal="left" vertical="center" wrapText="1"/>
      <protection/>
    </xf>
    <xf numFmtId="0" fontId="0" fillId="0" borderId="3" xfId="28" applyBorder="1" applyAlignment="1" applyProtection="1">
      <alignment horizontal="left" vertical="center" wrapText="1"/>
      <protection/>
    </xf>
    <xf numFmtId="0" fontId="0" fillId="0" borderId="50" xfId="28" applyBorder="1" applyAlignment="1" applyProtection="1">
      <alignment horizontal="left" vertical="center" wrapText="1"/>
      <protection/>
    </xf>
    <xf numFmtId="0" fontId="7" fillId="2" borderId="31" xfId="28" applyFont="1" applyFill="1" applyBorder="1" applyAlignment="1" applyProtection="1">
      <alignment horizontal="center"/>
      <protection locked="0"/>
    </xf>
    <xf numFmtId="0" fontId="0" fillId="0" borderId="13" xfId="28" applyBorder="1" applyAlignment="1">
      <alignment horizontal="center"/>
      <protection/>
    </xf>
    <xf numFmtId="0" fontId="7" fillId="7" borderId="0" xfId="28" applyFont="1" applyFill="1" applyBorder="1" applyAlignment="1" applyProtection="1">
      <alignment horizontal="center"/>
      <protection locked="0"/>
    </xf>
    <xf numFmtId="0" fontId="0" fillId="7" borderId="0" xfId="28" applyFill="1" applyBorder="1" applyAlignment="1">
      <alignment horizontal="center"/>
      <protection/>
    </xf>
    <xf numFmtId="0" fontId="10" fillId="0" borderId="0" xfId="28" applyFont="1" applyFill="1" applyBorder="1" applyAlignment="1" applyProtection="1">
      <alignment horizontal="left" vertical="center" wrapText="1"/>
      <protection/>
    </xf>
    <xf numFmtId="0" fontId="0" fillId="0" borderId="0" xfId="28" applyFill="1" applyBorder="1" applyAlignment="1" applyProtection="1">
      <alignment horizontal="left" vertical="center" wrapText="1"/>
      <protection/>
    </xf>
    <xf numFmtId="0" fontId="0" fillId="0" borderId="12" xfId="28" applyBorder="1" applyAlignment="1">
      <alignment horizontal="center"/>
      <protection/>
    </xf>
    <xf numFmtId="0" fontId="0" fillId="0" borderId="3" xfId="28" applyBorder="1" applyAlignment="1" applyProtection="1">
      <alignment horizontal="left" vertical="center"/>
      <protection/>
    </xf>
    <xf numFmtId="0" fontId="0" fillId="0" borderId="50" xfId="28" applyBorder="1" applyAlignment="1" applyProtection="1">
      <alignment horizontal="left" vertical="center"/>
      <protection/>
    </xf>
    <xf numFmtId="0" fontId="7" fillId="0" borderId="0" xfId="28" applyFont="1" applyFill="1" applyBorder="1" applyAlignment="1" applyProtection="1">
      <alignment horizontal="center"/>
      <protection locked="0"/>
    </xf>
    <xf numFmtId="0" fontId="0" fillId="0" borderId="0" xfId="28" applyFill="1" applyBorder="1" applyAlignment="1">
      <alignment horizontal="center"/>
      <protection/>
    </xf>
    <xf numFmtId="0" fontId="7" fillId="2" borderId="8" xfId="28" applyFont="1" applyFill="1" applyBorder="1" applyAlignment="1" applyProtection="1">
      <alignment horizontal="center"/>
      <protection locked="0"/>
    </xf>
    <xf numFmtId="0" fontId="0" fillId="0" borderId="49" xfId="28" applyBorder="1" applyAlignment="1">
      <alignment horizontal="center"/>
      <protection/>
    </xf>
    <xf numFmtId="0" fontId="0" fillId="0" borderId="9" xfId="28" applyBorder="1" applyAlignment="1">
      <alignment horizontal="center"/>
      <protection/>
    </xf>
    <xf numFmtId="0" fontId="7" fillId="3" borderId="52" xfId="28" applyFont="1" applyFill="1" applyBorder="1" applyAlignment="1" applyProtection="1">
      <alignment horizontal="center"/>
      <protection locked="0"/>
    </xf>
    <xf numFmtId="0" fontId="0" fillId="0" borderId="53" xfId="28" applyBorder="1" applyAlignment="1">
      <alignment horizontal="center"/>
      <protection/>
    </xf>
    <xf numFmtId="0" fontId="0" fillId="0" borderId="51" xfId="28" applyBorder="1" applyAlignment="1">
      <alignment horizontal="center"/>
      <protection/>
    </xf>
    <xf numFmtId="0" fontId="5" fillId="0" borderId="23" xfId="28" applyFont="1" applyBorder="1" applyAlignment="1" applyProtection="1">
      <alignment horizontal="left" vertical="center"/>
      <protection/>
    </xf>
    <xf numFmtId="0" fontId="0" fillId="0" borderId="10" xfId="28" applyBorder="1" applyAlignment="1" applyProtection="1">
      <alignment horizontal="left" vertical="center"/>
      <protection/>
    </xf>
    <xf numFmtId="0" fontId="0" fillId="0" borderId="13" xfId="28" applyBorder="1" applyAlignment="1" applyProtection="1">
      <alignment horizontal="left" vertical="center"/>
      <protection/>
    </xf>
    <xf numFmtId="0" fontId="0" fillId="0" borderId="29" xfId="28" applyBorder="1" applyAlignment="1" applyProtection="1">
      <alignment horizontal="left" vertical="center"/>
      <protection/>
    </xf>
    <xf numFmtId="0" fontId="0" fillId="0" borderId="11" xfId="28" applyBorder="1" applyAlignment="1" applyProtection="1">
      <alignment horizontal="left" vertical="center"/>
      <protection/>
    </xf>
    <xf numFmtId="0" fontId="0" fillId="0" borderId="16" xfId="28" applyBorder="1" applyAlignment="1" applyProtection="1">
      <alignment horizontal="left" vertical="center"/>
      <protection/>
    </xf>
    <xf numFmtId="0" fontId="7" fillId="2" borderId="0" xfId="28" applyFont="1" applyFill="1" applyBorder="1" applyAlignment="1" applyProtection="1">
      <alignment horizontal="right"/>
      <protection/>
    </xf>
    <xf numFmtId="0" fontId="0" fillId="0" borderId="14" xfId="28" applyBorder="1" applyAlignment="1" applyProtection="1">
      <alignment horizontal="right"/>
      <protection/>
    </xf>
    <xf numFmtId="0" fontId="10" fillId="2" borderId="23" xfId="28" applyFont="1" applyFill="1" applyBorder="1" applyAlignment="1" applyProtection="1">
      <alignment horizontal="left" vertical="center"/>
      <protection/>
    </xf>
    <xf numFmtId="0" fontId="0" fillId="0" borderId="27" xfId="28" applyBorder="1" applyAlignment="1" applyProtection="1">
      <alignment/>
      <protection/>
    </xf>
    <xf numFmtId="0" fontId="0" fillId="0" borderId="29" xfId="28" applyBorder="1" applyAlignment="1" applyProtection="1">
      <alignment/>
      <protection/>
    </xf>
    <xf numFmtId="0" fontId="10" fillId="2" borderId="2" xfId="28" applyFont="1" applyFill="1" applyBorder="1" applyAlignment="1" applyProtection="1">
      <alignment horizontal="left" wrapText="1"/>
      <protection/>
    </xf>
    <xf numFmtId="0" fontId="0" fillId="0" borderId="3" xfId="28" applyBorder="1" applyAlignment="1" applyProtection="1">
      <alignment horizontal="left" wrapText="1"/>
      <protection/>
    </xf>
    <xf numFmtId="0" fontId="0" fillId="0" borderId="50" xfId="28" applyBorder="1" applyAlignment="1" applyProtection="1">
      <alignment horizontal="left" wrapText="1"/>
      <protection/>
    </xf>
    <xf numFmtId="0" fontId="7" fillId="3" borderId="8" xfId="28" applyFont="1" applyFill="1" applyBorder="1" applyAlignment="1" applyProtection="1">
      <alignment horizontal="center"/>
      <protection locked="0"/>
    </xf>
    <xf numFmtId="0" fontId="0" fillId="0" borderId="43" xfId="28" applyBorder="1" applyAlignment="1">
      <alignment horizontal="center"/>
      <protection/>
    </xf>
    <xf numFmtId="0" fontId="3" fillId="2" borderId="31" xfId="28" applyFont="1" applyFill="1" applyBorder="1" applyAlignment="1" applyProtection="1">
      <alignment horizontal="center" vertical="center"/>
      <protection locked="0"/>
    </xf>
    <xf numFmtId="0" fontId="0" fillId="0" borderId="13" xfId="28" applyBorder="1" applyAlignment="1">
      <alignment vertical="center"/>
      <protection/>
    </xf>
    <xf numFmtId="0" fontId="0" fillId="0" borderId="6" xfId="28" applyBorder="1" applyAlignment="1">
      <alignment vertical="center"/>
      <protection/>
    </xf>
    <xf numFmtId="0" fontId="0" fillId="0" borderId="7" xfId="28" applyBorder="1" applyAlignment="1">
      <alignment vertical="center"/>
      <protection/>
    </xf>
    <xf numFmtId="0" fontId="0" fillId="0" borderId="3" xfId="28" applyBorder="1" applyAlignment="1" applyProtection="1">
      <alignment horizontal="left"/>
      <protection/>
    </xf>
    <xf numFmtId="0" fontId="0" fillId="0" borderId="50" xfId="28" applyBorder="1" applyAlignment="1" applyProtection="1">
      <alignment horizontal="left"/>
      <protection/>
    </xf>
    <xf numFmtId="0" fontId="3" fillId="2" borderId="52" xfId="28" applyFont="1" applyFill="1" applyBorder="1" applyAlignment="1" applyProtection="1">
      <alignment horizontal="center" vertical="center"/>
      <protection locked="0"/>
    </xf>
    <xf numFmtId="0" fontId="0" fillId="0" borderId="53" xfId="28" applyBorder="1" applyAlignment="1">
      <alignment horizontal="center" vertical="center"/>
      <protection/>
    </xf>
    <xf numFmtId="0" fontId="0" fillId="0" borderId="51" xfId="28" applyBorder="1" applyAlignment="1">
      <alignment horizontal="center" vertical="center"/>
      <protection/>
    </xf>
    <xf numFmtId="0" fontId="7" fillId="4" borderId="0" xfId="28" applyFont="1" applyFill="1" applyBorder="1" applyAlignment="1" applyProtection="1">
      <alignment horizontal="center"/>
      <protection locked="0"/>
    </xf>
    <xf numFmtId="0" fontId="0" fillId="4" borderId="0" xfId="28" applyFill="1" applyBorder="1" applyAlignment="1">
      <alignment horizontal="center"/>
      <protection/>
    </xf>
    <xf numFmtId="0" fontId="10" fillId="2" borderId="2" xfId="28" applyFont="1" applyFill="1" applyBorder="1" applyAlignment="1" applyProtection="1">
      <alignment horizontal="left" vertical="center" wrapText="1"/>
      <protection/>
    </xf>
    <xf numFmtId="0" fontId="5" fillId="0" borderId="0" xfId="28" applyFont="1" applyBorder="1" applyAlignment="1" applyProtection="1">
      <alignment vertical="center"/>
      <protection locked="0"/>
    </xf>
    <xf numFmtId="0" fontId="5" fillId="0" borderId="0" xfId="28" applyFont="1" applyBorder="1" applyAlignment="1">
      <alignment vertical="center"/>
      <protection/>
    </xf>
    <xf numFmtId="0" fontId="5" fillId="0" borderId="11" xfId="28" applyFont="1" applyBorder="1" applyAlignment="1">
      <alignment vertical="center"/>
      <protection/>
    </xf>
    <xf numFmtId="0" fontId="10" fillId="2" borderId="2" xfId="28" applyFont="1" applyFill="1" applyBorder="1" applyAlignment="1" applyProtection="1">
      <alignment vertical="center"/>
      <protection/>
    </xf>
    <xf numFmtId="0" fontId="11" fillId="0" borderId="40" xfId="28" applyFont="1" applyBorder="1" applyAlignment="1" applyProtection="1">
      <alignment vertical="center"/>
      <protection/>
    </xf>
    <xf numFmtId="0" fontId="0" fillId="0" borderId="14" xfId="28" applyBorder="1" applyAlignment="1" applyProtection="1">
      <alignment/>
      <protection/>
    </xf>
    <xf numFmtId="0" fontId="7" fillId="2" borderId="11" xfId="28" applyFont="1" applyFill="1" applyBorder="1" applyAlignment="1" applyProtection="1">
      <alignment horizontal="right"/>
      <protection/>
    </xf>
    <xf numFmtId="0" fontId="0" fillId="0" borderId="15" xfId="28" applyBorder="1" applyAlignment="1" applyProtection="1">
      <alignment/>
      <protection/>
    </xf>
    <xf numFmtId="0" fontId="10" fillId="2" borderId="23" xfId="28" applyFont="1" applyFill="1" applyBorder="1" applyAlignment="1" applyProtection="1">
      <alignment vertical="center"/>
      <protection/>
    </xf>
    <xf numFmtId="0" fontId="0" fillId="0" borderId="27" xfId="28" applyBorder="1" applyAlignment="1" applyProtection="1">
      <alignment vertical="center"/>
      <protection/>
    </xf>
    <xf numFmtId="0" fontId="0" fillId="0" borderId="29" xfId="28" applyBorder="1" applyAlignment="1" applyProtection="1">
      <alignment vertical="center"/>
      <protection/>
    </xf>
    <xf numFmtId="0" fontId="7" fillId="2" borderId="10" xfId="28" applyFont="1" applyFill="1" applyBorder="1" applyAlignment="1" applyProtection="1">
      <alignment horizontal="right"/>
      <protection/>
    </xf>
    <xf numFmtId="0" fontId="0" fillId="0" borderId="12" xfId="28" applyBorder="1" applyAlignment="1" applyProtection="1">
      <alignment/>
      <protection/>
    </xf>
    <xf numFmtId="0" fontId="7" fillId="2" borderId="31" xfId="28" applyFont="1" applyFill="1" applyBorder="1" applyAlignment="1" applyProtection="1">
      <alignment horizontal="center" vertical="center"/>
      <protection/>
    </xf>
    <xf numFmtId="0" fontId="0" fillId="2" borderId="13" xfId="28" applyFont="1" applyFill="1" applyBorder="1" applyAlignment="1" applyProtection="1">
      <alignment horizontal="center" vertical="center"/>
      <protection/>
    </xf>
    <xf numFmtId="0" fontId="7" fillId="3" borderId="5" xfId="28" applyFont="1" applyFill="1" applyBorder="1" applyAlignment="1" applyProtection="1">
      <alignment horizontal="center"/>
      <protection/>
    </xf>
    <xf numFmtId="0" fontId="7" fillId="2" borderId="4" xfId="28" applyFont="1" applyFill="1" applyBorder="1" applyAlignment="1" applyProtection="1">
      <alignment horizontal="center"/>
      <protection/>
    </xf>
    <xf numFmtId="0" fontId="7" fillId="0" borderId="11" xfId="28" applyFont="1" applyFill="1" applyBorder="1" applyAlignment="1" applyProtection="1">
      <alignment horizontal="center"/>
      <protection/>
    </xf>
    <xf numFmtId="0" fontId="2" fillId="2" borderId="2" xfId="28" applyFont="1" applyFill="1" applyBorder="1" applyAlignment="1" applyProtection="1">
      <alignment horizontal="center" wrapText="1"/>
      <protection locked="0"/>
    </xf>
    <xf numFmtId="0" fontId="0" fillId="0" borderId="3" xfId="28" applyBorder="1" applyAlignment="1">
      <alignment horizontal="center" wrapText="1"/>
      <protection/>
    </xf>
    <xf numFmtId="0" fontId="0" fillId="0" borderId="50" xfId="28" applyBorder="1" applyAlignment="1">
      <alignment horizontal="center" wrapText="1"/>
      <protection/>
    </xf>
    <xf numFmtId="0" fontId="10" fillId="2" borderId="2" xfId="28" applyFont="1" applyFill="1" applyBorder="1" applyAlignment="1" applyProtection="1">
      <alignment vertical="center" wrapText="1"/>
      <protection locked="0"/>
    </xf>
    <xf numFmtId="0" fontId="11" fillId="0" borderId="40" xfId="28" applyFont="1" applyBorder="1" applyAlignment="1">
      <alignment vertical="center"/>
      <protection/>
    </xf>
    <xf numFmtId="0" fontId="7" fillId="2" borderId="0" xfId="28" applyFont="1" applyFill="1" applyBorder="1" applyAlignment="1" applyProtection="1">
      <alignment horizontal="right"/>
      <protection locked="0"/>
    </xf>
    <xf numFmtId="0" fontId="0" fillId="0" borderId="14" xfId="28" applyBorder="1" applyAlignment="1">
      <alignment/>
      <protection/>
    </xf>
    <xf numFmtId="0" fontId="7" fillId="2" borderId="11" xfId="28" applyFont="1" applyFill="1" applyBorder="1" applyAlignment="1" applyProtection="1">
      <alignment horizontal="right"/>
      <protection locked="0"/>
    </xf>
    <xf numFmtId="0" fontId="0" fillId="0" borderId="15" xfId="28" applyBorder="1" applyAlignment="1">
      <alignment/>
      <protection/>
    </xf>
    <xf numFmtId="0" fontId="10" fillId="2" borderId="23" xfId="28" applyFont="1" applyFill="1" applyBorder="1" applyAlignment="1" applyProtection="1">
      <alignment vertical="center"/>
      <protection locked="0"/>
    </xf>
    <xf numFmtId="0" fontId="0" fillId="0" borderId="27" xfId="28" applyBorder="1" applyAlignment="1">
      <alignment vertical="center"/>
      <protection/>
    </xf>
    <xf numFmtId="0" fontId="0" fillId="0" borderId="29" xfId="28" applyBorder="1" applyAlignment="1">
      <alignment vertical="center"/>
      <protection/>
    </xf>
    <xf numFmtId="0" fontId="0" fillId="0" borderId="14" xfId="28" applyBorder="1" applyAlignment="1">
      <alignment horizontal="right"/>
      <protection/>
    </xf>
    <xf numFmtId="0" fontId="10" fillId="2" borderId="23" xfId="28" applyFont="1" applyFill="1" applyBorder="1" applyAlignment="1" applyProtection="1">
      <alignment horizontal="left" vertical="center"/>
      <protection locked="0"/>
    </xf>
    <xf numFmtId="0" fontId="0" fillId="0" borderId="27" xfId="28" applyBorder="1" applyAlignment="1">
      <alignment/>
      <protection/>
    </xf>
    <xf numFmtId="0" fontId="0" fillId="0" borderId="29" xfId="28" applyBorder="1" applyAlignment="1">
      <alignment/>
      <protection/>
    </xf>
    <xf numFmtId="0" fontId="7" fillId="2" borderId="10" xfId="28" applyFont="1" applyFill="1" applyBorder="1" applyAlignment="1" applyProtection="1">
      <alignment horizontal="right"/>
      <protection locked="0"/>
    </xf>
    <xf numFmtId="0" fontId="0" fillId="0" borderId="12" xfId="28" applyBorder="1" applyAlignment="1">
      <alignment/>
      <protection/>
    </xf>
    <xf numFmtId="0" fontId="5" fillId="0" borderId="23" xfId="28" applyFont="1" applyBorder="1" applyAlignment="1" applyProtection="1">
      <alignment horizontal="left" vertical="center"/>
      <protection locked="0"/>
    </xf>
    <xf numFmtId="0" fontId="0" fillId="0" borderId="10" xfId="28" applyBorder="1" applyAlignment="1">
      <alignment horizontal="left" vertical="center"/>
      <protection/>
    </xf>
    <xf numFmtId="0" fontId="0" fillId="0" borderId="13" xfId="28" applyBorder="1" applyAlignment="1">
      <alignment horizontal="left" vertical="center"/>
      <protection/>
    </xf>
    <xf numFmtId="0" fontId="0" fillId="0" borderId="29" xfId="28" applyBorder="1" applyAlignment="1">
      <alignment horizontal="left" vertical="center"/>
      <protection/>
    </xf>
    <xf numFmtId="0" fontId="0" fillId="0" borderId="11" xfId="28" applyBorder="1" applyAlignment="1">
      <alignment horizontal="left" vertical="center"/>
      <protection/>
    </xf>
    <xf numFmtId="0" fontId="0" fillId="0" borderId="16" xfId="28" applyBorder="1" applyAlignment="1">
      <alignment horizontal="left" vertical="center"/>
      <protection/>
    </xf>
    <xf numFmtId="0" fontId="2" fillId="2" borderId="23" xfId="28" applyFont="1" applyFill="1" applyBorder="1" applyAlignment="1" applyProtection="1">
      <alignment horizontal="center" vertical="center" wrapText="1"/>
      <protection locked="0"/>
    </xf>
    <xf numFmtId="0" fontId="0" fillId="0" borderId="3" xfId="28" applyBorder="1" applyAlignment="1">
      <alignment/>
      <protection/>
    </xf>
    <xf numFmtId="0" fontId="0" fillId="0" borderId="50" xfId="28" applyBorder="1" applyAlignment="1">
      <alignment/>
      <protection/>
    </xf>
    <xf numFmtId="0" fontId="2" fillId="2" borderId="2" xfId="28" applyFont="1" applyFill="1" applyBorder="1" applyAlignment="1" applyProtection="1">
      <alignment horizontal="center" vertical="center" wrapText="1"/>
      <protection locked="0"/>
    </xf>
    <xf numFmtId="0" fontId="0" fillId="0" borderId="3" xfId="28" applyBorder="1" applyAlignment="1">
      <alignment horizontal="center" vertical="center" wrapText="1"/>
      <protection/>
    </xf>
    <xf numFmtId="0" fontId="0" fillId="0" borderId="50" xfId="28" applyBorder="1" applyAlignment="1">
      <alignment horizontal="center" vertical="center" wrapText="1"/>
      <protection/>
    </xf>
    <xf numFmtId="0" fontId="0" fillId="0" borderId="3" xfId="28" applyBorder="1" applyAlignment="1">
      <alignment horizontal="center" vertical="center"/>
      <protection/>
    </xf>
    <xf numFmtId="0" fontId="0" fillId="0" borderId="50" xfId="28" applyBorder="1" applyAlignment="1">
      <alignment horizontal="center" vertical="center"/>
      <protection/>
    </xf>
    <xf numFmtId="0" fontId="5" fillId="0" borderId="0" xfId="27" applyFont="1" applyBorder="1" applyAlignment="1" applyProtection="1">
      <alignment vertical="center"/>
      <protection locked="0"/>
    </xf>
    <xf numFmtId="0" fontId="5" fillId="0" borderId="0" xfId="27" applyFont="1" applyBorder="1" applyAlignment="1">
      <alignment vertical="center"/>
      <protection/>
    </xf>
    <xf numFmtId="0" fontId="5" fillId="0" borderId="11" xfId="27" applyFont="1" applyBorder="1" applyAlignment="1">
      <alignment vertical="center"/>
      <protection/>
    </xf>
    <xf numFmtId="0" fontId="10" fillId="2" borderId="2" xfId="27" applyFont="1" applyFill="1" applyBorder="1" applyAlignment="1" applyProtection="1">
      <alignment vertical="center"/>
      <protection/>
    </xf>
    <xf numFmtId="0" fontId="11" fillId="0" borderId="40" xfId="27" applyFont="1" applyBorder="1" applyAlignment="1" applyProtection="1">
      <alignment vertical="center"/>
      <protection/>
    </xf>
    <xf numFmtId="0" fontId="7" fillId="2" borderId="0" xfId="27" applyFont="1" applyFill="1" applyBorder="1" applyAlignment="1" applyProtection="1">
      <alignment horizontal="right"/>
      <protection/>
    </xf>
    <xf numFmtId="0" fontId="0" fillId="0" borderId="14" xfId="27" applyBorder="1" applyAlignment="1" applyProtection="1">
      <alignment/>
      <protection/>
    </xf>
    <xf numFmtId="0" fontId="7" fillId="2" borderId="11" xfId="27" applyFont="1" applyFill="1" applyBorder="1" applyAlignment="1" applyProtection="1">
      <alignment horizontal="right"/>
      <protection/>
    </xf>
    <xf numFmtId="0" fontId="0" fillId="0" borderId="15" xfId="27" applyBorder="1" applyAlignment="1" applyProtection="1">
      <alignment/>
      <protection/>
    </xf>
    <xf numFmtId="0" fontId="10" fillId="2" borderId="23" xfId="27" applyFont="1" applyFill="1" applyBorder="1" applyAlignment="1" applyProtection="1">
      <alignment vertical="center"/>
      <protection/>
    </xf>
    <xf numFmtId="0" fontId="0" fillId="0" borderId="27" xfId="27" applyBorder="1" applyAlignment="1" applyProtection="1">
      <alignment vertical="center"/>
      <protection/>
    </xf>
    <xf numFmtId="0" fontId="0" fillId="0" borderId="29" xfId="27" applyBorder="1" applyAlignment="1" applyProtection="1">
      <alignment vertical="center"/>
      <protection/>
    </xf>
    <xf numFmtId="0" fontId="7" fillId="2" borderId="10" xfId="27" applyFont="1" applyFill="1" applyBorder="1" applyAlignment="1" applyProtection="1">
      <alignment horizontal="right"/>
      <protection/>
    </xf>
    <xf numFmtId="0" fontId="0" fillId="0" borderId="12" xfId="27" applyBorder="1" applyAlignment="1" applyProtection="1">
      <alignment/>
      <protection/>
    </xf>
    <xf numFmtId="0" fontId="7" fillId="2" borderId="31" xfId="27" applyFont="1" applyFill="1" applyBorder="1" applyAlignment="1" applyProtection="1">
      <alignment horizontal="center" vertical="center"/>
      <protection/>
    </xf>
    <xf numFmtId="0" fontId="0" fillId="2" borderId="13" xfId="27" applyFont="1" applyFill="1" applyBorder="1" applyAlignment="1" applyProtection="1">
      <alignment horizontal="center" vertical="center"/>
      <protection/>
    </xf>
    <xf numFmtId="0" fontId="7" fillId="3" borderId="5" xfId="27" applyFont="1" applyFill="1" applyBorder="1" applyAlignment="1" applyProtection="1">
      <alignment horizontal="center"/>
      <protection/>
    </xf>
    <xf numFmtId="0" fontId="7" fillId="2" borderId="4" xfId="27" applyFont="1" applyFill="1" applyBorder="1" applyAlignment="1" applyProtection="1">
      <alignment horizontal="center"/>
      <protection/>
    </xf>
    <xf numFmtId="0" fontId="7" fillId="0" borderId="11" xfId="27" applyFont="1" applyFill="1" applyBorder="1" applyAlignment="1" applyProtection="1">
      <alignment horizontal="center"/>
      <protection/>
    </xf>
    <xf numFmtId="0" fontId="7" fillId="4" borderId="0" xfId="27" applyFont="1" applyFill="1" applyBorder="1" applyAlignment="1" applyProtection="1">
      <alignment horizontal="center"/>
      <protection locked="0"/>
    </xf>
    <xf numFmtId="0" fontId="0" fillId="4" borderId="0" xfId="27" applyFill="1" applyBorder="1" applyAlignment="1">
      <alignment horizontal="center"/>
      <protection/>
    </xf>
    <xf numFmtId="0" fontId="7" fillId="3" borderId="52" xfId="27" applyFont="1" applyFill="1" applyBorder="1" applyAlignment="1" applyProtection="1">
      <alignment horizontal="center"/>
      <protection locked="0"/>
    </xf>
    <xf numFmtId="0" fontId="0" fillId="0" borderId="53" xfId="27" applyBorder="1" applyAlignment="1">
      <alignment horizontal="center"/>
      <protection/>
    </xf>
    <xf numFmtId="0" fontId="0" fillId="0" borderId="51" xfId="27" applyBorder="1" applyAlignment="1">
      <alignment horizontal="center"/>
      <protection/>
    </xf>
    <xf numFmtId="0" fontId="10" fillId="2" borderId="2" xfId="27" applyFont="1" applyFill="1" applyBorder="1" applyAlignment="1" applyProtection="1">
      <alignment horizontal="left" vertical="center" wrapText="1"/>
      <protection/>
    </xf>
    <xf numFmtId="0" fontId="0" fillId="0" borderId="3" xfId="27" applyBorder="1" applyAlignment="1" applyProtection="1">
      <alignment horizontal="left" vertical="center" wrapText="1"/>
      <protection/>
    </xf>
    <xf numFmtId="0" fontId="0" fillId="0" borderId="50" xfId="27" applyBorder="1" applyAlignment="1" applyProtection="1">
      <alignment horizontal="left" vertical="center" wrapText="1"/>
      <protection/>
    </xf>
    <xf numFmtId="0" fontId="10" fillId="0" borderId="0" xfId="27" applyFont="1" applyFill="1" applyBorder="1" applyAlignment="1" applyProtection="1">
      <alignment horizontal="left" vertical="center" wrapText="1"/>
      <protection/>
    </xf>
    <xf numFmtId="0" fontId="0" fillId="0" borderId="0" xfId="27" applyFill="1" applyBorder="1" applyAlignment="1" applyProtection="1">
      <alignment horizontal="left" vertical="center" wrapText="1"/>
      <protection/>
    </xf>
    <xf numFmtId="0" fontId="7" fillId="0" borderId="0" xfId="27" applyFont="1" applyFill="1" applyBorder="1" applyAlignment="1" applyProtection="1">
      <alignment horizontal="center"/>
      <protection locked="0"/>
    </xf>
    <xf numFmtId="0" fontId="0" fillId="0" borderId="0" xfId="27" applyFill="1" applyBorder="1" applyAlignment="1">
      <alignment horizontal="center"/>
      <protection/>
    </xf>
    <xf numFmtId="0" fontId="5" fillId="0" borderId="23" xfId="27" applyFont="1" applyBorder="1" applyAlignment="1" applyProtection="1">
      <alignment horizontal="left" vertical="center"/>
      <protection/>
    </xf>
    <xf numFmtId="0" fontId="0" fillId="0" borderId="10" xfId="27" applyBorder="1" applyAlignment="1" applyProtection="1">
      <alignment horizontal="left" vertical="center"/>
      <protection/>
    </xf>
    <xf numFmtId="0" fontId="0" fillId="0" borderId="13" xfId="27" applyBorder="1" applyAlignment="1" applyProtection="1">
      <alignment horizontal="left" vertical="center"/>
      <protection/>
    </xf>
    <xf numFmtId="0" fontId="0" fillId="0" borderId="29" xfId="27" applyBorder="1" applyAlignment="1" applyProtection="1">
      <alignment horizontal="left" vertical="center"/>
      <protection/>
    </xf>
    <xf numFmtId="0" fontId="0" fillId="0" borderId="11" xfId="27" applyBorder="1" applyAlignment="1" applyProtection="1">
      <alignment horizontal="left" vertical="center"/>
      <protection/>
    </xf>
    <xf numFmtId="0" fontId="0" fillId="0" borderId="16" xfId="27" applyBorder="1" applyAlignment="1" applyProtection="1">
      <alignment horizontal="left" vertical="center"/>
      <protection/>
    </xf>
    <xf numFmtId="0" fontId="0" fillId="0" borderId="14" xfId="27" applyBorder="1" applyAlignment="1" applyProtection="1">
      <alignment horizontal="right"/>
      <protection/>
    </xf>
    <xf numFmtId="0" fontId="10" fillId="2" borderId="23" xfId="27" applyFont="1" applyFill="1" applyBorder="1" applyAlignment="1" applyProtection="1">
      <alignment horizontal="left" vertical="center"/>
      <protection/>
    </xf>
    <xf numFmtId="0" fontId="0" fillId="0" borderId="27" xfId="27" applyBorder="1" applyAlignment="1" applyProtection="1">
      <alignment/>
      <protection/>
    </xf>
    <xf numFmtId="0" fontId="0" fillId="0" borderId="29" xfId="27" applyBorder="1" applyAlignment="1" applyProtection="1">
      <alignment/>
      <protection/>
    </xf>
    <xf numFmtId="0" fontId="10" fillId="2" borderId="2" xfId="27" applyFont="1" applyFill="1" applyBorder="1" applyAlignment="1" applyProtection="1">
      <alignment horizontal="left" wrapText="1"/>
      <protection/>
    </xf>
    <xf numFmtId="0" fontId="0" fillId="0" borderId="3" xfId="27" applyBorder="1" applyAlignment="1" applyProtection="1">
      <alignment horizontal="left" wrapText="1"/>
      <protection/>
    </xf>
    <xf numFmtId="0" fontId="0" fillId="0" borderId="50" xfId="27" applyBorder="1" applyAlignment="1" applyProtection="1">
      <alignment horizontal="left" wrapText="1"/>
      <protection/>
    </xf>
    <xf numFmtId="0" fontId="7" fillId="3" borderId="8" xfId="27" applyFont="1" applyFill="1" applyBorder="1" applyAlignment="1" applyProtection="1">
      <alignment horizontal="center"/>
      <protection locked="0"/>
    </xf>
    <xf numFmtId="0" fontId="0" fillId="0" borderId="49" xfId="27" applyBorder="1" applyAlignment="1">
      <alignment horizontal="center"/>
      <protection/>
    </xf>
    <xf numFmtId="0" fontId="0" fillId="0" borderId="43" xfId="27" applyBorder="1" applyAlignment="1">
      <alignment horizontal="center"/>
      <protection/>
    </xf>
    <xf numFmtId="0" fontId="3" fillId="2" borderId="31" xfId="27" applyFont="1" applyFill="1" applyBorder="1" applyAlignment="1" applyProtection="1">
      <alignment horizontal="center" vertical="center"/>
      <protection locked="0"/>
    </xf>
    <xf numFmtId="0" fontId="0" fillId="0" borderId="13" xfId="27" applyBorder="1" applyAlignment="1">
      <alignment vertical="center"/>
      <protection/>
    </xf>
    <xf numFmtId="0" fontId="0" fillId="0" borderId="6" xfId="27" applyBorder="1" applyAlignment="1">
      <alignment vertical="center"/>
      <protection/>
    </xf>
    <xf numFmtId="0" fontId="0" fillId="0" borderId="7" xfId="27" applyBorder="1" applyAlignment="1">
      <alignment vertical="center"/>
      <protection/>
    </xf>
    <xf numFmtId="0" fontId="2" fillId="2" borderId="2" xfId="27" applyFont="1" applyFill="1" applyBorder="1" applyAlignment="1" applyProtection="1">
      <alignment horizontal="left" vertical="center" wrapText="1"/>
      <protection/>
    </xf>
    <xf numFmtId="0" fontId="0" fillId="0" borderId="3" xfId="27" applyBorder="1" applyAlignment="1" applyProtection="1">
      <alignment horizontal="left"/>
      <protection/>
    </xf>
    <xf numFmtId="0" fontId="0" fillId="0" borderId="50" xfId="27" applyBorder="1" applyAlignment="1" applyProtection="1">
      <alignment horizontal="left"/>
      <protection/>
    </xf>
    <xf numFmtId="0" fontId="3" fillId="2" borderId="52" xfId="27" applyFont="1" applyFill="1" applyBorder="1" applyAlignment="1" applyProtection="1">
      <alignment horizontal="center" vertical="center"/>
      <protection locked="0"/>
    </xf>
    <xf numFmtId="0" fontId="0" fillId="0" borderId="53" xfId="27" applyBorder="1" applyAlignment="1">
      <alignment horizontal="center" vertical="center"/>
      <protection/>
    </xf>
    <xf numFmtId="0" fontId="0" fillId="0" borderId="51" xfId="27" applyBorder="1" applyAlignment="1">
      <alignment horizontal="center" vertical="center"/>
      <protection/>
    </xf>
    <xf numFmtId="0" fontId="7" fillId="2" borderId="8" xfId="27" applyFont="1" applyFill="1" applyBorder="1" applyAlignment="1" applyProtection="1">
      <alignment horizontal="center"/>
      <protection locked="0"/>
    </xf>
    <xf numFmtId="0" fontId="0" fillId="0" borderId="9" xfId="27" applyBorder="1" applyAlignment="1">
      <alignment horizontal="center"/>
      <protection/>
    </xf>
    <xf numFmtId="0" fontId="7" fillId="2" borderId="31" xfId="27" applyFont="1" applyFill="1" applyBorder="1" applyAlignment="1" applyProtection="1">
      <alignment horizontal="center"/>
      <protection locked="0"/>
    </xf>
    <xf numFmtId="0" fontId="0" fillId="0" borderId="12" xfId="27" applyBorder="1" applyAlignment="1">
      <alignment horizontal="center"/>
      <protection/>
    </xf>
    <xf numFmtId="0" fontId="0" fillId="0" borderId="13" xfId="27" applyBorder="1" applyAlignment="1">
      <alignment horizontal="center"/>
      <protection/>
    </xf>
    <xf numFmtId="0" fontId="0" fillId="0" borderId="3" xfId="27" applyBorder="1" applyAlignment="1" applyProtection="1">
      <alignment horizontal="left" vertical="center"/>
      <protection/>
    </xf>
    <xf numFmtId="0" fontId="0" fillId="0" borderId="50" xfId="27" applyBorder="1" applyAlignment="1" applyProtection="1">
      <alignment horizontal="left" vertical="center"/>
      <protection/>
    </xf>
    <xf numFmtId="0" fontId="7" fillId="7" borderId="0" xfId="27" applyFont="1" applyFill="1" applyBorder="1" applyAlignment="1" applyProtection="1">
      <alignment horizontal="center"/>
      <protection locked="0"/>
    </xf>
    <xf numFmtId="0" fontId="0" fillId="7" borderId="0" xfId="27" applyFill="1" applyBorder="1" applyAlignment="1">
      <alignment horizontal="center"/>
      <protection/>
    </xf>
    <xf numFmtId="0" fontId="2" fillId="2" borderId="2" xfId="27" applyFont="1" applyFill="1" applyBorder="1" applyAlignment="1" applyProtection="1">
      <alignment horizontal="center" wrapText="1"/>
      <protection locked="0"/>
    </xf>
    <xf numFmtId="0" fontId="0" fillId="0" borderId="3" xfId="27" applyBorder="1" applyAlignment="1">
      <alignment horizontal="center" wrapText="1"/>
      <protection/>
    </xf>
    <xf numFmtId="0" fontId="0" fillId="0" borderId="50" xfId="27" applyBorder="1" applyAlignment="1">
      <alignment horizontal="center" wrapText="1"/>
      <protection/>
    </xf>
    <xf numFmtId="0" fontId="2" fillId="2" borderId="2" xfId="27" applyFont="1" applyFill="1" applyBorder="1" applyAlignment="1" applyProtection="1">
      <alignment horizontal="center" vertical="center" wrapText="1"/>
      <protection locked="0"/>
    </xf>
    <xf numFmtId="0" fontId="0" fillId="0" borderId="3" xfId="27" applyBorder="1" applyAlignment="1">
      <alignment horizontal="center" vertical="center" wrapText="1"/>
      <protection/>
    </xf>
    <xf numFmtId="0" fontId="0" fillId="0" borderId="50" xfId="27" applyBorder="1" applyAlignment="1">
      <alignment horizontal="center" vertical="center" wrapText="1"/>
      <protection/>
    </xf>
    <xf numFmtId="0" fontId="0" fillId="0" borderId="3" xfId="27" applyBorder="1" applyAlignment="1">
      <alignment horizontal="center" vertical="center"/>
      <protection/>
    </xf>
    <xf numFmtId="0" fontId="0" fillId="0" borderId="50" xfId="27" applyBorder="1" applyAlignment="1">
      <alignment horizontal="center" vertical="center"/>
      <protection/>
    </xf>
    <xf numFmtId="0" fontId="2" fillId="2" borderId="23" xfId="27" applyFont="1" applyFill="1" applyBorder="1" applyAlignment="1" applyProtection="1">
      <alignment horizontal="center" vertical="center" wrapText="1"/>
      <protection locked="0"/>
    </xf>
    <xf numFmtId="0" fontId="0" fillId="0" borderId="3" xfId="27" applyBorder="1" applyAlignment="1">
      <alignment/>
      <protection/>
    </xf>
    <xf numFmtId="0" fontId="0" fillId="0" borderId="50" xfId="27" applyBorder="1" applyAlignment="1">
      <alignment/>
      <protection/>
    </xf>
    <xf numFmtId="0" fontId="7" fillId="2" borderId="10" xfId="27" applyFont="1" applyFill="1" applyBorder="1" applyAlignment="1" applyProtection="1">
      <alignment horizontal="right"/>
      <protection locked="0"/>
    </xf>
    <xf numFmtId="0" fontId="0" fillId="0" borderId="12" xfId="27" applyBorder="1" applyAlignment="1">
      <alignment/>
      <protection/>
    </xf>
    <xf numFmtId="0" fontId="5" fillId="0" borderId="23" xfId="27" applyFont="1" applyBorder="1" applyAlignment="1" applyProtection="1">
      <alignment horizontal="left" vertical="center"/>
      <protection locked="0"/>
    </xf>
    <xf numFmtId="0" fontId="0" fillId="0" borderId="10" xfId="27" applyBorder="1" applyAlignment="1">
      <alignment horizontal="left" vertical="center"/>
      <protection/>
    </xf>
    <xf numFmtId="0" fontId="0" fillId="0" borderId="13" xfId="27" applyBorder="1" applyAlignment="1">
      <alignment horizontal="left" vertical="center"/>
      <protection/>
    </xf>
    <xf numFmtId="0" fontId="0" fillId="0" borderId="29" xfId="27" applyBorder="1" applyAlignment="1">
      <alignment horizontal="left" vertical="center"/>
      <protection/>
    </xf>
    <xf numFmtId="0" fontId="0" fillId="0" borderId="11" xfId="27" applyBorder="1" applyAlignment="1">
      <alignment horizontal="left" vertical="center"/>
      <protection/>
    </xf>
    <xf numFmtId="0" fontId="0" fillId="0" borderId="16" xfId="27" applyBorder="1" applyAlignment="1">
      <alignment horizontal="left" vertical="center"/>
      <protection/>
    </xf>
    <xf numFmtId="0" fontId="10" fillId="2" borderId="2" xfId="27" applyFont="1" applyFill="1" applyBorder="1" applyAlignment="1" applyProtection="1">
      <alignment vertical="center" wrapText="1"/>
      <protection locked="0"/>
    </xf>
    <xf numFmtId="0" fontId="11" fillId="0" borderId="40" xfId="27" applyFont="1" applyBorder="1" applyAlignment="1">
      <alignment vertical="center"/>
      <protection/>
    </xf>
    <xf numFmtId="0" fontId="7" fillId="2" borderId="0" xfId="27" applyFont="1" applyFill="1" applyBorder="1" applyAlignment="1" applyProtection="1">
      <alignment horizontal="right"/>
      <protection locked="0"/>
    </xf>
    <xf numFmtId="0" fontId="0" fillId="0" borderId="14" xfId="27" applyBorder="1" applyAlignment="1">
      <alignment/>
      <protection/>
    </xf>
    <xf numFmtId="0" fontId="7" fillId="2" borderId="11" xfId="27" applyFont="1" applyFill="1" applyBorder="1" applyAlignment="1" applyProtection="1">
      <alignment horizontal="right"/>
      <protection locked="0"/>
    </xf>
    <xf numFmtId="0" fontId="0" fillId="0" borderId="15" xfId="27" applyBorder="1" applyAlignment="1">
      <alignment/>
      <protection/>
    </xf>
    <xf numFmtId="0" fontId="10" fillId="2" borderId="23" xfId="27" applyFont="1" applyFill="1" applyBorder="1" applyAlignment="1" applyProtection="1">
      <alignment vertical="center"/>
      <protection locked="0"/>
    </xf>
    <xf numFmtId="0" fontId="0" fillId="0" borderId="27" xfId="27" applyBorder="1" applyAlignment="1">
      <alignment vertical="center"/>
      <protection/>
    </xf>
    <xf numFmtId="0" fontId="0" fillId="0" borderId="29" xfId="27" applyBorder="1" applyAlignment="1">
      <alignment vertical="center"/>
      <protection/>
    </xf>
    <xf numFmtId="0" fontId="0" fillId="0" borderId="14" xfId="27" applyBorder="1" applyAlignment="1">
      <alignment horizontal="right"/>
      <protection/>
    </xf>
    <xf numFmtId="0" fontId="10" fillId="2" borderId="23" xfId="27" applyFont="1" applyFill="1" applyBorder="1" applyAlignment="1" applyProtection="1">
      <alignment horizontal="left" vertical="center"/>
      <protection locked="0"/>
    </xf>
    <xf numFmtId="0" fontId="0" fillId="0" borderId="27" xfId="27" applyBorder="1" applyAlignment="1">
      <alignment/>
      <protection/>
    </xf>
    <xf numFmtId="0" fontId="0" fillId="0" borderId="29" xfId="27" applyBorder="1" applyAlignment="1">
      <alignment/>
      <protection/>
    </xf>
  </cellXfs>
  <cellStyles count="1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T-REX_fomesafen_.2lb" xfId="27"/>
    <cellStyle name="Normal_T-REX_fomesafen_.375lb" xfId="28"/>
    <cellStyle name="Normal_T-REX_fomesafen_.49lb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Terrestrial Application Residues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0125"/>
          <c:w val="0.846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'0.49 lb aiA upper bound Kenaga'!$A$27:$A$27</c:f>
              <c:strCache>
                <c:ptCount val="1"/>
                <c:pt idx="0">
                  <c:v>Short Grass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'0.49 lb aiA 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'0.49 lb aiA upper bound Kenaga'!$P$21:$P$121</c:f>
              <c:numCache>
                <c:ptCount val="101"/>
                <c:pt idx="0">
                  <c:v>117.6</c:v>
                </c:pt>
                <c:pt idx="1">
                  <c:v>115.29393572891735</c:v>
                </c:pt>
                <c:pt idx="2">
                  <c:v>113.03309197163031</c:v>
                </c:pt>
                <c:pt idx="3">
                  <c:v>110.81658198144515</c:v>
                </c:pt>
                <c:pt idx="4">
                  <c:v>108.64353640022992</c:v>
                </c:pt>
                <c:pt idx="5">
                  <c:v>106.51310291743539</c:v>
                </c:pt>
                <c:pt idx="6">
                  <c:v>104.42444593580234</c:v>
                </c:pt>
                <c:pt idx="7">
                  <c:v>102.37674624362415</c:v>
                </c:pt>
                <c:pt idx="8">
                  <c:v>100.3692006934361</c:v>
                </c:pt>
                <c:pt idx="9">
                  <c:v>98.40102188700536</c:v>
                </c:pt>
                <c:pt idx="10">
                  <c:v>96.47143786649818</c:v>
                </c:pt>
                <c:pt idx="11">
                  <c:v>94.5796918117031</c:v>
                </c:pt>
                <c:pt idx="12">
                  <c:v>92.7250417431914</c:v>
                </c:pt>
                <c:pt idx="13">
                  <c:v>90.90676023129836</c:v>
                </c:pt>
                <c:pt idx="14">
                  <c:v>89.12413411081134</c:v>
                </c:pt>
                <c:pt idx="15">
                  <c:v>87.3764642012525</c:v>
                </c:pt>
                <c:pt idx="16">
                  <c:v>85.66306503264673</c:v>
                </c:pt>
                <c:pt idx="17">
                  <c:v>83.98326457666701</c:v>
                </c:pt>
                <c:pt idx="18">
                  <c:v>82.33640398305194</c:v>
                </c:pt>
                <c:pt idx="19">
                  <c:v>80.72183732119188</c:v>
                </c:pt>
                <c:pt idx="20">
                  <c:v>79.13893132678248</c:v>
                </c:pt>
                <c:pt idx="21">
                  <c:v>77.58706515344612</c:v>
                </c:pt>
                <c:pt idx="22">
                  <c:v>76.06563012922398</c:v>
                </c:pt>
                <c:pt idx="23">
                  <c:v>74.5740295178431</c:v>
                </c:pt>
                <c:pt idx="24">
                  <c:v>73.11167828466486</c:v>
                </c:pt>
                <c:pt idx="25">
                  <c:v>71.67800286722307</c:v>
                </c:pt>
                <c:pt idx="26">
                  <c:v>70.27244095026165</c:v>
                </c:pt>
                <c:pt idx="27">
                  <c:v>68.89444124518374</c:v>
                </c:pt>
                <c:pt idx="28">
                  <c:v>67.54346327382558</c:v>
                </c:pt>
                <c:pt idx="29">
                  <c:v>66.21897715647054</c:v>
                </c:pt>
                <c:pt idx="30">
                  <c:v>64.92046340402008</c:v>
                </c:pt>
                <c:pt idx="31">
                  <c:v>63.64741271423999</c:v>
                </c:pt>
                <c:pt idx="32">
                  <c:v>62.399325772002236</c:v>
                </c:pt>
                <c:pt idx="33">
                  <c:v>61.1757130534439</c:v>
                </c:pt>
                <c:pt idx="34">
                  <c:v>59.976094633966426</c:v>
                </c:pt>
                <c:pt idx="35">
                  <c:v>58.79999999999992</c:v>
                </c:pt>
                <c:pt idx="36">
                  <c:v>57.6469678644586</c:v>
                </c:pt>
                <c:pt idx="37">
                  <c:v>56.516545985815085</c:v>
                </c:pt>
                <c:pt idx="38">
                  <c:v>55.408290990722506</c:v>
                </c:pt>
                <c:pt idx="39">
                  <c:v>54.32176820011489</c:v>
                </c:pt>
                <c:pt idx="40">
                  <c:v>53.256551458717624</c:v>
                </c:pt>
                <c:pt idx="41">
                  <c:v>52.212222967901106</c:v>
                </c:pt>
                <c:pt idx="42">
                  <c:v>51.18837312181201</c:v>
                </c:pt>
                <c:pt idx="43">
                  <c:v>50.184600346717986</c:v>
                </c:pt>
                <c:pt idx="44">
                  <c:v>49.200510943502614</c:v>
                </c:pt>
                <c:pt idx="45">
                  <c:v>48.235718933249025</c:v>
                </c:pt>
                <c:pt idx="46">
                  <c:v>47.28984590585149</c:v>
                </c:pt>
                <c:pt idx="47">
                  <c:v>46.36252087159564</c:v>
                </c:pt>
                <c:pt idx="48">
                  <c:v>45.453380115649125</c:v>
                </c:pt>
                <c:pt idx="49">
                  <c:v>44.56206705540561</c:v>
                </c:pt>
                <c:pt idx="50">
                  <c:v>43.688232100626195</c:v>
                </c:pt>
                <c:pt idx="51">
                  <c:v>42.83153251632331</c:v>
                </c:pt>
                <c:pt idx="52">
                  <c:v>41.99163228833345</c:v>
                </c:pt>
                <c:pt idx="53">
                  <c:v>41.16820199152591</c:v>
                </c:pt>
                <c:pt idx="54">
                  <c:v>40.360918660595885</c:v>
                </c:pt>
                <c:pt idx="55">
                  <c:v>39.569465663391185</c:v>
                </c:pt>
                <c:pt idx="56">
                  <c:v>38.793532576723</c:v>
                </c:pt>
                <c:pt idx="57">
                  <c:v>38.03281506461194</c:v>
                </c:pt>
                <c:pt idx="58">
                  <c:v>37.2870147589215</c:v>
                </c:pt>
                <c:pt idx="59">
                  <c:v>36.55583914233239</c:v>
                </c:pt>
                <c:pt idx="60">
                  <c:v>35.83900143361149</c:v>
                </c:pt>
                <c:pt idx="61">
                  <c:v>35.136220475130784</c:v>
                </c:pt>
                <c:pt idx="62">
                  <c:v>34.44722062259183</c:v>
                </c:pt>
                <c:pt idx="63">
                  <c:v>33.77173163691275</c:v>
                </c:pt>
                <c:pt idx="64">
                  <c:v>33.10948857823523</c:v>
                </c:pt>
                <c:pt idx="65">
                  <c:v>32.46023170201</c:v>
                </c:pt>
                <c:pt idx="66">
                  <c:v>31.823706357119953</c:v>
                </c:pt>
                <c:pt idx="67">
                  <c:v>31.199662886001075</c:v>
                </c:pt>
                <c:pt idx="68">
                  <c:v>30.587856526721907</c:v>
                </c:pt>
                <c:pt idx="69">
                  <c:v>29.98804731698317</c:v>
                </c:pt>
                <c:pt idx="70">
                  <c:v>29.399999999999917</c:v>
                </c:pt>
                <c:pt idx="71">
                  <c:v>28.82348393222926</c:v>
                </c:pt>
                <c:pt idx="72">
                  <c:v>28.258272992907504</c:v>
                </c:pt>
                <c:pt idx="73">
                  <c:v>27.704145495361214</c:v>
                </c:pt>
                <c:pt idx="74">
                  <c:v>27.16088410005741</c:v>
                </c:pt>
                <c:pt idx="75">
                  <c:v>26.628275729358776</c:v>
                </c:pt>
                <c:pt idx="76">
                  <c:v>26.106111483950517</c:v>
                </c:pt>
                <c:pt idx="77">
                  <c:v>25.59418656090597</c:v>
                </c:pt>
                <c:pt idx="78">
                  <c:v>25.092300173358957</c:v>
                </c:pt>
                <c:pt idx="79">
                  <c:v>24.60025547175127</c:v>
                </c:pt>
                <c:pt idx="80">
                  <c:v>24.117859466624477</c:v>
                </c:pt>
                <c:pt idx="81">
                  <c:v>23.64492295292571</c:v>
                </c:pt>
                <c:pt idx="82">
                  <c:v>23.181260435797785</c:v>
                </c:pt>
                <c:pt idx="83">
                  <c:v>22.72669005782453</c:v>
                </c:pt>
                <c:pt idx="84">
                  <c:v>22.28103352770278</c:v>
                </c:pt>
                <c:pt idx="85">
                  <c:v>21.84411605031307</c:v>
                </c:pt>
                <c:pt idx="86">
                  <c:v>21.415766258161625</c:v>
                </c:pt>
                <c:pt idx="87">
                  <c:v>20.995816144166696</c:v>
                </c:pt>
                <c:pt idx="88">
                  <c:v>20.58410099576293</c:v>
                </c:pt>
                <c:pt idx="89">
                  <c:v>20.180459330297918</c:v>
                </c:pt>
                <c:pt idx="90">
                  <c:v>19.784732831695568</c:v>
                </c:pt>
                <c:pt idx="91">
                  <c:v>19.39676628836148</c:v>
                </c:pt>
                <c:pt idx="92">
                  <c:v>19.016407532305948</c:v>
                </c:pt>
                <c:pt idx="93">
                  <c:v>18.64350737946073</c:v>
                </c:pt>
                <c:pt idx="94">
                  <c:v>18.277919571166173</c:v>
                </c:pt>
                <c:pt idx="95">
                  <c:v>17.919500716805725</c:v>
                </c:pt>
                <c:pt idx="96">
                  <c:v>17.56811023756537</c:v>
                </c:pt>
                <c:pt idx="97">
                  <c:v>17.223610311295893</c:v>
                </c:pt>
                <c:pt idx="98">
                  <c:v>16.885865818456352</c:v>
                </c:pt>
                <c:pt idx="99">
                  <c:v>16.554744289117597</c:v>
                </c:pt>
                <c:pt idx="100">
                  <c:v>16.23011585100498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'0.49 lb aiA upper bound Kenaga'!$A$28:$A$28</c:f>
              <c:strCache>
                <c:ptCount val="1"/>
                <c:pt idx="0">
                  <c:v>Tall Grass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'0.49 lb aiA 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'0.49 lb aiA upper bound Kenaga'!$Q$21:$Q$121</c:f>
              <c:numCache>
                <c:ptCount val="101"/>
                <c:pt idx="0">
                  <c:v>53.9</c:v>
                </c:pt>
                <c:pt idx="1">
                  <c:v>52.84305387575379</c:v>
                </c:pt>
                <c:pt idx="2">
                  <c:v>51.80683382033057</c:v>
                </c:pt>
                <c:pt idx="3">
                  <c:v>50.79093340816237</c:v>
                </c:pt>
                <c:pt idx="4">
                  <c:v>49.79495418343872</c:v>
                </c:pt>
                <c:pt idx="5">
                  <c:v>48.81850550382456</c:v>
                </c:pt>
                <c:pt idx="6">
                  <c:v>47.86120438724275</c:v>
                </c:pt>
                <c:pt idx="7">
                  <c:v>46.92267536166108</c:v>
                </c:pt>
                <c:pt idx="8">
                  <c:v>46.002550317824884</c:v>
                </c:pt>
                <c:pt idx="9">
                  <c:v>45.10046836487746</c:v>
                </c:pt>
                <c:pt idx="10">
                  <c:v>44.21607568881167</c:v>
                </c:pt>
                <c:pt idx="11">
                  <c:v>43.34902541369726</c:v>
                </c:pt>
                <c:pt idx="12">
                  <c:v>42.4989774656294</c:v>
                </c:pt>
                <c:pt idx="13">
                  <c:v>41.665598439345096</c:v>
                </c:pt>
                <c:pt idx="14">
                  <c:v>40.84856146745521</c:v>
                </c:pt>
                <c:pt idx="15">
                  <c:v>40.047546092240744</c:v>
                </c:pt>
                <c:pt idx="16">
                  <c:v>39.262238139963095</c:v>
                </c:pt>
                <c:pt idx="17">
                  <c:v>38.492329597639056</c:v>
                </c:pt>
                <c:pt idx="18">
                  <c:v>37.73751849223215</c:v>
                </c:pt>
                <c:pt idx="19">
                  <c:v>36.99750877221295</c:v>
                </c:pt>
                <c:pt idx="20">
                  <c:v>36.27201019144198</c:v>
                </c:pt>
                <c:pt idx="21">
                  <c:v>35.56073819532948</c:v>
                </c:pt>
                <c:pt idx="22">
                  <c:v>34.863413809227666</c:v>
                </c:pt>
                <c:pt idx="23">
                  <c:v>34.17976352901143</c:v>
                </c:pt>
                <c:pt idx="24">
                  <c:v>33.509519213804744</c:v>
                </c:pt>
                <c:pt idx="25">
                  <c:v>32.85241798081059</c:v>
                </c:pt>
                <c:pt idx="26">
                  <c:v>32.20820210220328</c:v>
                </c:pt>
                <c:pt idx="27">
                  <c:v>31.57661890404257</c:v>
                </c:pt>
                <c:pt idx="28">
                  <c:v>30.957420667170073</c:v>
                </c:pt>
                <c:pt idx="29">
                  <c:v>30.350364530049017</c:v>
                </c:pt>
                <c:pt idx="30">
                  <c:v>29.755212393509222</c:v>
                </c:pt>
                <c:pt idx="31">
                  <c:v>29.17173082736001</c:v>
                </c:pt>
                <c:pt idx="32">
                  <c:v>28.599690978834374</c:v>
                </c:pt>
                <c:pt idx="33">
                  <c:v>28.03886848282847</c:v>
                </c:pt>
                <c:pt idx="34">
                  <c:v>27.489043373901293</c:v>
                </c:pt>
                <c:pt idx="35">
                  <c:v>26.949999999999974</c:v>
                </c:pt>
                <c:pt idx="36">
                  <c:v>26.42152693787687</c:v>
                </c:pt>
                <c:pt idx="37">
                  <c:v>25.90341691016526</c:v>
                </c:pt>
                <c:pt idx="38">
                  <c:v>25.39546670408116</c:v>
                </c:pt>
                <c:pt idx="39">
                  <c:v>24.897477091719335</c:v>
                </c:pt>
                <c:pt idx="40">
                  <c:v>24.409252751912256</c:v>
                </c:pt>
                <c:pt idx="41">
                  <c:v>23.93060219362135</c:v>
                </c:pt>
                <c:pt idx="42">
                  <c:v>23.461337680830518</c:v>
                </c:pt>
                <c:pt idx="43">
                  <c:v>23.00127515891242</c:v>
                </c:pt>
                <c:pt idx="44">
                  <c:v>22.550234182438707</c:v>
                </c:pt>
                <c:pt idx="45">
                  <c:v>22.108037844405814</c:v>
                </c:pt>
                <c:pt idx="46">
                  <c:v>21.67451270684861</c:v>
                </c:pt>
                <c:pt idx="47">
                  <c:v>21.24948873281468</c:v>
                </c:pt>
                <c:pt idx="48">
                  <c:v>20.832799219672527</c:v>
                </c:pt>
                <c:pt idx="49">
                  <c:v>20.424280733727585</c:v>
                </c:pt>
                <c:pt idx="50">
                  <c:v>20.02377304612035</c:v>
                </c:pt>
                <c:pt idx="51">
                  <c:v>19.631119069981526</c:v>
                </c:pt>
                <c:pt idx="52">
                  <c:v>19.246164798819507</c:v>
                </c:pt>
                <c:pt idx="53">
                  <c:v>18.868759246116053</c:v>
                </c:pt>
                <c:pt idx="54">
                  <c:v>18.498754386106455</c:v>
                </c:pt>
                <c:pt idx="55">
                  <c:v>18.136005095720968</c:v>
                </c:pt>
                <c:pt idx="56">
                  <c:v>17.780369097664718</c:v>
                </c:pt>
                <c:pt idx="57">
                  <c:v>17.43170690461381</c:v>
                </c:pt>
                <c:pt idx="58">
                  <c:v>17.089881764505694</c:v>
                </c:pt>
                <c:pt idx="59">
                  <c:v>16.75475960690235</c:v>
                </c:pt>
                <c:pt idx="60">
                  <c:v>16.426208990405275</c:v>
                </c:pt>
                <c:pt idx="61">
                  <c:v>16.10410105110162</c:v>
                </c:pt>
                <c:pt idx="62">
                  <c:v>15.788309452021263</c:v>
                </c:pt>
                <c:pt idx="63">
                  <c:v>15.478710333585017</c:v>
                </c:pt>
                <c:pt idx="64">
                  <c:v>15.175182265024489</c:v>
                </c:pt>
                <c:pt idx="65">
                  <c:v>14.877606196754591</c:v>
                </c:pt>
                <c:pt idx="66">
                  <c:v>14.585865413679986</c:v>
                </c:pt>
                <c:pt idx="67">
                  <c:v>14.299845489417168</c:v>
                </c:pt>
                <c:pt idx="68">
                  <c:v>14.019434241414215</c:v>
                </c:pt>
                <c:pt idx="69">
                  <c:v>13.744521686950627</c:v>
                </c:pt>
                <c:pt idx="70">
                  <c:v>13.47499999999997</c:v>
                </c:pt>
                <c:pt idx="71">
                  <c:v>13.210763468938417</c:v>
                </c:pt>
                <c:pt idx="72">
                  <c:v>12.951708455082612</c:v>
                </c:pt>
                <c:pt idx="73">
                  <c:v>12.697733352040563</c:v>
                </c:pt>
                <c:pt idx="74">
                  <c:v>12.448738545859651</c:v>
                </c:pt>
                <c:pt idx="75">
                  <c:v>12.204626375956112</c:v>
                </c:pt>
                <c:pt idx="76">
                  <c:v>11.96530109681066</c:v>
                </c:pt>
                <c:pt idx="77">
                  <c:v>11.730668840415243</c:v>
                </c:pt>
                <c:pt idx="78">
                  <c:v>11.500637579456194</c:v>
                </c:pt>
                <c:pt idx="79">
                  <c:v>11.275117091219338</c:v>
                </c:pt>
                <c:pt idx="80">
                  <c:v>11.054018922202891</c:v>
                </c:pt>
                <c:pt idx="81">
                  <c:v>10.837256353424289</c:v>
                </c:pt>
                <c:pt idx="82">
                  <c:v>10.624744366407324</c:v>
                </c:pt>
                <c:pt idx="83">
                  <c:v>10.416399609836247</c:v>
                </c:pt>
                <c:pt idx="84">
                  <c:v>10.212140366863776</c:v>
                </c:pt>
                <c:pt idx="85">
                  <c:v>10.01188652306016</c:v>
                </c:pt>
                <c:pt idx="86">
                  <c:v>9.815559534990747</c:v>
                </c:pt>
                <c:pt idx="87">
                  <c:v>9.623082399409737</c:v>
                </c:pt>
                <c:pt idx="88">
                  <c:v>9.43437962305801</c:v>
                </c:pt>
                <c:pt idx="89">
                  <c:v>9.249377193053213</c:v>
                </c:pt>
                <c:pt idx="90">
                  <c:v>9.06800254786047</c:v>
                </c:pt>
                <c:pt idx="91">
                  <c:v>8.890184548832346</c:v>
                </c:pt>
                <c:pt idx="92">
                  <c:v>8.715853452306893</c:v>
                </c:pt>
                <c:pt idx="93">
                  <c:v>8.544940882252835</c:v>
                </c:pt>
                <c:pt idx="94">
                  <c:v>8.377379803451163</c:v>
                </c:pt>
                <c:pt idx="95">
                  <c:v>8.213104495202625</c:v>
                </c:pt>
                <c:pt idx="96">
                  <c:v>8.052050525550797</c:v>
                </c:pt>
                <c:pt idx="97">
                  <c:v>7.894154726010619</c:v>
                </c:pt>
                <c:pt idx="98">
                  <c:v>7.739355166792496</c:v>
                </c:pt>
                <c:pt idx="99">
                  <c:v>7.587591132512232</c:v>
                </c:pt>
                <c:pt idx="100">
                  <c:v>7.438803098377283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'0.49 lb aiA upper bound Kenaga'!$A$29:$A$29</c:f>
              <c:strCache>
                <c:ptCount val="1"/>
                <c:pt idx="0">
                  <c:v>Broadleaf plants/sm Insects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'0.49 lb aiA 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'0.49 lb aiA upper bound Kenaga'!$R$21:$R$121</c:f>
              <c:numCache>
                <c:ptCount val="101"/>
                <c:pt idx="0">
                  <c:v>66.15</c:v>
                </c:pt>
                <c:pt idx="1">
                  <c:v>64.85283884751603</c:v>
                </c:pt>
                <c:pt idx="2">
                  <c:v>63.58111423404207</c:v>
                </c:pt>
                <c:pt idx="3">
                  <c:v>62.33432736456292</c:v>
                </c:pt>
                <c:pt idx="4">
                  <c:v>61.11198922512935</c:v>
                </c:pt>
                <c:pt idx="5">
                  <c:v>59.91362039105743</c:v>
                </c:pt>
                <c:pt idx="6">
                  <c:v>58.73875083888884</c:v>
                </c:pt>
                <c:pt idx="7">
                  <c:v>57.58691976203861</c:v>
                </c:pt>
                <c:pt idx="8">
                  <c:v>56.45767539005783</c:v>
                </c:pt>
                <c:pt idx="9">
                  <c:v>55.35057481144053</c:v>
                </c:pt>
                <c:pt idx="10">
                  <c:v>54.265183799905245</c:v>
                </c:pt>
                <c:pt idx="11">
                  <c:v>53.20107664408302</c:v>
                </c:pt>
                <c:pt idx="12">
                  <c:v>52.15783598054519</c:v>
                </c:pt>
                <c:pt idx="13">
                  <c:v>51.135052630105356</c:v>
                </c:pt>
                <c:pt idx="14">
                  <c:v>50.13232543733141</c:v>
                </c:pt>
                <c:pt idx="15">
                  <c:v>49.14926111320456</c:v>
                </c:pt>
                <c:pt idx="16">
                  <c:v>48.185474080863806</c:v>
                </c:pt>
                <c:pt idx="17">
                  <c:v>47.24058632437521</c:v>
                </c:pt>
                <c:pt idx="18">
                  <c:v>46.31422724046673</c:v>
                </c:pt>
                <c:pt idx="19">
                  <c:v>45.40603349317045</c:v>
                </c:pt>
                <c:pt idx="20">
                  <c:v>44.51564887131516</c:v>
                </c:pt>
                <c:pt idx="21">
                  <c:v>43.64272414881346</c:v>
                </c:pt>
                <c:pt idx="22">
                  <c:v>42.7869169476885</c:v>
                </c:pt>
                <c:pt idx="23">
                  <c:v>41.947891603786765</c:v>
                </c:pt>
                <c:pt idx="24">
                  <c:v>41.12531903512401</c:v>
                </c:pt>
                <c:pt idx="25">
                  <c:v>40.318876612813</c:v>
                </c:pt>
                <c:pt idx="26">
                  <c:v>39.52824803452221</c:v>
                </c:pt>
                <c:pt idx="27">
                  <c:v>38.75312320041588</c:v>
                </c:pt>
                <c:pt idx="28">
                  <c:v>37.99319809152691</c:v>
                </c:pt>
                <c:pt idx="29">
                  <c:v>37.2481746505147</c:v>
                </c:pt>
                <c:pt idx="30">
                  <c:v>36.51776066476131</c:v>
                </c:pt>
                <c:pt idx="31">
                  <c:v>35.80166965176001</c:v>
                </c:pt>
                <c:pt idx="32">
                  <c:v>35.09962074675127</c:v>
                </c:pt>
                <c:pt idx="33">
                  <c:v>34.4113385925622</c:v>
                </c:pt>
                <c:pt idx="34">
                  <c:v>33.73655323160612</c:v>
                </c:pt>
                <c:pt idx="35">
                  <c:v>33.07499999999996</c:v>
                </c:pt>
                <c:pt idx="36">
                  <c:v>32.42641942375797</c:v>
                </c:pt>
                <c:pt idx="37">
                  <c:v>31.79055711702099</c:v>
                </c:pt>
                <c:pt idx="38">
                  <c:v>31.167163682281416</c:v>
                </c:pt>
                <c:pt idx="39">
                  <c:v>30.555994612564632</c:v>
                </c:pt>
                <c:pt idx="40">
                  <c:v>29.95681019552867</c:v>
                </c:pt>
                <c:pt idx="41">
                  <c:v>29.369375419444378</c:v>
                </c:pt>
                <c:pt idx="42">
                  <c:v>28.793459881019263</c:v>
                </c:pt>
                <c:pt idx="43">
                  <c:v>28.228837695028872</c:v>
                </c:pt>
                <c:pt idx="44">
                  <c:v>27.675287405720223</c:v>
                </c:pt>
                <c:pt idx="45">
                  <c:v>27.13259189995258</c:v>
                </c:pt>
                <c:pt idx="46">
                  <c:v>26.600538322041466</c:v>
                </c:pt>
                <c:pt idx="47">
                  <c:v>26.07891799027255</c:v>
                </c:pt>
                <c:pt idx="48">
                  <c:v>25.567526315052636</c:v>
                </c:pt>
                <c:pt idx="49">
                  <c:v>25.066162718665662</c:v>
                </c:pt>
                <c:pt idx="50">
                  <c:v>24.574630556602237</c:v>
                </c:pt>
                <c:pt idx="51">
                  <c:v>24.09273704043186</c:v>
                </c:pt>
                <c:pt idx="52">
                  <c:v>23.620293162187565</c:v>
                </c:pt>
                <c:pt idx="53">
                  <c:v>23.15711362023333</c:v>
                </c:pt>
                <c:pt idx="54">
                  <c:v>22.703016746585188</c:v>
                </c:pt>
                <c:pt idx="55">
                  <c:v>22.257824435657543</c:v>
                </c:pt>
                <c:pt idx="56">
                  <c:v>21.821362074406693</c:v>
                </c:pt>
                <c:pt idx="57">
                  <c:v>21.393458473844216</c:v>
                </c:pt>
                <c:pt idx="58">
                  <c:v>20.973945801893347</c:v>
                </c:pt>
                <c:pt idx="59">
                  <c:v>20.56265951756197</c:v>
                </c:pt>
                <c:pt idx="60">
                  <c:v>20.159438306406464</c:v>
                </c:pt>
                <c:pt idx="61">
                  <c:v>19.764124017261068</c:v>
                </c:pt>
                <c:pt idx="62">
                  <c:v>19.376561600207904</c:v>
                </c:pt>
                <c:pt idx="63">
                  <c:v>18.996599045763418</c:v>
                </c:pt>
                <c:pt idx="64">
                  <c:v>18.624087325257314</c:v>
                </c:pt>
                <c:pt idx="65">
                  <c:v>18.25888033238062</c:v>
                </c:pt>
                <c:pt idx="66">
                  <c:v>17.90083482587997</c:v>
                </c:pt>
                <c:pt idx="67">
                  <c:v>17.5498103733756</c:v>
                </c:pt>
                <c:pt idx="68">
                  <c:v>17.205669296281066</c:v>
                </c:pt>
                <c:pt idx="69">
                  <c:v>16.868276615803026</c:v>
                </c:pt>
                <c:pt idx="70">
                  <c:v>16.537499999999948</c:v>
                </c:pt>
                <c:pt idx="71">
                  <c:v>16.213209711878953</c:v>
                </c:pt>
                <c:pt idx="72">
                  <c:v>15.895278558510466</c:v>
                </c:pt>
                <c:pt idx="73">
                  <c:v>15.583581841140678</c:v>
                </c:pt>
                <c:pt idx="74">
                  <c:v>15.277997306282288</c:v>
                </c:pt>
                <c:pt idx="75">
                  <c:v>14.978405097764307</c:v>
                </c:pt>
                <c:pt idx="76">
                  <c:v>14.68468770972216</c:v>
                </c:pt>
                <c:pt idx="77">
                  <c:v>14.396729940509603</c:v>
                </c:pt>
                <c:pt idx="78">
                  <c:v>14.114418847514408</c:v>
                </c:pt>
                <c:pt idx="79">
                  <c:v>13.837643702860085</c:v>
                </c:pt>
                <c:pt idx="80">
                  <c:v>13.566295949976263</c:v>
                </c:pt>
                <c:pt idx="81">
                  <c:v>13.300269161020706</c:v>
                </c:pt>
                <c:pt idx="82">
                  <c:v>13.039458995136249</c:v>
                </c:pt>
                <c:pt idx="83">
                  <c:v>12.783763157526293</c:v>
                </c:pt>
                <c:pt idx="84">
                  <c:v>12.533081359332806</c:v>
                </c:pt>
                <c:pt idx="85">
                  <c:v>12.287315278301095</c:v>
                </c:pt>
                <c:pt idx="86">
                  <c:v>12.046368520215909</c:v>
                </c:pt>
                <c:pt idx="87">
                  <c:v>11.810146581093761</c:v>
                </c:pt>
                <c:pt idx="88">
                  <c:v>11.578556810116643</c:v>
                </c:pt>
                <c:pt idx="89">
                  <c:v>11.351508373292573</c:v>
                </c:pt>
                <c:pt idx="90">
                  <c:v>11.12891221782875</c:v>
                </c:pt>
                <c:pt idx="91">
                  <c:v>10.910681037203325</c:v>
                </c:pt>
                <c:pt idx="92">
                  <c:v>10.696729236922089</c:v>
                </c:pt>
                <c:pt idx="93">
                  <c:v>10.486972900946654</c:v>
                </c:pt>
                <c:pt idx="94">
                  <c:v>10.281329758780965</c:v>
                </c:pt>
                <c:pt idx="95">
                  <c:v>10.079719153203214</c:v>
                </c:pt>
                <c:pt idx="96">
                  <c:v>9.882062008630516</c:v>
                </c:pt>
                <c:pt idx="97">
                  <c:v>9.688280800103934</c:v>
                </c:pt>
                <c:pt idx="98">
                  <c:v>9.498299522881693</c:v>
                </c:pt>
                <c:pt idx="99">
                  <c:v>9.312043662628643</c:v>
                </c:pt>
                <c:pt idx="100">
                  <c:v>9.129440166190298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'0.49 lb aiA upper bound Kenaga'!$A$30:$A$30</c:f>
              <c:strCache>
                <c:ptCount val="1"/>
                <c:pt idx="0">
                  <c:v>Fruits/pods/seeds/lg insects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'0.49 lb aiA 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'0.49 lb aiA upper bound Kenaga'!$S$21:$S$121</c:f>
              <c:numCache>
                <c:ptCount val="101"/>
                <c:pt idx="0">
                  <c:v>7.35</c:v>
                </c:pt>
                <c:pt idx="1">
                  <c:v>7.205870983057334</c:v>
                </c:pt>
                <c:pt idx="2">
                  <c:v>7.0645682482268946</c:v>
                </c:pt>
                <c:pt idx="3">
                  <c:v>6.926036373840322</c:v>
                </c:pt>
                <c:pt idx="4">
                  <c:v>6.79022102501437</c:v>
                </c:pt>
                <c:pt idx="5">
                  <c:v>6.657068932339712</c:v>
                </c:pt>
                <c:pt idx="6">
                  <c:v>6.526527870987646</c:v>
                </c:pt>
                <c:pt idx="7">
                  <c:v>6.39854664022651</c:v>
                </c:pt>
                <c:pt idx="8">
                  <c:v>6.273075043339756</c:v>
                </c:pt>
                <c:pt idx="9">
                  <c:v>6.150063867937835</c:v>
                </c:pt>
                <c:pt idx="10">
                  <c:v>6.029464866656136</c:v>
                </c:pt>
                <c:pt idx="11">
                  <c:v>5.911230738231444</c:v>
                </c:pt>
                <c:pt idx="12">
                  <c:v>5.795315108949462</c:v>
                </c:pt>
                <c:pt idx="13">
                  <c:v>5.681672514456148</c:v>
                </c:pt>
                <c:pt idx="14">
                  <c:v>5.570258381925709</c:v>
                </c:pt>
                <c:pt idx="15">
                  <c:v>5.461029012578281</c:v>
                </c:pt>
                <c:pt idx="16">
                  <c:v>5.3539415645404205</c:v>
                </c:pt>
                <c:pt idx="17">
                  <c:v>5.248954036041688</c:v>
                </c:pt>
                <c:pt idx="18">
                  <c:v>5.146025248940746</c:v>
                </c:pt>
                <c:pt idx="19">
                  <c:v>5.045114832574493</c:v>
                </c:pt>
                <c:pt idx="20">
                  <c:v>4.946183207923905</c:v>
                </c:pt>
                <c:pt idx="21">
                  <c:v>4.849191572090382</c:v>
                </c:pt>
                <c:pt idx="22">
                  <c:v>4.7541018830764985</c:v>
                </c:pt>
                <c:pt idx="23">
                  <c:v>4.660876844865194</c:v>
                </c:pt>
                <c:pt idx="24">
                  <c:v>4.569479892791554</c:v>
                </c:pt>
                <c:pt idx="25">
                  <c:v>4.479875179201442</c:v>
                </c:pt>
                <c:pt idx="26">
                  <c:v>4.392027559391353</c:v>
                </c:pt>
                <c:pt idx="27">
                  <c:v>4.305902577823984</c:v>
                </c:pt>
                <c:pt idx="28">
                  <c:v>4.221466454614099</c:v>
                </c:pt>
                <c:pt idx="29">
                  <c:v>4.138686072279409</c:v>
                </c:pt>
                <c:pt idx="30">
                  <c:v>4.057528962751255</c:v>
                </c:pt>
                <c:pt idx="31">
                  <c:v>3.9779632946399994</c:v>
                </c:pt>
                <c:pt idx="32">
                  <c:v>3.8999578607501397</c:v>
                </c:pt>
                <c:pt idx="33">
                  <c:v>3.8234820658402437</c:v>
                </c:pt>
                <c:pt idx="34">
                  <c:v>3.7485059146229016</c:v>
                </c:pt>
                <c:pt idx="35">
                  <c:v>3.674999999999995</c:v>
                </c:pt>
                <c:pt idx="36">
                  <c:v>3.6029354915286627</c:v>
                </c:pt>
                <c:pt idx="37">
                  <c:v>3.532284124113443</c:v>
                </c:pt>
                <c:pt idx="38">
                  <c:v>3.4630181869201566</c:v>
                </c:pt>
                <c:pt idx="39">
                  <c:v>3.3951105125071805</c:v>
                </c:pt>
                <c:pt idx="40">
                  <c:v>3.3285344661698515</c:v>
                </c:pt>
                <c:pt idx="41">
                  <c:v>3.263263935493819</c:v>
                </c:pt>
                <c:pt idx="42">
                  <c:v>3.199273320113251</c:v>
                </c:pt>
                <c:pt idx="43">
                  <c:v>3.136537521669874</c:v>
                </c:pt>
                <c:pt idx="44">
                  <c:v>3.0750319339689134</c:v>
                </c:pt>
                <c:pt idx="45">
                  <c:v>3.014732433328064</c:v>
                </c:pt>
                <c:pt idx="46">
                  <c:v>2.9556153691157183</c:v>
                </c:pt>
                <c:pt idx="47">
                  <c:v>2.8976575544747276</c:v>
                </c:pt>
                <c:pt idx="48">
                  <c:v>2.8408362572280703</c:v>
                </c:pt>
                <c:pt idx="49">
                  <c:v>2.785129190962851</c:v>
                </c:pt>
                <c:pt idx="50">
                  <c:v>2.730514506289137</c:v>
                </c:pt>
                <c:pt idx="51">
                  <c:v>2.6769707822702067</c:v>
                </c:pt>
                <c:pt idx="52">
                  <c:v>2.6244770180208405</c:v>
                </c:pt>
                <c:pt idx="53">
                  <c:v>2.5730126244703695</c:v>
                </c:pt>
                <c:pt idx="54">
                  <c:v>2.522557416287243</c:v>
                </c:pt>
                <c:pt idx="55">
                  <c:v>2.473091603961949</c:v>
                </c:pt>
                <c:pt idx="56">
                  <c:v>2.4245957860451877</c:v>
                </c:pt>
                <c:pt idx="57">
                  <c:v>2.377050941538246</c:v>
                </c:pt>
                <c:pt idx="58">
                  <c:v>2.330438422432594</c:v>
                </c:pt>
                <c:pt idx="59">
                  <c:v>2.2847399463957743</c:v>
                </c:pt>
                <c:pt idx="60">
                  <c:v>2.2399375896007183</c:v>
                </c:pt>
                <c:pt idx="61">
                  <c:v>2.196013779695674</c:v>
                </c:pt>
                <c:pt idx="62">
                  <c:v>2.1529512889119893</c:v>
                </c:pt>
                <c:pt idx="63">
                  <c:v>2.1107332273070467</c:v>
                </c:pt>
                <c:pt idx="64">
                  <c:v>2.069343036139702</c:v>
                </c:pt>
                <c:pt idx="65">
                  <c:v>2.028764481375625</c:v>
                </c:pt>
                <c:pt idx="66">
                  <c:v>1.988981647319997</c:v>
                </c:pt>
                <c:pt idx="67">
                  <c:v>1.9499789303750672</c:v>
                </c:pt>
                <c:pt idx="68">
                  <c:v>1.9117410329201192</c:v>
                </c:pt>
                <c:pt idx="69">
                  <c:v>1.8742529573114481</c:v>
                </c:pt>
                <c:pt idx="70">
                  <c:v>1.8374999999999948</c:v>
                </c:pt>
                <c:pt idx="71">
                  <c:v>1.8014677457643287</c:v>
                </c:pt>
                <c:pt idx="72">
                  <c:v>1.766142062056719</c:v>
                </c:pt>
                <c:pt idx="73">
                  <c:v>1.7315090934600759</c:v>
                </c:pt>
                <c:pt idx="74">
                  <c:v>1.697555256253588</c:v>
                </c:pt>
                <c:pt idx="75">
                  <c:v>1.6642672330849235</c:v>
                </c:pt>
                <c:pt idx="76">
                  <c:v>1.6316319677469073</c:v>
                </c:pt>
                <c:pt idx="77">
                  <c:v>1.5996366600566232</c:v>
                </c:pt>
                <c:pt idx="78">
                  <c:v>1.5682687608349348</c:v>
                </c:pt>
                <c:pt idx="79">
                  <c:v>1.5375159669844545</c:v>
                </c:pt>
                <c:pt idx="80">
                  <c:v>1.5073662166640298</c:v>
                </c:pt>
                <c:pt idx="81">
                  <c:v>1.477807684557857</c:v>
                </c:pt>
                <c:pt idx="82">
                  <c:v>1.4488287772373616</c:v>
                </c:pt>
                <c:pt idx="83">
                  <c:v>1.4204181286140332</c:v>
                </c:pt>
                <c:pt idx="84">
                  <c:v>1.3925645954814236</c:v>
                </c:pt>
                <c:pt idx="85">
                  <c:v>1.3652572531445668</c:v>
                </c:pt>
                <c:pt idx="86">
                  <c:v>1.3384853911351016</c:v>
                </c:pt>
                <c:pt idx="87">
                  <c:v>1.3122385090104185</c:v>
                </c:pt>
                <c:pt idx="88">
                  <c:v>1.2865063122351832</c:v>
                </c:pt>
                <c:pt idx="89">
                  <c:v>1.2612787081436199</c:v>
                </c:pt>
                <c:pt idx="90">
                  <c:v>1.236545801980973</c:v>
                </c:pt>
                <c:pt idx="91">
                  <c:v>1.2122978930225925</c:v>
                </c:pt>
                <c:pt idx="92">
                  <c:v>1.1885254707691217</c:v>
                </c:pt>
                <c:pt idx="93">
                  <c:v>1.1652192112162956</c:v>
                </c:pt>
                <c:pt idx="94">
                  <c:v>1.1423699731978858</c:v>
                </c:pt>
                <c:pt idx="95">
                  <c:v>1.1199687948003578</c:v>
                </c:pt>
                <c:pt idx="96">
                  <c:v>1.0980068898478357</c:v>
                </c:pt>
                <c:pt idx="97">
                  <c:v>1.0764756444559933</c:v>
                </c:pt>
                <c:pt idx="98">
                  <c:v>1.055366613653522</c:v>
                </c:pt>
                <c:pt idx="99">
                  <c:v>1.0346715180698498</c:v>
                </c:pt>
                <c:pt idx="100">
                  <c:v>1.0143822406878114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'0.49 lb aiA upper bound Kenaga'!$B$12:$C$12</c:f>
              <c:strCache>
                <c:ptCount val="1"/>
                <c:pt idx="0">
                  <c:v>1 year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'0.49 lb aiA 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'0.49 lb aiA upper bound Kenaga'!$T$21:$T$121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50130054"/>
        <c:axId val="48517303"/>
      </c:lineChart>
      <c:catAx>
        <c:axId val="50130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517303"/>
        <c:crosses val="autoZero"/>
        <c:auto val="1"/>
        <c:lblOffset val="100"/>
        <c:tickMarkSkip val="5"/>
        <c:noMultiLvlLbl val="0"/>
      </c:catAx>
      <c:valAx>
        <c:axId val="48517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Concentration (mg ai/kg dietary item)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3005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sng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Terrestrial Application Residues 
using mean Kenaga values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05"/>
          <c:w val="0.84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'0.49 lb ai A mean Kenaga'!$A$27:$A$27</c:f>
              <c:strCache>
                <c:ptCount val="1"/>
                <c:pt idx="0">
                  <c:v>Short Grass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'0.49 lb ai A 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'0.49 lb ai A mean Kenaga'!$P$21:$P$121</c:f>
              <c:numCache>
                <c:ptCount val="101"/>
                <c:pt idx="0">
                  <c:v>41.65</c:v>
                </c:pt>
                <c:pt idx="1">
                  <c:v>40.83326890399156</c:v>
                </c:pt>
                <c:pt idx="2">
                  <c:v>40.03255340661907</c:v>
                </c:pt>
                <c:pt idx="3">
                  <c:v>39.24753945176183</c:v>
                </c:pt>
                <c:pt idx="4">
                  <c:v>38.4779191417481</c:v>
                </c:pt>
                <c:pt idx="5">
                  <c:v>37.72339061659171</c:v>
                </c:pt>
                <c:pt idx="6">
                  <c:v>36.98365793559667</c:v>
                </c:pt>
                <c:pt idx="7">
                  <c:v>36.25843096128356</c:v>
                </c:pt>
                <c:pt idx="8">
                  <c:v>35.54742524559195</c:v>
                </c:pt>
                <c:pt idx="9">
                  <c:v>34.8503619183144</c:v>
                </c:pt>
                <c:pt idx="10">
                  <c:v>34.166967577718104</c:v>
                </c:pt>
                <c:pt idx="11">
                  <c:v>33.496974183311515</c:v>
                </c:pt>
                <c:pt idx="12">
                  <c:v>32.840118950713624</c:v>
                </c:pt>
                <c:pt idx="13">
                  <c:v>32.196144248584844</c:v>
                </c:pt>
                <c:pt idx="14">
                  <c:v>31.564797497579026</c:v>
                </c:pt>
                <c:pt idx="15">
                  <c:v>30.945831071276935</c:v>
                </c:pt>
                <c:pt idx="16">
                  <c:v>30.339002199062385</c:v>
                </c:pt>
                <c:pt idx="17">
                  <c:v>29.7440728709029</c:v>
                </c:pt>
                <c:pt idx="18">
                  <c:v>29.160809743997564</c:v>
                </c:pt>
                <c:pt idx="19">
                  <c:v>28.588984051255462</c:v>
                </c:pt>
                <c:pt idx="20">
                  <c:v>28.028371511568796</c:v>
                </c:pt>
                <c:pt idx="21">
                  <c:v>27.478752241845502</c:v>
                </c:pt>
                <c:pt idx="22">
                  <c:v>26.939910670766828</c:v>
                </c:pt>
                <c:pt idx="23">
                  <c:v>26.4116354542361</c:v>
                </c:pt>
                <c:pt idx="24">
                  <c:v>25.893719392485476</c:v>
                </c:pt>
                <c:pt idx="25">
                  <c:v>25.385959348808175</c:v>
                </c:pt>
                <c:pt idx="26">
                  <c:v>24.88815616988434</c:v>
                </c:pt>
                <c:pt idx="27">
                  <c:v>24.400114607669245</c:v>
                </c:pt>
                <c:pt idx="28">
                  <c:v>23.92164324281323</c:v>
                </c:pt>
                <c:pt idx="29">
                  <c:v>23.45255440958332</c:v>
                </c:pt>
                <c:pt idx="30">
                  <c:v>22.992664122257114</c:v>
                </c:pt>
                <c:pt idx="31">
                  <c:v>22.541792002959998</c:v>
                </c:pt>
                <c:pt idx="32">
                  <c:v>22.09976121091746</c:v>
                </c:pt>
                <c:pt idx="33">
                  <c:v>21.666398373094715</c:v>
                </c:pt>
                <c:pt idx="34">
                  <c:v>21.241533516196444</c:v>
                </c:pt>
                <c:pt idx="35">
                  <c:v>20.82499999999997</c:v>
                </c:pt>
                <c:pt idx="36">
                  <c:v>20.416634451995755</c:v>
                </c:pt>
                <c:pt idx="37">
                  <c:v>20.01627670330951</c:v>
                </c:pt>
                <c:pt idx="38">
                  <c:v>19.62376972588089</c:v>
                </c:pt>
                <c:pt idx="39">
                  <c:v>19.238959570874027</c:v>
                </c:pt>
                <c:pt idx="40">
                  <c:v>18.86169530829583</c:v>
                </c:pt>
                <c:pt idx="41">
                  <c:v>18.491828967798313</c:v>
                </c:pt>
                <c:pt idx="42">
                  <c:v>18.129215480641758</c:v>
                </c:pt>
                <c:pt idx="43">
                  <c:v>17.773712622795955</c:v>
                </c:pt>
                <c:pt idx="44">
                  <c:v>17.425180959157178</c:v>
                </c:pt>
                <c:pt idx="45">
                  <c:v>17.08348378885903</c:v>
                </c:pt>
                <c:pt idx="46">
                  <c:v>16.748487091655736</c:v>
                </c:pt>
                <c:pt idx="47">
                  <c:v>16.42005947535679</c:v>
                </c:pt>
                <c:pt idx="48">
                  <c:v>16.0980721242924</c:v>
                </c:pt>
                <c:pt idx="49">
                  <c:v>15.782398748789491</c:v>
                </c:pt>
                <c:pt idx="50">
                  <c:v>15.472915535638446</c:v>
                </c:pt>
                <c:pt idx="51">
                  <c:v>15.169501099531173</c:v>
                </c:pt>
                <c:pt idx="52">
                  <c:v>14.872036435451431</c:v>
                </c:pt>
                <c:pt idx="53">
                  <c:v>14.580404871998763</c:v>
                </c:pt>
                <c:pt idx="54">
                  <c:v>14.294492025627711</c:v>
                </c:pt>
                <c:pt idx="55">
                  <c:v>14.01418575578438</c:v>
                </c:pt>
                <c:pt idx="56">
                  <c:v>13.739376120922733</c:v>
                </c:pt>
                <c:pt idx="57">
                  <c:v>13.469955335383396</c:v>
                </c:pt>
                <c:pt idx="58">
                  <c:v>13.205817727118033</c:v>
                </c:pt>
                <c:pt idx="59">
                  <c:v>12.94685969624272</c:v>
                </c:pt>
                <c:pt idx="60">
                  <c:v>12.69297967440407</c:v>
                </c:pt>
                <c:pt idx="61">
                  <c:v>12.444078084942152</c:v>
                </c:pt>
                <c:pt idx="62">
                  <c:v>12.200057303834605</c:v>
                </c:pt>
                <c:pt idx="63">
                  <c:v>11.960821621406597</c:v>
                </c:pt>
                <c:pt idx="64">
                  <c:v>11.726277204791643</c:v>
                </c:pt>
                <c:pt idx="65">
                  <c:v>11.496332061128541</c:v>
                </c:pt>
                <c:pt idx="66">
                  <c:v>11.270896001479983</c:v>
                </c:pt>
                <c:pt idx="67">
                  <c:v>11.049880605458714</c:v>
                </c:pt>
                <c:pt idx="68">
                  <c:v>10.833199186547342</c:v>
                </c:pt>
                <c:pt idx="69">
                  <c:v>10.620766758098206</c:v>
                </c:pt>
                <c:pt idx="70">
                  <c:v>10.412499999999971</c:v>
                </c:pt>
                <c:pt idx="71">
                  <c:v>10.208317225997863</c:v>
                </c:pt>
                <c:pt idx="72">
                  <c:v>10.008138351654742</c:v>
                </c:pt>
                <c:pt idx="73">
                  <c:v>9.811884862940431</c:v>
                </c:pt>
                <c:pt idx="74">
                  <c:v>9.619479785436999</c:v>
                </c:pt>
                <c:pt idx="75">
                  <c:v>9.4308476541479</c:v>
                </c:pt>
                <c:pt idx="76">
                  <c:v>9.245914483899142</c:v>
                </c:pt>
                <c:pt idx="77">
                  <c:v>9.064607740320865</c:v>
                </c:pt>
                <c:pt idx="78">
                  <c:v>8.886856311397963</c:v>
                </c:pt>
                <c:pt idx="79">
                  <c:v>8.712590479578575</c:v>
                </c:pt>
                <c:pt idx="80">
                  <c:v>8.541741894429503</c:v>
                </c:pt>
                <c:pt idx="81">
                  <c:v>8.374243545827856</c:v>
                </c:pt>
                <c:pt idx="82">
                  <c:v>8.210029737678383</c:v>
                </c:pt>
                <c:pt idx="83">
                  <c:v>8.049036062146188</c:v>
                </c:pt>
                <c:pt idx="84">
                  <c:v>7.891199374394733</c:v>
                </c:pt>
                <c:pt idx="85">
                  <c:v>7.7364577678192115</c:v>
                </c:pt>
                <c:pt idx="86">
                  <c:v>7.584750549765575</c:v>
                </c:pt>
                <c:pt idx="87">
                  <c:v>7.436018217725704</c:v>
                </c:pt>
                <c:pt idx="88">
                  <c:v>7.29020243599937</c:v>
                </c:pt>
                <c:pt idx="89">
                  <c:v>7.147246012813844</c:v>
                </c:pt>
                <c:pt idx="90">
                  <c:v>7.007092877892179</c:v>
                </c:pt>
                <c:pt idx="91">
                  <c:v>6.869688060461355</c:v>
                </c:pt>
                <c:pt idx="92">
                  <c:v>6.7349776676916875</c:v>
                </c:pt>
                <c:pt idx="93">
                  <c:v>6.602908863559007</c:v>
                </c:pt>
                <c:pt idx="94">
                  <c:v>6.473429848121351</c:v>
                </c:pt>
                <c:pt idx="95">
                  <c:v>6.346489837202027</c:v>
                </c:pt>
                <c:pt idx="96">
                  <c:v>6.222039042471069</c:v>
                </c:pt>
                <c:pt idx="97">
                  <c:v>6.100028651917295</c:v>
                </c:pt>
                <c:pt idx="98">
                  <c:v>5.980410810703291</c:v>
                </c:pt>
                <c:pt idx="99">
                  <c:v>5.863138602395814</c:v>
                </c:pt>
                <c:pt idx="100">
                  <c:v>5.7481660305642635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'0.49 lb ai A mean Kenaga'!$A$28:$A$28</c:f>
              <c:strCache>
                <c:ptCount val="1"/>
                <c:pt idx="0">
                  <c:v>Tall Grass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'0.49 lb ai A 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'0.49 lb ai A mean Kenaga'!$Q$21:$Q$121</c:f>
              <c:numCache>
                <c:ptCount val="101"/>
                <c:pt idx="0">
                  <c:v>17.64</c:v>
                </c:pt>
                <c:pt idx="1">
                  <c:v>17.294090359337606</c:v>
                </c:pt>
                <c:pt idx="2">
                  <c:v>16.95496379574455</c:v>
                </c:pt>
                <c:pt idx="3">
                  <c:v>16.622487297216775</c:v>
                </c:pt>
                <c:pt idx="4">
                  <c:v>16.29653046003449</c:v>
                </c:pt>
                <c:pt idx="5">
                  <c:v>15.97696543761531</c:v>
                </c:pt>
                <c:pt idx="6">
                  <c:v>15.663666890370353</c:v>
                </c:pt>
                <c:pt idx="7">
                  <c:v>15.356511936543624</c:v>
                </c:pt>
                <c:pt idx="8">
                  <c:v>15.055380104015414</c:v>
                </c:pt>
                <c:pt idx="9">
                  <c:v>14.760153283050801</c:v>
                </c:pt>
                <c:pt idx="10">
                  <c:v>14.470715679974724</c:v>
                </c:pt>
                <c:pt idx="11">
                  <c:v>14.186953771755464</c:v>
                </c:pt>
                <c:pt idx="12">
                  <c:v>13.90875626147871</c:v>
                </c:pt>
                <c:pt idx="13">
                  <c:v>13.636014034694755</c:v>
                </c:pt>
                <c:pt idx="14">
                  <c:v>13.368620116621702</c:v>
                </c:pt>
                <c:pt idx="15">
                  <c:v>13.106469630187876</c:v>
                </c:pt>
                <c:pt idx="16">
                  <c:v>12.849459754897008</c:v>
                </c:pt>
                <c:pt idx="17">
                  <c:v>12.59748968650005</c:v>
                </c:pt>
                <c:pt idx="18">
                  <c:v>12.350460597457788</c:v>
                </c:pt>
                <c:pt idx="19">
                  <c:v>12.10827559817878</c:v>
                </c:pt>
                <c:pt idx="20">
                  <c:v>11.87083969901737</c:v>
                </c:pt>
                <c:pt idx="21">
                  <c:v>11.638059773016916</c:v>
                </c:pt>
                <c:pt idx="22">
                  <c:v>11.409844519383595</c:v>
                </c:pt>
                <c:pt idx="23">
                  <c:v>11.186104427676463</c:v>
                </c:pt>
                <c:pt idx="24">
                  <c:v>10.966751742699728</c:v>
                </c:pt>
                <c:pt idx="25">
                  <c:v>10.75170043008346</c:v>
                </c:pt>
                <c:pt idx="26">
                  <c:v>10.540866142539247</c:v>
                </c:pt>
                <c:pt idx="27">
                  <c:v>10.33416618677756</c:v>
                </c:pt>
                <c:pt idx="28">
                  <c:v>10.131519491073835</c:v>
                </c:pt>
                <c:pt idx="29">
                  <c:v>9.93284657347058</c:v>
                </c:pt>
                <c:pt idx="30">
                  <c:v>9.738069510603012</c:v>
                </c:pt>
                <c:pt idx="31">
                  <c:v>9.547111907135998</c:v>
                </c:pt>
                <c:pt idx="32">
                  <c:v>9.359898865800334</c:v>
                </c:pt>
                <c:pt idx="33">
                  <c:v>9.176356958016584</c:v>
                </c:pt>
                <c:pt idx="34">
                  <c:v>8.996414195094962</c:v>
                </c:pt>
                <c:pt idx="35">
                  <c:v>8.819999999999986</c:v>
                </c:pt>
                <c:pt idx="36">
                  <c:v>8.647045179668789</c:v>
                </c:pt>
                <c:pt idx="37">
                  <c:v>8.477481897872261</c:v>
                </c:pt>
                <c:pt idx="38">
                  <c:v>8.311243648608373</c:v>
                </c:pt>
                <c:pt idx="39">
                  <c:v>8.14826523001723</c:v>
                </c:pt>
                <c:pt idx="40">
                  <c:v>7.988482718807641</c:v>
                </c:pt>
                <c:pt idx="41">
                  <c:v>7.831833445185163</c:v>
                </c:pt>
                <c:pt idx="42">
                  <c:v>7.678255968271799</c:v>
                </c:pt>
                <c:pt idx="43">
                  <c:v>7.527690052007695</c:v>
                </c:pt>
                <c:pt idx="44">
                  <c:v>7.380076641525389</c:v>
                </c:pt>
                <c:pt idx="45">
                  <c:v>7.235357839987351</c:v>
                </c:pt>
                <c:pt idx="46">
                  <c:v>7.093476885877721</c:v>
                </c:pt>
                <c:pt idx="47">
                  <c:v>6.954378130739344</c:v>
                </c:pt>
                <c:pt idx="48">
                  <c:v>6.818007017347367</c:v>
                </c:pt>
                <c:pt idx="49">
                  <c:v>6.684310058310841</c:v>
                </c:pt>
                <c:pt idx="50">
                  <c:v>6.553234815093927</c:v>
                </c:pt>
                <c:pt idx="51">
                  <c:v>6.4247298774484936</c:v>
                </c:pt>
                <c:pt idx="52">
                  <c:v>6.298744843250015</c:v>
                </c:pt>
                <c:pt idx="53">
                  <c:v>6.175230298728885</c:v>
                </c:pt>
                <c:pt idx="54">
                  <c:v>6.054137799089381</c:v>
                </c:pt>
                <c:pt idx="55">
                  <c:v>5.935419849508676</c:v>
                </c:pt>
                <c:pt idx="56">
                  <c:v>5.819029886508449</c:v>
                </c:pt>
                <c:pt idx="57">
                  <c:v>5.70492225969179</c:v>
                </c:pt>
                <c:pt idx="58">
                  <c:v>5.593052213838225</c:v>
                </c:pt>
                <c:pt idx="59">
                  <c:v>5.483375871349857</c:v>
                </c:pt>
                <c:pt idx="60">
                  <c:v>5.375850215041723</c:v>
                </c:pt>
                <c:pt idx="61">
                  <c:v>5.270433071269617</c:v>
                </c:pt>
                <c:pt idx="62">
                  <c:v>5.167083093388773</c:v>
                </c:pt>
                <c:pt idx="63">
                  <c:v>5.06575974553691</c:v>
                </c:pt>
                <c:pt idx="64">
                  <c:v>4.966423286735283</c:v>
                </c:pt>
                <c:pt idx="65">
                  <c:v>4.869034755301499</c:v>
                </c:pt>
                <c:pt idx="66">
                  <c:v>4.773555953567992</c:v>
                </c:pt>
                <c:pt idx="67">
                  <c:v>4.67994943290016</c:v>
                </c:pt>
                <c:pt idx="68">
                  <c:v>4.588178479008285</c:v>
                </c:pt>
                <c:pt idx="69">
                  <c:v>4.498207097547474</c:v>
                </c:pt>
                <c:pt idx="70">
                  <c:v>4.409999999999986</c:v>
                </c:pt>
                <c:pt idx="71">
                  <c:v>4.323522589834387</c:v>
                </c:pt>
                <c:pt idx="72">
                  <c:v>4.238740948936123</c:v>
                </c:pt>
                <c:pt idx="73">
                  <c:v>4.1556218243041805</c:v>
                </c:pt>
                <c:pt idx="74">
                  <c:v>4.07413261500861</c:v>
                </c:pt>
                <c:pt idx="75">
                  <c:v>3.9942413594038153</c:v>
                </c:pt>
                <c:pt idx="76">
                  <c:v>3.915916722592576</c:v>
                </c:pt>
                <c:pt idx="77">
                  <c:v>3.8391279841358945</c:v>
                </c:pt>
                <c:pt idx="78">
                  <c:v>3.7638450260038425</c:v>
                </c:pt>
                <c:pt idx="79">
                  <c:v>3.6900383207626897</c:v>
                </c:pt>
                <c:pt idx="80">
                  <c:v>3.6176789199936707</c:v>
                </c:pt>
                <c:pt idx="81">
                  <c:v>3.5467384429388558</c:v>
                </c:pt>
                <c:pt idx="82">
                  <c:v>3.477189065369667</c:v>
                </c:pt>
                <c:pt idx="83">
                  <c:v>3.4090035086736785</c:v>
                </c:pt>
                <c:pt idx="84">
                  <c:v>3.3421550291554154</c:v>
                </c:pt>
                <c:pt idx="85">
                  <c:v>3.276617407546959</c:v>
                </c:pt>
                <c:pt idx="86">
                  <c:v>3.2123649387242423</c:v>
                </c:pt>
                <c:pt idx="87">
                  <c:v>3.149372421625003</c:v>
                </c:pt>
                <c:pt idx="88">
                  <c:v>3.087615149364438</c:v>
                </c:pt>
                <c:pt idx="89">
                  <c:v>3.027068899544686</c:v>
                </c:pt>
                <c:pt idx="90">
                  <c:v>2.9677099247543337</c:v>
                </c:pt>
                <c:pt idx="91">
                  <c:v>2.90951494325422</c:v>
                </c:pt>
                <c:pt idx="92">
                  <c:v>2.8524611298458904</c:v>
                </c:pt>
                <c:pt idx="93">
                  <c:v>2.796526106919108</c:v>
                </c:pt>
                <c:pt idx="94">
                  <c:v>2.7416879356749244</c:v>
                </c:pt>
                <c:pt idx="95">
                  <c:v>2.6879251075208574</c:v>
                </c:pt>
                <c:pt idx="96">
                  <c:v>2.6352165356348047</c:v>
                </c:pt>
                <c:pt idx="97">
                  <c:v>2.583541546694383</c:v>
                </c:pt>
                <c:pt idx="98">
                  <c:v>2.5328798727684516</c:v>
                </c:pt>
                <c:pt idx="99">
                  <c:v>2.483211643367638</c:v>
                </c:pt>
                <c:pt idx="100">
                  <c:v>2.434517377650746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'0.49 lb ai A mean Kenaga'!$A$29:$A$29</c:f>
              <c:strCache>
                <c:ptCount val="1"/>
                <c:pt idx="0">
                  <c:v>Broadleaf plants/sm Insects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'0.49 lb ai A 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'0.49 lb ai A mean Kenaga'!$R$21:$R$121</c:f>
              <c:numCache>
                <c:ptCount val="101"/>
                <c:pt idx="0">
                  <c:v>22.05</c:v>
                </c:pt>
                <c:pt idx="1">
                  <c:v>21.617612949172006</c:v>
                </c:pt>
                <c:pt idx="2">
                  <c:v>21.193704744680687</c:v>
                </c:pt>
                <c:pt idx="3">
                  <c:v>20.77810912152097</c:v>
                </c:pt>
                <c:pt idx="4">
                  <c:v>20.370663075043115</c:v>
                </c:pt>
                <c:pt idx="5">
                  <c:v>19.97120679701914</c:v>
                </c:pt>
                <c:pt idx="6">
                  <c:v>19.579583612962942</c:v>
                </c:pt>
                <c:pt idx="7">
                  <c:v>19.195639920679533</c:v>
                </c:pt>
                <c:pt idx="8">
                  <c:v>18.819225130019273</c:v>
                </c:pt>
                <c:pt idx="9">
                  <c:v>18.450191603813508</c:v>
                </c:pt>
                <c:pt idx="10">
                  <c:v>18.08839459996841</c:v>
                </c:pt>
                <c:pt idx="11">
                  <c:v>17.733692214694333</c:v>
                </c:pt>
                <c:pt idx="12">
                  <c:v>17.38594532684839</c:v>
                </c:pt>
                <c:pt idx="13">
                  <c:v>17.045017543368445</c:v>
                </c:pt>
                <c:pt idx="14">
                  <c:v>16.710775145777127</c:v>
                </c:pt>
                <c:pt idx="15">
                  <c:v>16.383087037734843</c:v>
                </c:pt>
                <c:pt idx="16">
                  <c:v>16.061824693621258</c:v>
                </c:pt>
                <c:pt idx="17">
                  <c:v>15.74686210812506</c:v>
                </c:pt>
                <c:pt idx="18">
                  <c:v>15.438075746822234</c:v>
                </c:pt>
                <c:pt idx="19">
                  <c:v>15.135344497723473</c:v>
                </c:pt>
                <c:pt idx="20">
                  <c:v>14.83854962377171</c:v>
                </c:pt>
                <c:pt idx="21">
                  <c:v>14.547574716271143</c:v>
                </c:pt>
                <c:pt idx="22">
                  <c:v>14.262305649229493</c:v>
                </c:pt>
                <c:pt idx="23">
                  <c:v>13.982630534595579</c:v>
                </c:pt>
                <c:pt idx="24">
                  <c:v>13.70843967837466</c:v>
                </c:pt>
                <c:pt idx="25">
                  <c:v>13.439625537604325</c:v>
                </c:pt>
                <c:pt idx="26">
                  <c:v>13.17608267817406</c:v>
                </c:pt>
                <c:pt idx="27">
                  <c:v>12.91770773347195</c:v>
                </c:pt>
                <c:pt idx="28">
                  <c:v>12.664399363842293</c:v>
                </c:pt>
                <c:pt idx="29">
                  <c:v>12.416058216838223</c:v>
                </c:pt>
                <c:pt idx="30">
                  <c:v>12.172586888253761</c:v>
                </c:pt>
                <c:pt idx="31">
                  <c:v>11.933889883919994</c:v>
                </c:pt>
                <c:pt idx="32">
                  <c:v>11.699873582250415</c:v>
                </c:pt>
                <c:pt idx="33">
                  <c:v>11.470446197520726</c:v>
                </c:pt>
                <c:pt idx="34">
                  <c:v>11.2455177438687</c:v>
                </c:pt>
                <c:pt idx="35">
                  <c:v>11.024999999999979</c:v>
                </c:pt>
                <c:pt idx="36">
                  <c:v>10.808806474585982</c:v>
                </c:pt>
                <c:pt idx="37">
                  <c:v>10.596852372340322</c:v>
                </c:pt>
                <c:pt idx="38">
                  <c:v>10.389054560760464</c:v>
                </c:pt>
                <c:pt idx="39">
                  <c:v>10.185331537521536</c:v>
                </c:pt>
                <c:pt idx="40">
                  <c:v>9.98560339850955</c:v>
                </c:pt>
                <c:pt idx="41">
                  <c:v>9.789791806481452</c:v>
                </c:pt>
                <c:pt idx="42">
                  <c:v>9.597819960339747</c:v>
                </c:pt>
                <c:pt idx="43">
                  <c:v>9.409612565009617</c:v>
                </c:pt>
                <c:pt idx="44">
                  <c:v>9.225095801906734</c:v>
                </c:pt>
                <c:pt idx="45">
                  <c:v>9.044197299984187</c:v>
                </c:pt>
                <c:pt idx="46">
                  <c:v>8.866846107347149</c:v>
                </c:pt>
                <c:pt idx="47">
                  <c:v>8.692972663424177</c:v>
                </c:pt>
                <c:pt idx="48">
                  <c:v>8.522508771684207</c:v>
                </c:pt>
                <c:pt idx="49">
                  <c:v>8.35538757288855</c:v>
                </c:pt>
                <c:pt idx="50">
                  <c:v>8.191543518867409</c:v>
                </c:pt>
                <c:pt idx="51">
                  <c:v>8.030912346810616</c:v>
                </c:pt>
                <c:pt idx="52">
                  <c:v>7.873431054062518</c:v>
                </c:pt>
                <c:pt idx="53">
                  <c:v>7.719037873411105</c:v>
                </c:pt>
                <c:pt idx="54">
                  <c:v>7.567672248861725</c:v>
                </c:pt>
                <c:pt idx="55">
                  <c:v>7.419274811885844</c:v>
                </c:pt>
                <c:pt idx="56">
                  <c:v>7.27378735813556</c:v>
                </c:pt>
                <c:pt idx="57">
                  <c:v>7.131152824614735</c:v>
                </c:pt>
                <c:pt idx="58">
                  <c:v>6.991315267297778</c:v>
                </c:pt>
                <c:pt idx="59">
                  <c:v>6.854219839187318</c:v>
                </c:pt>
                <c:pt idx="60">
                  <c:v>6.719812768802151</c:v>
                </c:pt>
                <c:pt idx="61">
                  <c:v>6.5880413390870185</c:v>
                </c:pt>
                <c:pt idx="62">
                  <c:v>6.458853866735964</c:v>
                </c:pt>
                <c:pt idx="63">
                  <c:v>6.332199681921137</c:v>
                </c:pt>
                <c:pt idx="64">
                  <c:v>6.208029108419103</c:v>
                </c:pt>
                <c:pt idx="65">
                  <c:v>6.086293444126873</c:v>
                </c:pt>
                <c:pt idx="66">
                  <c:v>5.966944941959989</c:v>
                </c:pt>
                <c:pt idx="67">
                  <c:v>5.8499367911252</c:v>
                </c:pt>
                <c:pt idx="68">
                  <c:v>5.735223098760356</c:v>
                </c:pt>
                <c:pt idx="69">
                  <c:v>5.622758871934343</c:v>
                </c:pt>
                <c:pt idx="70">
                  <c:v>5.512499999999982</c:v>
                </c:pt>
                <c:pt idx="71">
                  <c:v>5.404403237292984</c:v>
                </c:pt>
                <c:pt idx="72">
                  <c:v>5.298426186170155</c:v>
                </c:pt>
                <c:pt idx="73">
                  <c:v>5.194527280380226</c:v>
                </c:pt>
                <c:pt idx="74">
                  <c:v>5.092665768760762</c:v>
                </c:pt>
                <c:pt idx="75">
                  <c:v>4.992801699254769</c:v>
                </c:pt>
                <c:pt idx="76">
                  <c:v>4.89489590324072</c:v>
                </c:pt>
                <c:pt idx="77">
                  <c:v>4.798909980169868</c:v>
                </c:pt>
                <c:pt idx="78">
                  <c:v>4.704806282504803</c:v>
                </c:pt>
                <c:pt idx="79">
                  <c:v>4.612547900953362</c:v>
                </c:pt>
                <c:pt idx="80">
                  <c:v>4.522098649992088</c:v>
                </c:pt>
                <c:pt idx="81">
                  <c:v>4.43342305367357</c:v>
                </c:pt>
                <c:pt idx="82">
                  <c:v>4.346486331712084</c:v>
                </c:pt>
                <c:pt idx="83">
                  <c:v>4.261254385842099</c:v>
                </c:pt>
                <c:pt idx="84">
                  <c:v>4.17769378644427</c:v>
                </c:pt>
                <c:pt idx="85">
                  <c:v>4.0957717594337</c:v>
                </c:pt>
                <c:pt idx="86">
                  <c:v>4.015456173405304</c:v>
                </c:pt>
                <c:pt idx="87">
                  <c:v>3.9367155270312546</c:v>
                </c:pt>
                <c:pt idx="88">
                  <c:v>3.8595189367055482</c:v>
                </c:pt>
                <c:pt idx="89">
                  <c:v>3.7838361244308585</c:v>
                </c:pt>
                <c:pt idx="90">
                  <c:v>3.709637405942918</c:v>
                </c:pt>
                <c:pt idx="91">
                  <c:v>3.636893679067776</c:v>
                </c:pt>
                <c:pt idx="92">
                  <c:v>3.5655764123073634</c:v>
                </c:pt>
                <c:pt idx="93">
                  <c:v>3.4956576336488854</c:v>
                </c:pt>
                <c:pt idx="94">
                  <c:v>3.427109919593656</c:v>
                </c:pt>
                <c:pt idx="95">
                  <c:v>3.3599063844010724</c:v>
                </c:pt>
                <c:pt idx="96">
                  <c:v>3.294020669543506</c:v>
                </c:pt>
                <c:pt idx="97">
                  <c:v>3.229426933367979</c:v>
                </c:pt>
                <c:pt idx="98">
                  <c:v>3.166099840960565</c:v>
                </c:pt>
                <c:pt idx="99">
                  <c:v>3.1040145542095483</c:v>
                </c:pt>
                <c:pt idx="100">
                  <c:v>3.043146722063433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'0.49 lb ai A mean Kenaga'!$A$30:$A$30</c:f>
              <c:strCache>
                <c:ptCount val="1"/>
                <c:pt idx="0">
                  <c:v>Fruits/pods/seeds/lg insects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'0.49 lb ai A 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'0.49 lb ai A mean Kenaga'!$S$21:$S$121</c:f>
              <c:numCache>
                <c:ptCount val="101"/>
                <c:pt idx="0">
                  <c:v>3.4299999999999997</c:v>
                </c:pt>
                <c:pt idx="1">
                  <c:v>3.3627397920934228</c:v>
                </c:pt>
                <c:pt idx="2">
                  <c:v>3.296798515839218</c:v>
                </c:pt>
                <c:pt idx="3">
                  <c:v>3.2321503077921507</c:v>
                </c:pt>
                <c:pt idx="4">
                  <c:v>3.168769811673373</c:v>
                </c:pt>
                <c:pt idx="5">
                  <c:v>3.1066321684251994</c:v>
                </c:pt>
                <c:pt idx="6">
                  <c:v>3.045713006460902</c:v>
                </c:pt>
                <c:pt idx="7">
                  <c:v>2.985988432105705</c:v>
                </c:pt>
                <c:pt idx="8">
                  <c:v>2.9274350202252197</c:v>
                </c:pt>
                <c:pt idx="9">
                  <c:v>2.8700298050376563</c:v>
                </c:pt>
                <c:pt idx="10">
                  <c:v>2.813750271106197</c:v>
                </c:pt>
                <c:pt idx="11">
                  <c:v>2.7585743445080073</c:v>
                </c:pt>
                <c:pt idx="12">
                  <c:v>2.7044803841764162</c:v>
                </c:pt>
                <c:pt idx="13">
                  <c:v>2.6514471734128695</c:v>
                </c:pt>
                <c:pt idx="14">
                  <c:v>2.5994539115653312</c:v>
                </c:pt>
                <c:pt idx="15">
                  <c:v>2.548480205869865</c:v>
                </c:pt>
                <c:pt idx="16">
                  <c:v>2.4985060634521963</c:v>
                </c:pt>
                <c:pt idx="17">
                  <c:v>2.449511883486121</c:v>
                </c:pt>
                <c:pt idx="18">
                  <c:v>2.4014784495056816</c:v>
                </c:pt>
                <c:pt idx="19">
                  <c:v>2.3543869218680964</c:v>
                </c:pt>
                <c:pt idx="20">
                  <c:v>2.308218830364489</c:v>
                </c:pt>
                <c:pt idx="21">
                  <c:v>2.2629560669755118</c:v>
                </c:pt>
                <c:pt idx="22">
                  <c:v>2.218580878769033</c:v>
                </c:pt>
                <c:pt idx="23">
                  <c:v>2.1750758609370906</c:v>
                </c:pt>
                <c:pt idx="24">
                  <c:v>2.132423949969392</c:v>
                </c:pt>
                <c:pt idx="25">
                  <c:v>2.0906084169606736</c:v>
                </c:pt>
                <c:pt idx="26">
                  <c:v>2.049612861049299</c:v>
                </c:pt>
                <c:pt idx="27">
                  <c:v>2.0094212029845266</c:v>
                </c:pt>
                <c:pt idx="28">
                  <c:v>1.9700176788199133</c:v>
                </c:pt>
                <c:pt idx="29">
                  <c:v>1.9313868337303914</c:v>
                </c:pt>
                <c:pt idx="30">
                  <c:v>1.8935135159505863</c:v>
                </c:pt>
                <c:pt idx="31">
                  <c:v>1.8563828708320003</c:v>
                </c:pt>
                <c:pt idx="32">
                  <c:v>1.8199803350167325</c:v>
                </c:pt>
                <c:pt idx="33">
                  <c:v>1.7842916307254475</c:v>
                </c:pt>
                <c:pt idx="34">
                  <c:v>1.7493027601573545</c:v>
                </c:pt>
                <c:pt idx="35">
                  <c:v>1.714999999999998</c:v>
                </c:pt>
                <c:pt idx="36">
                  <c:v>1.6813698960467096</c:v>
                </c:pt>
                <c:pt idx="37">
                  <c:v>1.6483992579196072</c:v>
                </c:pt>
                <c:pt idx="38">
                  <c:v>1.6160751538960736</c:v>
                </c:pt>
                <c:pt idx="39">
                  <c:v>1.5843849058366848</c:v>
                </c:pt>
                <c:pt idx="40">
                  <c:v>1.553316084212598</c:v>
                </c:pt>
                <c:pt idx="41">
                  <c:v>1.5228565032304493</c:v>
                </c:pt>
                <c:pt idx="42">
                  <c:v>1.4929942160528509</c:v>
                </c:pt>
                <c:pt idx="43">
                  <c:v>1.4637175101126083</c:v>
                </c:pt>
                <c:pt idx="44">
                  <c:v>1.4350149025188266</c:v>
                </c:pt>
                <c:pt idx="45">
                  <c:v>1.4068751355530968</c:v>
                </c:pt>
                <c:pt idx="46">
                  <c:v>1.379287172254002</c:v>
                </c:pt>
                <c:pt idx="47">
                  <c:v>1.3522401920882066</c:v>
                </c:pt>
                <c:pt idx="48">
                  <c:v>1.3257235867064332</c:v>
                </c:pt>
                <c:pt idx="49">
                  <c:v>1.2997269557826643</c:v>
                </c:pt>
                <c:pt idx="50">
                  <c:v>1.2742401029349313</c:v>
                </c:pt>
                <c:pt idx="51">
                  <c:v>1.249253031726097</c:v>
                </c:pt>
                <c:pt idx="52">
                  <c:v>1.2247559417430594</c:v>
                </c:pt>
                <c:pt idx="53">
                  <c:v>1.2007392247528397</c:v>
                </c:pt>
                <c:pt idx="54">
                  <c:v>1.1771934609340473</c:v>
                </c:pt>
                <c:pt idx="55">
                  <c:v>1.1541094151822435</c:v>
                </c:pt>
                <c:pt idx="56">
                  <c:v>1.131478033487755</c:v>
                </c:pt>
                <c:pt idx="57">
                  <c:v>1.1092904393845155</c:v>
                </c:pt>
                <c:pt idx="58">
                  <c:v>1.0875379304685444</c:v>
                </c:pt>
                <c:pt idx="59">
                  <c:v>1.0662119749846952</c:v>
                </c:pt>
                <c:pt idx="60">
                  <c:v>1.045304208480336</c:v>
                </c:pt>
                <c:pt idx="61">
                  <c:v>1.0248064305246487</c:v>
                </c:pt>
                <c:pt idx="62">
                  <c:v>1.0047106014922624</c:v>
                </c:pt>
                <c:pt idx="63">
                  <c:v>0.9850088394099559</c:v>
                </c:pt>
                <c:pt idx="64">
                  <c:v>0.9656934168651949</c:v>
                </c:pt>
                <c:pt idx="65">
                  <c:v>0.9467567579752924</c:v>
                </c:pt>
                <c:pt idx="66">
                  <c:v>0.9281914354159994</c:v>
                </c:pt>
                <c:pt idx="67">
                  <c:v>0.9099901675083655</c:v>
                </c:pt>
                <c:pt idx="68">
                  <c:v>0.8921458153627231</c:v>
                </c:pt>
                <c:pt idx="69">
                  <c:v>0.8746513800786766</c:v>
                </c:pt>
                <c:pt idx="70">
                  <c:v>0.8574999999999984</c:v>
                </c:pt>
                <c:pt idx="71">
                  <c:v>0.8406849480233541</c:v>
                </c:pt>
                <c:pt idx="72">
                  <c:v>0.8241996289598029</c:v>
                </c:pt>
                <c:pt idx="73">
                  <c:v>0.8080375769480361</c:v>
                </c:pt>
                <c:pt idx="74">
                  <c:v>0.7921924529183417</c:v>
                </c:pt>
                <c:pt idx="75">
                  <c:v>0.7766580421062983</c:v>
                </c:pt>
                <c:pt idx="76">
                  <c:v>0.761428251615224</c:v>
                </c:pt>
                <c:pt idx="77">
                  <c:v>0.7464971080264248</c:v>
                </c:pt>
                <c:pt idx="78">
                  <c:v>0.7318587550563035</c:v>
                </c:pt>
                <c:pt idx="79">
                  <c:v>0.7175074512594126</c:v>
                </c:pt>
                <c:pt idx="80">
                  <c:v>0.7034375677765478</c:v>
                </c:pt>
                <c:pt idx="81">
                  <c:v>0.6896435861270004</c:v>
                </c:pt>
                <c:pt idx="82">
                  <c:v>0.6761200960441026</c:v>
                </c:pt>
                <c:pt idx="83">
                  <c:v>0.6628617933532159</c:v>
                </c:pt>
                <c:pt idx="84">
                  <c:v>0.6498634778913315</c:v>
                </c:pt>
                <c:pt idx="85">
                  <c:v>0.637120051467465</c:v>
                </c:pt>
                <c:pt idx="86">
                  <c:v>0.6246265158630478</c:v>
                </c:pt>
                <c:pt idx="87">
                  <c:v>0.612377970871529</c:v>
                </c:pt>
                <c:pt idx="88">
                  <c:v>0.6003696123764192</c:v>
                </c:pt>
                <c:pt idx="89">
                  <c:v>0.588596730467023</c:v>
                </c:pt>
                <c:pt idx="90">
                  <c:v>0.5770547075911211</c:v>
                </c:pt>
                <c:pt idx="91">
                  <c:v>0.5657390167438768</c:v>
                </c:pt>
                <c:pt idx="92">
                  <c:v>0.5546452196922571</c:v>
                </c:pt>
                <c:pt idx="93">
                  <c:v>0.5437689652342715</c:v>
                </c:pt>
                <c:pt idx="94">
                  <c:v>0.5331059874923469</c:v>
                </c:pt>
                <c:pt idx="95">
                  <c:v>0.5226521042401673</c:v>
                </c:pt>
                <c:pt idx="96">
                  <c:v>0.5124032152623237</c:v>
                </c:pt>
                <c:pt idx="97">
                  <c:v>0.5023553007461306</c:v>
                </c:pt>
                <c:pt idx="98">
                  <c:v>0.49250441970497727</c:v>
                </c:pt>
                <c:pt idx="99">
                  <c:v>0.48284670843259686</c:v>
                </c:pt>
                <c:pt idx="100">
                  <c:v>0.47337837898764556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'0.49 lb ai A mean Kenaga'!$B$12:$C$12</c:f>
              <c:strCache>
                <c:ptCount val="1"/>
                <c:pt idx="0">
                  <c:v>1 year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'0.49 lb ai A 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'0.49 lb ai A mean Kenaga'!$T$21:$T$121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34002544"/>
        <c:axId val="37587441"/>
      </c:lineChart>
      <c:catAx>
        <c:axId val="34002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7587441"/>
        <c:crosses val="autoZero"/>
        <c:auto val="1"/>
        <c:lblOffset val="100"/>
        <c:tickMarkSkip val="5"/>
        <c:noMultiLvlLbl val="0"/>
      </c:catAx>
      <c:valAx>
        <c:axId val="3758744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0254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sng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Terrestrial Application Residues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05"/>
          <c:w val="0.838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'0.375 lb ai Aupper bound Kenaga'!$A$27:$A$27</c:f>
              <c:strCache>
                <c:ptCount val="1"/>
                <c:pt idx="0">
                  <c:v>Short Grass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'0.375 lb ai Aupper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'0.375 lb ai Aupper bound Kenaga'!$P$21:$P$121</c:f>
              <c:numCache>
                <c:ptCount val="101"/>
                <c:pt idx="0">
                  <c:v>90</c:v>
                </c:pt>
                <c:pt idx="1">
                  <c:v>88.23515489457961</c:v>
                </c:pt>
                <c:pt idx="2">
                  <c:v>86.50491732522728</c:v>
                </c:pt>
                <c:pt idx="3">
                  <c:v>84.80860865926925</c:v>
                </c:pt>
                <c:pt idx="4">
                  <c:v>83.14556357160454</c:v>
                </c:pt>
                <c:pt idx="5">
                  <c:v>81.51512978375159</c:v>
                </c:pt>
                <c:pt idx="6">
                  <c:v>79.91666780801201</c:v>
                </c:pt>
                <c:pt idx="7">
                  <c:v>78.34955069665115</c:v>
                </c:pt>
                <c:pt idx="8">
                  <c:v>76.81316379599703</c:v>
                </c:pt>
                <c:pt idx="9">
                  <c:v>75.30690450536125</c:v>
                </c:pt>
                <c:pt idx="10">
                  <c:v>73.83018204068739</c:v>
                </c:pt>
                <c:pt idx="11">
                  <c:v>72.38241720283402</c:v>
                </c:pt>
                <c:pt idx="12">
                  <c:v>70.96304215040159</c:v>
                </c:pt>
                <c:pt idx="13">
                  <c:v>69.57150017701407</c:v>
                </c:pt>
                <c:pt idx="14">
                  <c:v>68.20724549296789</c:v>
                </c:pt>
                <c:pt idx="15">
                  <c:v>66.86974301116265</c:v>
                </c:pt>
                <c:pt idx="16">
                  <c:v>65.55846813722965</c:v>
                </c:pt>
                <c:pt idx="17">
                  <c:v>64.27290656377578</c:v>
                </c:pt>
                <c:pt idx="18">
                  <c:v>63.012554068662205</c:v>
                </c:pt>
                <c:pt idx="19">
                  <c:v>61.776916317238694</c:v>
                </c:pt>
                <c:pt idx="20">
                  <c:v>60.56550866845598</c:v>
                </c:pt>
                <c:pt idx="21">
                  <c:v>59.3778559847802</c:v>
                </c:pt>
                <c:pt idx="22">
                  <c:v>58.21349244583468</c:v>
                </c:pt>
                <c:pt idx="23">
                  <c:v>57.07196136569626</c:v>
                </c:pt>
                <c:pt idx="24">
                  <c:v>55.95281501377414</c:v>
                </c:pt>
                <c:pt idx="25">
                  <c:v>54.85561443920135</c:v>
                </c:pt>
                <c:pt idx="26">
                  <c:v>53.77992929866965</c:v>
                </c:pt>
                <c:pt idx="27">
                  <c:v>52.72533768764063</c:v>
                </c:pt>
                <c:pt idx="28">
                  <c:v>51.691425974866526</c:v>
                </c:pt>
                <c:pt idx="29">
                  <c:v>50.677788640156045</c:v>
                </c:pt>
                <c:pt idx="30">
                  <c:v>49.68402811532151</c:v>
                </c:pt>
                <c:pt idx="31">
                  <c:v>48.70975462824491</c:v>
                </c:pt>
                <c:pt idx="32">
                  <c:v>47.75458605000173</c:v>
                </c:pt>
                <c:pt idx="33">
                  <c:v>46.81814774498259</c:v>
                </c:pt>
                <c:pt idx="34">
                  <c:v>45.90007242395391</c:v>
                </c:pt>
                <c:pt idx="35">
                  <c:v>44.99999999999995</c:v>
                </c:pt>
                <c:pt idx="36">
                  <c:v>44.117577447289754</c:v>
                </c:pt>
                <c:pt idx="37">
                  <c:v>43.2524586626136</c:v>
                </c:pt>
                <c:pt idx="38">
                  <c:v>42.404304329634584</c:v>
                </c:pt>
                <c:pt idx="39">
                  <c:v>41.57278178580223</c:v>
                </c:pt>
                <c:pt idx="40">
                  <c:v>40.75756489187575</c:v>
                </c:pt>
                <c:pt idx="41">
                  <c:v>39.95833390400597</c:v>
                </c:pt>
                <c:pt idx="42">
                  <c:v>39.17477534832554</c:v>
                </c:pt>
                <c:pt idx="43">
                  <c:v>38.40658189799848</c:v>
                </c:pt>
                <c:pt idx="44">
                  <c:v>37.65345225268059</c:v>
                </c:pt>
                <c:pt idx="45">
                  <c:v>36.91509102034366</c:v>
                </c:pt>
                <c:pt idx="46">
                  <c:v>36.191208601416974</c:v>
                </c:pt>
                <c:pt idx="47">
                  <c:v>35.48152107520076</c:v>
                </c:pt>
                <c:pt idx="48">
                  <c:v>34.785750088507</c:v>
                </c:pt>
                <c:pt idx="49">
                  <c:v>34.10362274648391</c:v>
                </c:pt>
                <c:pt idx="50">
                  <c:v>33.43487150558129</c:v>
                </c:pt>
                <c:pt idx="51">
                  <c:v>32.77923406861479</c:v>
                </c:pt>
                <c:pt idx="52">
                  <c:v>32.13645328188786</c:v>
                </c:pt>
                <c:pt idx="53">
                  <c:v>31.506277034331074</c:v>
                </c:pt>
                <c:pt idx="54">
                  <c:v>30.88845815861932</c:v>
                </c:pt>
                <c:pt idx="55">
                  <c:v>30.282754334227967</c:v>
                </c:pt>
                <c:pt idx="56">
                  <c:v>29.688927992390074</c:v>
                </c:pt>
                <c:pt idx="57">
                  <c:v>29.10674622291732</c:v>
                </c:pt>
                <c:pt idx="58">
                  <c:v>28.53598068284811</c:v>
                </c:pt>
                <c:pt idx="59">
                  <c:v>27.97640750688705</c:v>
                </c:pt>
                <c:pt idx="60">
                  <c:v>27.427807219600652</c:v>
                </c:pt>
                <c:pt idx="61">
                  <c:v>26.889964649334804</c:v>
                </c:pt>
                <c:pt idx="62">
                  <c:v>26.362668843820295</c:v>
                </c:pt>
                <c:pt idx="63">
                  <c:v>25.84571298743324</c:v>
                </c:pt>
                <c:pt idx="64">
                  <c:v>25.338894320078</c:v>
                </c:pt>
                <c:pt idx="65">
                  <c:v>24.842014057660734</c:v>
                </c:pt>
                <c:pt idx="66">
                  <c:v>24.354877314122433</c:v>
                </c:pt>
                <c:pt idx="67">
                  <c:v>23.877293025000842</c:v>
                </c:pt>
                <c:pt idx="68">
                  <c:v>23.409073872491273</c:v>
                </c:pt>
                <c:pt idx="69">
                  <c:v>22.950036211976933</c:v>
                </c:pt>
                <c:pt idx="70">
                  <c:v>22.499999999999954</c:v>
                </c:pt>
                <c:pt idx="71">
                  <c:v>22.058788723644856</c:v>
                </c:pt>
                <c:pt idx="72">
                  <c:v>21.626229331306778</c:v>
                </c:pt>
                <c:pt idx="73">
                  <c:v>21.20215216481727</c:v>
                </c:pt>
                <c:pt idx="74">
                  <c:v>20.786390892901093</c:v>
                </c:pt>
                <c:pt idx="75">
                  <c:v>20.378782445937855</c:v>
                </c:pt>
                <c:pt idx="76">
                  <c:v>19.979166952002963</c:v>
                </c:pt>
                <c:pt idx="77">
                  <c:v>19.58738767416275</c:v>
                </c:pt>
                <c:pt idx="78">
                  <c:v>19.203290948999218</c:v>
                </c:pt>
                <c:pt idx="79">
                  <c:v>18.826726126340276</c:v>
                </c:pt>
                <c:pt idx="80">
                  <c:v>18.457545510171812</c:v>
                </c:pt>
                <c:pt idx="81">
                  <c:v>18.09560430070847</c:v>
                </c:pt>
                <c:pt idx="82">
                  <c:v>17.740760537600362</c:v>
                </c:pt>
                <c:pt idx="83">
                  <c:v>17.392875044253483</c:v>
                </c:pt>
                <c:pt idx="84">
                  <c:v>17.051811373241936</c:v>
                </c:pt>
                <c:pt idx="85">
                  <c:v>16.717435752790628</c:v>
                </c:pt>
                <c:pt idx="86">
                  <c:v>16.38961703430738</c:v>
                </c:pt>
                <c:pt idx="87">
                  <c:v>16.068226640943916</c:v>
                </c:pt>
                <c:pt idx="88">
                  <c:v>15.753138517165523</c:v>
                </c:pt>
                <c:pt idx="89">
                  <c:v>15.444229079309645</c:v>
                </c:pt>
                <c:pt idx="90">
                  <c:v>15.14137716711397</c:v>
                </c:pt>
                <c:pt idx="91">
                  <c:v>14.844463996195023</c:v>
                </c:pt>
                <c:pt idx="92">
                  <c:v>14.553373111458646</c:v>
                </c:pt>
                <c:pt idx="93">
                  <c:v>14.26799034142404</c:v>
                </c:pt>
                <c:pt idx="94">
                  <c:v>13.98820375344351</c:v>
                </c:pt>
                <c:pt idx="95">
                  <c:v>13.713903609800312</c:v>
                </c:pt>
                <c:pt idx="96">
                  <c:v>13.444982324667388</c:v>
                </c:pt>
                <c:pt idx="97">
                  <c:v>13.181334421910133</c:v>
                </c:pt>
                <c:pt idx="98">
                  <c:v>12.922856493716607</c:v>
                </c:pt>
                <c:pt idx="99">
                  <c:v>12.669447160038986</c:v>
                </c:pt>
                <c:pt idx="100">
                  <c:v>12.421007028830353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'0.375 lb ai Aupper bound Kenaga'!$A$28:$A$28</c:f>
              <c:strCache>
                <c:ptCount val="1"/>
                <c:pt idx="0">
                  <c:v>Tall Grass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'0.375 lb ai Aupper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'0.375 lb ai Aupper bound Kenaga'!$Q$21:$Q$121</c:f>
              <c:numCache>
                <c:ptCount val="101"/>
                <c:pt idx="0">
                  <c:v>41.25</c:v>
                </c:pt>
                <c:pt idx="1">
                  <c:v>40.441112660015655</c:v>
                </c:pt>
                <c:pt idx="2">
                  <c:v>39.648087107395845</c:v>
                </c:pt>
                <c:pt idx="3">
                  <c:v>38.87061230216508</c:v>
                </c:pt>
                <c:pt idx="4">
                  <c:v>38.10838330365208</c:v>
                </c:pt>
                <c:pt idx="5">
                  <c:v>37.36110115088614</c:v>
                </c:pt>
                <c:pt idx="6">
                  <c:v>36.62847274533884</c:v>
                </c:pt>
                <c:pt idx="7">
                  <c:v>35.910210735965116</c:v>
                </c:pt>
                <c:pt idx="8">
                  <c:v>35.20603340649864</c:v>
                </c:pt>
                <c:pt idx="9">
                  <c:v>34.51566456495724</c:v>
                </c:pt>
                <c:pt idx="10">
                  <c:v>33.83883343531505</c:v>
                </c:pt>
                <c:pt idx="11">
                  <c:v>33.175274551298926</c:v>
                </c:pt>
                <c:pt idx="12">
                  <c:v>32.5247276522674</c:v>
                </c:pt>
                <c:pt idx="13">
                  <c:v>31.886937581131452</c:v>
                </c:pt>
                <c:pt idx="14">
                  <c:v>31.26165418427695</c:v>
                </c:pt>
                <c:pt idx="15">
                  <c:v>30.64863221344955</c:v>
                </c:pt>
                <c:pt idx="16">
                  <c:v>30.047631229563592</c:v>
                </c:pt>
                <c:pt idx="17">
                  <c:v>29.458415508397234</c:v>
                </c:pt>
                <c:pt idx="18">
                  <c:v>28.880753948136846</c:v>
                </c:pt>
                <c:pt idx="19">
                  <c:v>28.314419978734403</c:v>
                </c:pt>
                <c:pt idx="20">
                  <c:v>27.75919147304233</c:v>
                </c:pt>
                <c:pt idx="21">
                  <c:v>27.214850659690928</c:v>
                </c:pt>
                <c:pt idx="22">
                  <c:v>26.681184037674235</c:v>
                </c:pt>
                <c:pt idx="23">
                  <c:v>26.15798229261079</c:v>
                </c:pt>
                <c:pt idx="24">
                  <c:v>25.645040214646485</c:v>
                </c:pt>
                <c:pt idx="25">
                  <c:v>25.142156617967288</c:v>
                </c:pt>
                <c:pt idx="26">
                  <c:v>24.64913426189026</c:v>
                </c:pt>
                <c:pt idx="27">
                  <c:v>24.16577977350196</c:v>
                </c:pt>
                <c:pt idx="28">
                  <c:v>23.691903571813828</c:v>
                </c:pt>
                <c:pt idx="29">
                  <c:v>23.227319793404856</c:v>
                </c:pt>
                <c:pt idx="30">
                  <c:v>22.77184621952236</c:v>
                </c:pt>
                <c:pt idx="31">
                  <c:v>22.32530420461225</c:v>
                </c:pt>
                <c:pt idx="32">
                  <c:v>21.887518606250794</c:v>
                </c:pt>
                <c:pt idx="33">
                  <c:v>21.458317716450356</c:v>
                </c:pt>
                <c:pt idx="34">
                  <c:v>21.03753319431221</c:v>
                </c:pt>
                <c:pt idx="35">
                  <c:v>20.62499999999998</c:v>
                </c:pt>
                <c:pt idx="36">
                  <c:v>20.220556330007806</c:v>
                </c:pt>
                <c:pt idx="37">
                  <c:v>19.8240435536979</c:v>
                </c:pt>
                <c:pt idx="38">
                  <c:v>19.435306151082518</c:v>
                </c:pt>
                <c:pt idx="39">
                  <c:v>19.05419165182602</c:v>
                </c:pt>
                <c:pt idx="40">
                  <c:v>18.68055057544305</c:v>
                </c:pt>
                <c:pt idx="41">
                  <c:v>18.3142363726694</c:v>
                </c:pt>
                <c:pt idx="42">
                  <c:v>17.955105367982537</c:v>
                </c:pt>
                <c:pt idx="43">
                  <c:v>17.6030167032493</c:v>
                </c:pt>
                <c:pt idx="44">
                  <c:v>17.2578322824786</c:v>
                </c:pt>
                <c:pt idx="45">
                  <c:v>16.919416717657505</c:v>
                </c:pt>
                <c:pt idx="46">
                  <c:v>16.587637275649442</c:v>
                </c:pt>
                <c:pt idx="47">
                  <c:v>16.26236382613368</c:v>
                </c:pt>
                <c:pt idx="48">
                  <c:v>15.943468790565706</c:v>
                </c:pt>
                <c:pt idx="49">
                  <c:v>15.630827092138455</c:v>
                </c:pt>
                <c:pt idx="50">
                  <c:v>15.324316106724755</c:v>
                </c:pt>
                <c:pt idx="51">
                  <c:v>15.023815614781777</c:v>
                </c:pt>
                <c:pt idx="52">
                  <c:v>14.729207754198598</c:v>
                </c:pt>
                <c:pt idx="53">
                  <c:v>14.440376974068403</c:v>
                </c:pt>
                <c:pt idx="54">
                  <c:v>14.157209989367182</c:v>
                </c:pt>
                <c:pt idx="55">
                  <c:v>13.879595736521145</c:v>
                </c:pt>
                <c:pt idx="56">
                  <c:v>13.607425329845444</c:v>
                </c:pt>
                <c:pt idx="57">
                  <c:v>13.340592018837098</c:v>
                </c:pt>
                <c:pt idx="58">
                  <c:v>13.078991146305377</c:v>
                </c:pt>
                <c:pt idx="59">
                  <c:v>12.822520107323225</c:v>
                </c:pt>
                <c:pt idx="60">
                  <c:v>12.571078308983626</c:v>
                </c:pt>
                <c:pt idx="61">
                  <c:v>12.324567130945113</c:v>
                </c:pt>
                <c:pt idx="62">
                  <c:v>12.082889886750962</c:v>
                </c:pt>
                <c:pt idx="63">
                  <c:v>11.845951785906896</c:v>
                </c:pt>
                <c:pt idx="64">
                  <c:v>11.61365989670241</c:v>
                </c:pt>
                <c:pt idx="65">
                  <c:v>11.385923109761162</c:v>
                </c:pt>
                <c:pt idx="66">
                  <c:v>11.162652102306108</c:v>
                </c:pt>
                <c:pt idx="67">
                  <c:v>10.943759303125379</c:v>
                </c:pt>
                <c:pt idx="68">
                  <c:v>10.72915885822516</c:v>
                </c:pt>
                <c:pt idx="69">
                  <c:v>10.518766597156088</c:v>
                </c:pt>
                <c:pt idx="70">
                  <c:v>10.312499999999972</c:v>
                </c:pt>
                <c:pt idx="71">
                  <c:v>10.110278165003885</c:v>
                </c:pt>
                <c:pt idx="72">
                  <c:v>9.912021776848933</c:v>
                </c:pt>
                <c:pt idx="73">
                  <c:v>9.717653075541243</c:v>
                </c:pt>
                <c:pt idx="74">
                  <c:v>9.527095825912994</c:v>
                </c:pt>
                <c:pt idx="75">
                  <c:v>9.34027528772151</c:v>
                </c:pt>
                <c:pt idx="76">
                  <c:v>9.157118186334685</c:v>
                </c:pt>
                <c:pt idx="77">
                  <c:v>8.977552683991254</c:v>
                </c:pt>
                <c:pt idx="78">
                  <c:v>8.801508351624635</c:v>
                </c:pt>
                <c:pt idx="79">
                  <c:v>8.628916141239285</c:v>
                </c:pt>
                <c:pt idx="80">
                  <c:v>8.45970835882874</c:v>
                </c:pt>
                <c:pt idx="81">
                  <c:v>8.293818637824709</c:v>
                </c:pt>
                <c:pt idx="82">
                  <c:v>8.131181913066827</c:v>
                </c:pt>
                <c:pt idx="83">
                  <c:v>7.971734395282841</c:v>
                </c:pt>
                <c:pt idx="84">
                  <c:v>7.815413546069215</c:v>
                </c:pt>
                <c:pt idx="85">
                  <c:v>7.662158053362366</c:v>
                </c:pt>
                <c:pt idx="86">
                  <c:v>7.511907807390877</c:v>
                </c:pt>
                <c:pt idx="87">
                  <c:v>7.364603877099288</c:v>
                </c:pt>
                <c:pt idx="88">
                  <c:v>7.220188487034191</c:v>
                </c:pt>
                <c:pt idx="89">
                  <c:v>7.07860499468358</c:v>
                </c:pt>
                <c:pt idx="90">
                  <c:v>6.939797868260562</c:v>
                </c:pt>
                <c:pt idx="91">
                  <c:v>6.8037126649227115</c:v>
                </c:pt>
                <c:pt idx="92">
                  <c:v>6.670296009418538</c:v>
                </c:pt>
                <c:pt idx="93">
                  <c:v>6.539495573152678</c:v>
                </c:pt>
                <c:pt idx="94">
                  <c:v>6.411260053661602</c:v>
                </c:pt>
                <c:pt idx="95">
                  <c:v>6.2855391544918024</c:v>
                </c:pt>
                <c:pt idx="96">
                  <c:v>6.1622835654725465</c:v>
                </c:pt>
                <c:pt idx="97">
                  <c:v>6.041444943375471</c:v>
                </c:pt>
                <c:pt idx="98">
                  <c:v>5.922975892953438</c:v>
                </c:pt>
                <c:pt idx="99">
                  <c:v>5.806829948351195</c:v>
                </c:pt>
                <c:pt idx="100">
                  <c:v>5.692961554880571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'0.375 lb ai Aupper bound Kenaga'!$A$29:$A$29</c:f>
              <c:strCache>
                <c:ptCount val="1"/>
                <c:pt idx="0">
                  <c:v>Broadleaf plants/sm Insects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'0.375 lb ai Aupper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'0.375 lb ai Aupper bound Kenaga'!$R$21:$R$121</c:f>
              <c:numCache>
                <c:ptCount val="101"/>
                <c:pt idx="0">
                  <c:v>50.625</c:v>
                </c:pt>
                <c:pt idx="1">
                  <c:v>49.63227462820103</c:v>
                </c:pt>
                <c:pt idx="2">
                  <c:v>48.65901599544035</c:v>
                </c:pt>
                <c:pt idx="3">
                  <c:v>47.70484237083895</c:v>
                </c:pt>
                <c:pt idx="4">
                  <c:v>46.76937950902755</c:v>
                </c:pt>
                <c:pt idx="5">
                  <c:v>45.85226050336026</c:v>
                </c:pt>
                <c:pt idx="6">
                  <c:v>44.95312564200675</c:v>
                </c:pt>
                <c:pt idx="7">
                  <c:v>44.07162226686627</c:v>
                </c:pt>
                <c:pt idx="8">
                  <c:v>43.207404635248324</c:v>
                </c:pt>
                <c:pt idx="9">
                  <c:v>42.3601337842657</c:v>
                </c:pt>
                <c:pt idx="10">
                  <c:v>41.52947739788665</c:v>
                </c:pt>
                <c:pt idx="11">
                  <c:v>40.71510967659413</c:v>
                </c:pt>
                <c:pt idx="12">
                  <c:v>39.91671120960089</c:v>
                </c:pt>
                <c:pt idx="13">
                  <c:v>39.13396884957041</c:v>
                </c:pt>
                <c:pt idx="14">
                  <c:v>38.36657558979443</c:v>
                </c:pt>
                <c:pt idx="15">
                  <c:v>37.614230443778986</c:v>
                </c:pt>
                <c:pt idx="16">
                  <c:v>36.87663832719168</c:v>
                </c:pt>
                <c:pt idx="17">
                  <c:v>36.153509942123875</c:v>
                </c:pt>
                <c:pt idx="18">
                  <c:v>35.44456166362249</c:v>
                </c:pt>
                <c:pt idx="19">
                  <c:v>34.74951542844676</c:v>
                </c:pt>
                <c:pt idx="20">
                  <c:v>34.06809862600649</c:v>
                </c:pt>
                <c:pt idx="21">
                  <c:v>33.40004399143886</c:v>
                </c:pt>
                <c:pt idx="22">
                  <c:v>32.74508950078201</c:v>
                </c:pt>
                <c:pt idx="23">
                  <c:v>32.10297826820415</c:v>
                </c:pt>
                <c:pt idx="24">
                  <c:v>31.473458445247957</c:v>
                </c:pt>
                <c:pt idx="25">
                  <c:v>30.85628312205076</c:v>
                </c:pt>
                <c:pt idx="26">
                  <c:v>30.25121023050168</c:v>
                </c:pt>
                <c:pt idx="27">
                  <c:v>29.658002449297857</c:v>
                </c:pt>
                <c:pt idx="28">
                  <c:v>29.076427110862422</c:v>
                </c:pt>
                <c:pt idx="29">
                  <c:v>28.506256110087776</c:v>
                </c:pt>
                <c:pt idx="30">
                  <c:v>27.94726581486835</c:v>
                </c:pt>
                <c:pt idx="31">
                  <c:v>27.39923697838776</c:v>
                </c:pt>
                <c:pt idx="32">
                  <c:v>26.86195465312597</c:v>
                </c:pt>
                <c:pt idx="33">
                  <c:v>26.335208106552706</c:v>
                </c:pt>
                <c:pt idx="34">
                  <c:v>25.818790738474075</c:v>
                </c:pt>
                <c:pt idx="35">
                  <c:v>25.31249999999997</c:v>
                </c:pt>
                <c:pt idx="36">
                  <c:v>24.816137314100487</c:v>
                </c:pt>
                <c:pt idx="37">
                  <c:v>24.32950799772015</c:v>
                </c:pt>
                <c:pt idx="38">
                  <c:v>23.852421185419455</c:v>
                </c:pt>
                <c:pt idx="39">
                  <c:v>23.384689754513754</c:v>
                </c:pt>
                <c:pt idx="40">
                  <c:v>22.92613025168011</c:v>
                </c:pt>
                <c:pt idx="41">
                  <c:v>22.476562821003355</c:v>
                </c:pt>
                <c:pt idx="42">
                  <c:v>22.035811133433114</c:v>
                </c:pt>
                <c:pt idx="43">
                  <c:v>21.60370231762414</c:v>
                </c:pt>
                <c:pt idx="44">
                  <c:v>21.180066892132828</c:v>
                </c:pt>
                <c:pt idx="45">
                  <c:v>20.764738698943304</c:v>
                </c:pt>
                <c:pt idx="46">
                  <c:v>20.357554838297045</c:v>
                </c:pt>
                <c:pt idx="47">
                  <c:v>19.958355604800424</c:v>
                </c:pt>
                <c:pt idx="48">
                  <c:v>19.566984424785183</c:v>
                </c:pt>
                <c:pt idx="49">
                  <c:v>19.183287794897193</c:v>
                </c:pt>
                <c:pt idx="50">
                  <c:v>18.80711522188947</c:v>
                </c:pt>
                <c:pt idx="51">
                  <c:v>18.438319163595818</c:v>
                </c:pt>
                <c:pt idx="52">
                  <c:v>18.076754971061916</c:v>
                </c:pt>
                <c:pt idx="53">
                  <c:v>17.722280831811226</c:v>
                </c:pt>
                <c:pt idx="54">
                  <c:v>17.374757714223364</c:v>
                </c:pt>
                <c:pt idx="55">
                  <c:v>17.034049313003226</c:v>
                </c:pt>
                <c:pt idx="56">
                  <c:v>16.70002199571941</c:v>
                </c:pt>
                <c:pt idx="57">
                  <c:v>16.372544750390986</c:v>
                </c:pt>
                <c:pt idx="58">
                  <c:v>16.051489134102056</c:v>
                </c:pt>
                <c:pt idx="59">
                  <c:v>15.73672922262396</c:v>
                </c:pt>
                <c:pt idx="60">
                  <c:v>15.428141561025361</c:v>
                </c:pt>
                <c:pt idx="61">
                  <c:v>15.125605115250822</c:v>
                </c:pt>
                <c:pt idx="62">
                  <c:v>14.829001224648911</c:v>
                </c:pt>
                <c:pt idx="63">
                  <c:v>14.538213555431193</c:v>
                </c:pt>
                <c:pt idx="64">
                  <c:v>14.25312805504387</c:v>
                </c:pt>
                <c:pt idx="65">
                  <c:v>13.973632907434157</c:v>
                </c:pt>
                <c:pt idx="66">
                  <c:v>13.699618489193863</c:v>
                </c:pt>
                <c:pt idx="67">
                  <c:v>13.430977326562969</c:v>
                </c:pt>
                <c:pt idx="68">
                  <c:v>13.167604053276337</c:v>
                </c:pt>
                <c:pt idx="69">
                  <c:v>12.909395369237021</c:v>
                </c:pt>
                <c:pt idx="70">
                  <c:v>12.65624999999997</c:v>
                </c:pt>
                <c:pt idx="71">
                  <c:v>12.408068657050228</c:v>
                </c:pt>
                <c:pt idx="72">
                  <c:v>12.164753998860059</c:v>
                </c:pt>
                <c:pt idx="73">
                  <c:v>11.926210592709712</c:v>
                </c:pt>
                <c:pt idx="74">
                  <c:v>11.692344877256861</c:v>
                </c:pt>
                <c:pt idx="75">
                  <c:v>11.46306512584004</c:v>
                </c:pt>
                <c:pt idx="76">
                  <c:v>11.238281410501662</c:v>
                </c:pt>
                <c:pt idx="77">
                  <c:v>11.017905566716541</c:v>
                </c:pt>
                <c:pt idx="78">
                  <c:v>10.801851158812054</c:v>
                </c:pt>
                <c:pt idx="79">
                  <c:v>10.590033446066398</c:v>
                </c:pt>
                <c:pt idx="80">
                  <c:v>10.382369349471636</c:v>
                </c:pt>
                <c:pt idx="81">
                  <c:v>10.178777419148506</c:v>
                </c:pt>
                <c:pt idx="82">
                  <c:v>9.979177802400198</c:v>
                </c:pt>
                <c:pt idx="83">
                  <c:v>9.783492212392577</c:v>
                </c:pt>
                <c:pt idx="84">
                  <c:v>9.591643897448582</c:v>
                </c:pt>
                <c:pt idx="85">
                  <c:v>9.403557610944722</c:v>
                </c:pt>
                <c:pt idx="86">
                  <c:v>9.219159581797895</c:v>
                </c:pt>
                <c:pt idx="87">
                  <c:v>9.038377485530944</c:v>
                </c:pt>
                <c:pt idx="88">
                  <c:v>8.861140415905599</c:v>
                </c:pt>
                <c:pt idx="89">
                  <c:v>8.687378857111668</c:v>
                </c:pt>
                <c:pt idx="90">
                  <c:v>8.517024656501599</c:v>
                </c:pt>
                <c:pt idx="91">
                  <c:v>8.350010997859693</c:v>
                </c:pt>
                <c:pt idx="92">
                  <c:v>8.18627237519548</c:v>
                </c:pt>
                <c:pt idx="93">
                  <c:v>8.025744567051015</c:v>
                </c:pt>
                <c:pt idx="94">
                  <c:v>7.868364611311968</c:v>
                </c:pt>
                <c:pt idx="95">
                  <c:v>7.714070780512668</c:v>
                </c:pt>
                <c:pt idx="96">
                  <c:v>7.562802557625399</c:v>
                </c:pt>
                <c:pt idx="97">
                  <c:v>7.414500612324443</c:v>
                </c:pt>
                <c:pt idx="98">
                  <c:v>7.269106777715584</c:v>
                </c:pt>
                <c:pt idx="99">
                  <c:v>7.126564027521923</c:v>
                </c:pt>
                <c:pt idx="100">
                  <c:v>6.986816453717066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'0.375 lb ai Aupper bound Kenaga'!$A$30:$A$30</c:f>
              <c:strCache>
                <c:ptCount val="1"/>
                <c:pt idx="0">
                  <c:v>Fruits/pods/seeds/lg insects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'0.375 lb ai Aupper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'0.375 lb ai Aupper bound Kenaga'!$S$21:$S$121</c:f>
              <c:numCache>
                <c:ptCount val="101"/>
                <c:pt idx="0">
                  <c:v>5.625</c:v>
                </c:pt>
                <c:pt idx="1">
                  <c:v>5.5146971809112255</c:v>
                </c:pt>
                <c:pt idx="2">
                  <c:v>5.406557332826705</c:v>
                </c:pt>
                <c:pt idx="3">
                  <c:v>5.300538041204328</c:v>
                </c:pt>
                <c:pt idx="4">
                  <c:v>5.196597723225284</c:v>
                </c:pt>
                <c:pt idx="5">
                  <c:v>5.094695611484474</c:v>
                </c:pt>
                <c:pt idx="6">
                  <c:v>4.9947917380007505</c:v>
                </c:pt>
                <c:pt idx="7">
                  <c:v>4.896846918540697</c:v>
                </c:pt>
                <c:pt idx="8">
                  <c:v>4.800822737249814</c:v>
                </c:pt>
                <c:pt idx="9">
                  <c:v>4.706681531585078</c:v>
                </c:pt>
                <c:pt idx="10">
                  <c:v>4.614386377542962</c:v>
                </c:pt>
                <c:pt idx="11">
                  <c:v>4.523901075177126</c:v>
                </c:pt>
                <c:pt idx="12">
                  <c:v>4.4351901344000995</c:v>
                </c:pt>
                <c:pt idx="13">
                  <c:v>4.34821876106338</c:v>
                </c:pt>
                <c:pt idx="14">
                  <c:v>4.262952843310493</c:v>
                </c:pt>
                <c:pt idx="15">
                  <c:v>4.179358938197666</c:v>
                </c:pt>
                <c:pt idx="16">
                  <c:v>4.097404258576853</c:v>
                </c:pt>
                <c:pt idx="17">
                  <c:v>4.017056660235986</c:v>
                </c:pt>
                <c:pt idx="18">
                  <c:v>3.938284629291388</c:v>
                </c:pt>
                <c:pt idx="19">
                  <c:v>3.8610572698274184</c:v>
                </c:pt>
                <c:pt idx="20">
                  <c:v>3.785344291778499</c:v>
                </c:pt>
                <c:pt idx="21">
                  <c:v>3.7111159990487623</c:v>
                </c:pt>
                <c:pt idx="22">
                  <c:v>3.6383432778646676</c:v>
                </c:pt>
                <c:pt idx="23">
                  <c:v>3.5669975853560163</c:v>
                </c:pt>
                <c:pt idx="24">
                  <c:v>3.497050938360884</c:v>
                </c:pt>
                <c:pt idx="25">
                  <c:v>3.428475902450084</c:v>
                </c:pt>
                <c:pt idx="26">
                  <c:v>3.361245581166853</c:v>
                </c:pt>
                <c:pt idx="27">
                  <c:v>3.2953336054775395</c:v>
                </c:pt>
                <c:pt idx="28">
                  <c:v>3.230714123429158</c:v>
                </c:pt>
                <c:pt idx="29">
                  <c:v>3.167361790009753</c:v>
                </c:pt>
                <c:pt idx="30">
                  <c:v>3.1052517572075944</c:v>
                </c:pt>
                <c:pt idx="31">
                  <c:v>3.044359664265307</c:v>
                </c:pt>
                <c:pt idx="32">
                  <c:v>2.984661628125108</c:v>
                </c:pt>
                <c:pt idx="33">
                  <c:v>2.926134234061412</c:v>
                </c:pt>
                <c:pt idx="34">
                  <c:v>2.8687545264971193</c:v>
                </c:pt>
                <c:pt idx="35">
                  <c:v>2.812499999999997</c:v>
                </c:pt>
                <c:pt idx="36">
                  <c:v>2.7573485904556096</c:v>
                </c:pt>
                <c:pt idx="37">
                  <c:v>2.70327866641335</c:v>
                </c:pt>
                <c:pt idx="38">
                  <c:v>2.6502690206021615</c:v>
                </c:pt>
                <c:pt idx="39">
                  <c:v>2.5982988616126392</c:v>
                </c:pt>
                <c:pt idx="40">
                  <c:v>2.5473478057422345</c:v>
                </c:pt>
                <c:pt idx="41">
                  <c:v>2.497395869000373</c:v>
                </c:pt>
                <c:pt idx="42">
                  <c:v>2.448423459270346</c:v>
                </c:pt>
                <c:pt idx="43">
                  <c:v>2.400411368624905</c:v>
                </c:pt>
                <c:pt idx="44">
                  <c:v>2.3533407657925367</c:v>
                </c:pt>
                <c:pt idx="45">
                  <c:v>2.3071931887714787</c:v>
                </c:pt>
                <c:pt idx="46">
                  <c:v>2.261950537588561</c:v>
                </c:pt>
                <c:pt idx="47">
                  <c:v>2.2175950672000475</c:v>
                </c:pt>
                <c:pt idx="48">
                  <c:v>2.1741093805316876</c:v>
                </c:pt>
                <c:pt idx="49">
                  <c:v>2.131476421655244</c:v>
                </c:pt>
                <c:pt idx="50">
                  <c:v>2.0896794690988307</c:v>
                </c:pt>
                <c:pt idx="51">
                  <c:v>2.0487021292884244</c:v>
                </c:pt>
                <c:pt idx="52">
                  <c:v>2.0085283301179913</c:v>
                </c:pt>
                <c:pt idx="53">
                  <c:v>1.9691423146456921</c:v>
                </c:pt>
                <c:pt idx="54">
                  <c:v>1.9305286349137074</c:v>
                </c:pt>
                <c:pt idx="55">
                  <c:v>1.892672145889248</c:v>
                </c:pt>
                <c:pt idx="56">
                  <c:v>1.8555579995243796</c:v>
                </c:pt>
                <c:pt idx="57">
                  <c:v>1.8191716389323325</c:v>
                </c:pt>
                <c:pt idx="58">
                  <c:v>1.7834987926780068</c:v>
                </c:pt>
                <c:pt idx="59">
                  <c:v>1.7485254691804406</c:v>
                </c:pt>
                <c:pt idx="60">
                  <c:v>1.7142379512250407</c:v>
                </c:pt>
                <c:pt idx="61">
                  <c:v>1.6806227905834252</c:v>
                </c:pt>
                <c:pt idx="62">
                  <c:v>1.6476668027387684</c:v>
                </c:pt>
                <c:pt idx="63">
                  <c:v>1.6153570617145776</c:v>
                </c:pt>
                <c:pt idx="64">
                  <c:v>1.583680895004875</c:v>
                </c:pt>
                <c:pt idx="65">
                  <c:v>1.5526258786037959</c:v>
                </c:pt>
                <c:pt idx="66">
                  <c:v>1.522179832132652</c:v>
                </c:pt>
                <c:pt idx="67">
                  <c:v>1.4923308140625526</c:v>
                </c:pt>
                <c:pt idx="68">
                  <c:v>1.4630671170307046</c:v>
                </c:pt>
                <c:pt idx="69">
                  <c:v>1.4343772632485583</c:v>
                </c:pt>
                <c:pt idx="70">
                  <c:v>1.4062499999999971</c:v>
                </c:pt>
                <c:pt idx="71">
                  <c:v>1.3786742952278035</c:v>
                </c:pt>
                <c:pt idx="72">
                  <c:v>1.3516393332066736</c:v>
                </c:pt>
                <c:pt idx="73">
                  <c:v>1.3251345103010794</c:v>
                </c:pt>
                <c:pt idx="74">
                  <c:v>1.2991494308063183</c:v>
                </c:pt>
                <c:pt idx="75">
                  <c:v>1.273673902871116</c:v>
                </c:pt>
                <c:pt idx="76">
                  <c:v>1.2486979345001852</c:v>
                </c:pt>
                <c:pt idx="77">
                  <c:v>1.2242117296351718</c:v>
                </c:pt>
                <c:pt idx="78">
                  <c:v>1.2002056843124511</c:v>
                </c:pt>
                <c:pt idx="79">
                  <c:v>1.1766703828962672</c:v>
                </c:pt>
                <c:pt idx="80">
                  <c:v>1.1535965943857382</c:v>
                </c:pt>
                <c:pt idx="81">
                  <c:v>1.1309752687942793</c:v>
                </c:pt>
                <c:pt idx="82">
                  <c:v>1.1087975336000226</c:v>
                </c:pt>
                <c:pt idx="83">
                  <c:v>1.0870546902658427</c:v>
                </c:pt>
                <c:pt idx="84">
                  <c:v>1.065738210827621</c:v>
                </c:pt>
                <c:pt idx="85">
                  <c:v>1.0448397345494143</c:v>
                </c:pt>
                <c:pt idx="86">
                  <c:v>1.0243510646442113</c:v>
                </c:pt>
                <c:pt idx="87">
                  <c:v>1.0042641650589947</c:v>
                </c:pt>
                <c:pt idx="88">
                  <c:v>0.9845711573228452</c:v>
                </c:pt>
                <c:pt idx="89">
                  <c:v>0.9652643174568528</c:v>
                </c:pt>
                <c:pt idx="90">
                  <c:v>0.9463360729446231</c:v>
                </c:pt>
                <c:pt idx="91">
                  <c:v>0.9277789997621889</c:v>
                </c:pt>
                <c:pt idx="92">
                  <c:v>0.9095858194661653</c:v>
                </c:pt>
                <c:pt idx="93">
                  <c:v>0.8917493963390025</c:v>
                </c:pt>
                <c:pt idx="94">
                  <c:v>0.8742627345902194</c:v>
                </c:pt>
                <c:pt idx="95">
                  <c:v>0.8571189756125195</c:v>
                </c:pt>
                <c:pt idx="96">
                  <c:v>0.8403113952917117</c:v>
                </c:pt>
                <c:pt idx="97">
                  <c:v>0.8238334013693833</c:v>
                </c:pt>
                <c:pt idx="98">
                  <c:v>0.8076785308572879</c:v>
                </c:pt>
                <c:pt idx="99">
                  <c:v>0.7918404475024367</c:v>
                </c:pt>
                <c:pt idx="100">
                  <c:v>0.776312939301897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'0.375 lb ai Aupper bound Kenaga'!$B$12:$C$12</c:f>
              <c:strCache>
                <c:ptCount val="1"/>
                <c:pt idx="0">
                  <c:v>1 year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'0.375 lb ai Aupper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'0.375 lb ai Aupper bound Kenaga'!$T$21:$T$121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2742650"/>
        <c:axId val="24683851"/>
      </c:lineChart>
      <c:catAx>
        <c:axId val="2742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4683851"/>
        <c:crosses val="autoZero"/>
        <c:auto val="1"/>
        <c:lblOffset val="100"/>
        <c:tickMarkSkip val="5"/>
        <c:noMultiLvlLbl val="0"/>
      </c:catAx>
      <c:valAx>
        <c:axId val="2468385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265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sng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Terrestrial Application Residues 
using mean Kenaga values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05"/>
          <c:w val="0.84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'0.375 lb ai Amean Kenaga'!$A$27:$A$27</c:f>
              <c:strCache>
                <c:ptCount val="1"/>
                <c:pt idx="0">
                  <c:v>Short Grass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'0.375 lb ai Amean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'0.375 lb ai Amean Kenaga'!$P$21:$P$121</c:f>
              <c:numCache>
                <c:ptCount val="101"/>
                <c:pt idx="0">
                  <c:v>31.875</c:v>
                </c:pt>
                <c:pt idx="1">
                  <c:v>31.24995069183028</c:v>
                </c:pt>
                <c:pt idx="2">
                  <c:v>30.63715821935133</c:v>
                </c:pt>
                <c:pt idx="3">
                  <c:v>30.036382233491196</c:v>
                </c:pt>
                <c:pt idx="4">
                  <c:v>29.447387098276607</c:v>
                </c:pt>
                <c:pt idx="5">
                  <c:v>28.869941798412018</c:v>
                </c:pt>
                <c:pt idx="6">
                  <c:v>28.30381984867092</c:v>
                </c:pt>
                <c:pt idx="7">
                  <c:v>27.74879920506395</c:v>
                </c:pt>
                <c:pt idx="8">
                  <c:v>27.204662177748947</c:v>
                </c:pt>
                <c:pt idx="9">
                  <c:v>26.671195345648776</c:v>
                </c:pt>
                <c:pt idx="10">
                  <c:v>26.14818947274345</c:v>
                </c:pt>
                <c:pt idx="11">
                  <c:v>25.635439426003714</c:v>
                </c:pt>
                <c:pt idx="12">
                  <c:v>25.132744094933898</c:v>
                </c:pt>
                <c:pt idx="13">
                  <c:v>24.639906312692485</c:v>
                </c:pt>
                <c:pt idx="14">
                  <c:v>24.15673277875946</c:v>
                </c:pt>
                <c:pt idx="15">
                  <c:v>23.683033983120104</c:v>
                </c:pt>
                <c:pt idx="16">
                  <c:v>23.218624131935503</c:v>
                </c:pt>
                <c:pt idx="17">
                  <c:v>22.76332107467059</c:v>
                </c:pt>
                <c:pt idx="18">
                  <c:v>22.316946232651198</c:v>
                </c:pt>
                <c:pt idx="19">
                  <c:v>21.879324529022036</c:v>
                </c:pt>
                <c:pt idx="20">
                  <c:v>21.45028432007816</c:v>
                </c:pt>
                <c:pt idx="21">
                  <c:v>21.02965732794299</c:v>
                </c:pt>
                <c:pt idx="22">
                  <c:v>20.617278574566452</c:v>
                </c:pt>
                <c:pt idx="23">
                  <c:v>20.212986317017428</c:v>
                </c:pt>
                <c:pt idx="24">
                  <c:v>19.81662198404501</c:v>
                </c:pt>
                <c:pt idx="25">
                  <c:v>19.42803011388381</c:v>
                </c:pt>
                <c:pt idx="26">
                  <c:v>19.047058293278834</c:v>
                </c:pt>
                <c:pt idx="27">
                  <c:v>18.673557097706055</c:v>
                </c:pt>
                <c:pt idx="28">
                  <c:v>18.307380032765224</c:v>
                </c:pt>
                <c:pt idx="29">
                  <c:v>17.948383476721926</c:v>
                </c:pt>
                <c:pt idx="30">
                  <c:v>17.59642662417636</c:v>
                </c:pt>
                <c:pt idx="31">
                  <c:v>17.25137143083673</c:v>
                </c:pt>
                <c:pt idx="32">
                  <c:v>16.913082559375603</c:v>
                </c:pt>
                <c:pt idx="33">
                  <c:v>16.581427326347992</c:v>
                </c:pt>
                <c:pt idx="34">
                  <c:v>16.256275650150336</c:v>
                </c:pt>
                <c:pt idx="35">
                  <c:v>15.937499999999975</c:v>
                </c:pt>
                <c:pt idx="36">
                  <c:v>15.624975345915114</c:v>
                </c:pt>
                <c:pt idx="37">
                  <c:v>15.318579109675643</c:v>
                </c:pt>
                <c:pt idx="38">
                  <c:v>15.018191116745575</c:v>
                </c:pt>
                <c:pt idx="39">
                  <c:v>14.723693549138282</c:v>
                </c:pt>
                <c:pt idx="40">
                  <c:v>14.434970899205988</c:v>
                </c:pt>
                <c:pt idx="41">
                  <c:v>14.151909924335438</c:v>
                </c:pt>
                <c:pt idx="42">
                  <c:v>13.874399602531954</c:v>
                </c:pt>
                <c:pt idx="43">
                  <c:v>13.602331088874452</c:v>
                </c:pt>
                <c:pt idx="44">
                  <c:v>13.335597672824367</c:v>
                </c:pt>
                <c:pt idx="45">
                  <c:v>13.074094736371704</c:v>
                </c:pt>
                <c:pt idx="46">
                  <c:v>12.817719713001836</c:v>
                </c:pt>
                <c:pt idx="47">
                  <c:v>12.566372047466928</c:v>
                </c:pt>
                <c:pt idx="48">
                  <c:v>12.319953156346221</c:v>
                </c:pt>
                <c:pt idx="49">
                  <c:v>12.07836638937971</c:v>
                </c:pt>
                <c:pt idx="50">
                  <c:v>11.841516991560033</c:v>
                </c:pt>
                <c:pt idx="51">
                  <c:v>11.609312065967732</c:v>
                </c:pt>
                <c:pt idx="52">
                  <c:v>11.381660537335277</c:v>
                </c:pt>
                <c:pt idx="53">
                  <c:v>11.158473116325581</c:v>
                </c:pt>
                <c:pt idx="54">
                  <c:v>10.939662264511002</c:v>
                </c:pt>
                <c:pt idx="55">
                  <c:v>10.725142160039065</c:v>
                </c:pt>
                <c:pt idx="56">
                  <c:v>10.514828663971478</c:v>
                </c:pt>
                <c:pt idx="57">
                  <c:v>10.30863928728321</c:v>
                </c:pt>
                <c:pt idx="58">
                  <c:v>10.106493158508698</c:v>
                </c:pt>
                <c:pt idx="59">
                  <c:v>9.90831099202249</c:v>
                </c:pt>
                <c:pt idx="60">
                  <c:v>9.71401505694189</c:v>
                </c:pt>
                <c:pt idx="61">
                  <c:v>9.523529146639403</c:v>
                </c:pt>
                <c:pt idx="62">
                  <c:v>9.336778548853014</c:v>
                </c:pt>
                <c:pt idx="63">
                  <c:v>9.1536900163826</c:v>
                </c:pt>
                <c:pt idx="64">
                  <c:v>8.974191738360952</c:v>
                </c:pt>
                <c:pt idx="65">
                  <c:v>8.79821331208817</c:v>
                </c:pt>
                <c:pt idx="66">
                  <c:v>8.625685715418355</c:v>
                </c:pt>
                <c:pt idx="67">
                  <c:v>8.456541279687793</c:v>
                </c:pt>
                <c:pt idx="68">
                  <c:v>8.290713663173987</c:v>
                </c:pt>
                <c:pt idx="69">
                  <c:v>8.128137825075159</c:v>
                </c:pt>
                <c:pt idx="70">
                  <c:v>7.968749999999979</c:v>
                </c:pt>
                <c:pt idx="71">
                  <c:v>7.812487672957549</c:v>
                </c:pt>
                <c:pt idx="72">
                  <c:v>7.659289554837813</c:v>
                </c:pt>
                <c:pt idx="73">
                  <c:v>7.509095558372779</c:v>
                </c:pt>
                <c:pt idx="74">
                  <c:v>7.361846774569133</c:v>
                </c:pt>
                <c:pt idx="75">
                  <c:v>7.217485449602986</c:v>
                </c:pt>
                <c:pt idx="76">
                  <c:v>7.075954962167711</c:v>
                </c:pt>
                <c:pt idx="77">
                  <c:v>6.937199801265969</c:v>
                </c:pt>
                <c:pt idx="78">
                  <c:v>6.801165544437218</c:v>
                </c:pt>
                <c:pt idx="79">
                  <c:v>6.667798836412175</c:v>
                </c:pt>
                <c:pt idx="80">
                  <c:v>6.537047368185845</c:v>
                </c:pt>
                <c:pt idx="81">
                  <c:v>6.408859856500911</c:v>
                </c:pt>
                <c:pt idx="82">
                  <c:v>6.283186023733457</c:v>
                </c:pt>
                <c:pt idx="83">
                  <c:v>6.1599765781731035</c:v>
                </c:pt>
                <c:pt idx="84">
                  <c:v>6.039183194689848</c:v>
                </c:pt>
                <c:pt idx="85">
                  <c:v>5.920758495780009</c:v>
                </c:pt>
                <c:pt idx="86">
                  <c:v>5.804656032983859</c:v>
                </c:pt>
                <c:pt idx="87">
                  <c:v>5.690830268667631</c:v>
                </c:pt>
                <c:pt idx="88">
                  <c:v>5.579236558162784</c:v>
                </c:pt>
                <c:pt idx="89">
                  <c:v>5.469831132255495</c:v>
                </c:pt>
                <c:pt idx="90">
                  <c:v>5.362571080019526</c:v>
                </c:pt>
                <c:pt idx="91">
                  <c:v>5.257414331985733</c:v>
                </c:pt>
                <c:pt idx="92">
                  <c:v>5.1543196436416</c:v>
                </c:pt>
                <c:pt idx="93">
                  <c:v>5.053246579254344</c:v>
                </c:pt>
                <c:pt idx="94">
                  <c:v>4.95415549601124</c:v>
                </c:pt>
                <c:pt idx="95">
                  <c:v>4.85700752847094</c:v>
                </c:pt>
                <c:pt idx="96">
                  <c:v>4.761764573319697</c:v>
                </c:pt>
                <c:pt idx="97">
                  <c:v>4.668389274426502</c:v>
                </c:pt>
                <c:pt idx="98">
                  <c:v>4.576845008191295</c:v>
                </c:pt>
                <c:pt idx="99">
                  <c:v>4.487095869180472</c:v>
                </c:pt>
                <c:pt idx="100">
                  <c:v>4.39910665604408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'0.375 lb ai Amean Kenaga'!$A$28:$A$28</c:f>
              <c:strCache>
                <c:ptCount val="1"/>
                <c:pt idx="0">
                  <c:v>Tall Grass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'0.375 lb ai Amean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'0.375 lb ai Amean Kenaga'!$Q$21:$Q$121</c:f>
              <c:numCache>
                <c:ptCount val="101"/>
                <c:pt idx="0">
                  <c:v>13.5</c:v>
                </c:pt>
                <c:pt idx="1">
                  <c:v>13.235273234186941</c:v>
                </c:pt>
                <c:pt idx="2">
                  <c:v>12.975737598784093</c:v>
                </c:pt>
                <c:pt idx="3">
                  <c:v>12.721291298890389</c:v>
                </c:pt>
                <c:pt idx="4">
                  <c:v>12.471834535740681</c:v>
                </c:pt>
                <c:pt idx="5">
                  <c:v>12.227269467562738</c:v>
                </c:pt>
                <c:pt idx="6">
                  <c:v>11.987500171201802</c:v>
                </c:pt>
                <c:pt idx="7">
                  <c:v>11.752432604497674</c:v>
                </c:pt>
                <c:pt idx="8">
                  <c:v>11.521974569399555</c:v>
                </c:pt>
                <c:pt idx="9">
                  <c:v>11.29603567580419</c:v>
                </c:pt>
                <c:pt idx="10">
                  <c:v>11.07452730610311</c:v>
                </c:pt>
                <c:pt idx="11">
                  <c:v>10.857362580425105</c:v>
                </c:pt>
                <c:pt idx="12">
                  <c:v>10.644456322560242</c:v>
                </c:pt>
                <c:pt idx="13">
                  <c:v>10.435725026552113</c:v>
                </c:pt>
                <c:pt idx="14">
                  <c:v>10.231086823945185</c:v>
                </c:pt>
                <c:pt idx="15">
                  <c:v>10.0304614516744</c:v>
                </c:pt>
                <c:pt idx="16">
                  <c:v>9.83377022058445</c:v>
                </c:pt>
                <c:pt idx="17">
                  <c:v>9.640935984566369</c:v>
                </c:pt>
                <c:pt idx="18">
                  <c:v>9.451883110299333</c:v>
                </c:pt>
                <c:pt idx="19">
                  <c:v>9.266537447585806</c:v>
                </c:pt>
                <c:pt idx="20">
                  <c:v>9.0848263002684</c:v>
                </c:pt>
                <c:pt idx="21">
                  <c:v>8.906678397717032</c:v>
                </c:pt>
                <c:pt idx="22">
                  <c:v>8.732023866875204</c:v>
                </c:pt>
                <c:pt idx="23">
                  <c:v>8.56079420485444</c:v>
                </c:pt>
                <c:pt idx="24">
                  <c:v>8.392922252066123</c:v>
                </c:pt>
                <c:pt idx="25">
                  <c:v>8.228342165880203</c:v>
                </c:pt>
                <c:pt idx="26">
                  <c:v>8.06698939480045</c:v>
                </c:pt>
                <c:pt idx="27">
                  <c:v>7.908800653146097</c:v>
                </c:pt>
                <c:pt idx="28">
                  <c:v>7.75371389622998</c:v>
                </c:pt>
                <c:pt idx="29">
                  <c:v>7.601668296023408</c:v>
                </c:pt>
                <c:pt idx="30">
                  <c:v>7.4526042172982265</c:v>
                </c:pt>
                <c:pt idx="31">
                  <c:v>7.306463194236736</c:v>
                </c:pt>
                <c:pt idx="32">
                  <c:v>7.163187907500259</c:v>
                </c:pt>
                <c:pt idx="33">
                  <c:v>7.022722161747388</c:v>
                </c:pt>
                <c:pt idx="34">
                  <c:v>6.885010863593086</c:v>
                </c:pt>
                <c:pt idx="35">
                  <c:v>6.749999999999992</c:v>
                </c:pt>
                <c:pt idx="36">
                  <c:v>6.617636617093463</c:v>
                </c:pt>
                <c:pt idx="37">
                  <c:v>6.4878687993920385</c:v>
                </c:pt>
                <c:pt idx="38">
                  <c:v>6.360645649445186</c:v>
                </c:pt>
                <c:pt idx="39">
                  <c:v>6.235917267870333</c:v>
                </c:pt>
                <c:pt idx="40">
                  <c:v>6.113634733781361</c:v>
                </c:pt>
                <c:pt idx="41">
                  <c:v>5.993750085600893</c:v>
                </c:pt>
                <c:pt idx="42">
                  <c:v>5.876216302248829</c:v>
                </c:pt>
                <c:pt idx="43">
                  <c:v>5.76098728469977</c:v>
                </c:pt>
                <c:pt idx="44">
                  <c:v>5.648017837902087</c:v>
                </c:pt>
                <c:pt idx="45">
                  <c:v>5.537263653051547</c:v>
                </c:pt>
                <c:pt idx="46">
                  <c:v>5.428681290212545</c:v>
                </c:pt>
                <c:pt idx="47">
                  <c:v>5.322228161280113</c:v>
                </c:pt>
                <c:pt idx="48">
                  <c:v>5.2178625132760486</c:v>
                </c:pt>
                <c:pt idx="49">
                  <c:v>5.115543411972585</c:v>
                </c:pt>
                <c:pt idx="50">
                  <c:v>5.015230725837192</c:v>
                </c:pt>
                <c:pt idx="51">
                  <c:v>4.916885110292218</c:v>
                </c:pt>
                <c:pt idx="52">
                  <c:v>4.820467992283177</c:v>
                </c:pt>
                <c:pt idx="53">
                  <c:v>4.725941555149659</c:v>
                </c:pt>
                <c:pt idx="54">
                  <c:v>4.633268723792896</c:v>
                </c:pt>
                <c:pt idx="55">
                  <c:v>4.542413150134193</c:v>
                </c:pt>
                <c:pt idx="56">
                  <c:v>4.453339198858509</c:v>
                </c:pt>
                <c:pt idx="57">
                  <c:v>4.366011933437596</c:v>
                </c:pt>
                <c:pt idx="58">
                  <c:v>4.280397102427214</c:v>
                </c:pt>
                <c:pt idx="59">
                  <c:v>4.196461126033055</c:v>
                </c:pt>
                <c:pt idx="60">
                  <c:v>4.1141710829400955</c:v>
                </c:pt>
                <c:pt idx="61">
                  <c:v>4.033494697400219</c:v>
                </c:pt>
                <c:pt idx="62">
                  <c:v>3.954400326573042</c:v>
                </c:pt>
                <c:pt idx="63">
                  <c:v>3.876856948114984</c:v>
                </c:pt>
                <c:pt idx="64">
                  <c:v>3.8008341480116976</c:v>
                </c:pt>
                <c:pt idx="65">
                  <c:v>3.7263021086491075</c:v>
                </c:pt>
                <c:pt idx="66">
                  <c:v>3.6532315971183627</c:v>
                </c:pt>
                <c:pt idx="67">
                  <c:v>3.5815939537501245</c:v>
                </c:pt>
                <c:pt idx="68">
                  <c:v>3.5113610808736895</c:v>
                </c:pt>
                <c:pt idx="69">
                  <c:v>3.4425054317965387</c:v>
                </c:pt>
                <c:pt idx="70">
                  <c:v>3.3749999999999916</c:v>
                </c:pt>
                <c:pt idx="71">
                  <c:v>3.3088183085467273</c:v>
                </c:pt>
                <c:pt idx="72">
                  <c:v>3.2439343996960157</c:v>
                </c:pt>
                <c:pt idx="73">
                  <c:v>3.1803228247225896</c:v>
                </c:pt>
                <c:pt idx="74">
                  <c:v>3.117958633935163</c:v>
                </c:pt>
                <c:pt idx="75">
                  <c:v>3.056817366890677</c:v>
                </c:pt>
                <c:pt idx="76">
                  <c:v>2.996875042800443</c:v>
                </c:pt>
                <c:pt idx="77">
                  <c:v>2.938108151124411</c:v>
                </c:pt>
                <c:pt idx="78">
                  <c:v>2.8804936423498813</c:v>
                </c:pt>
                <c:pt idx="79">
                  <c:v>2.82400891895104</c:v>
                </c:pt>
                <c:pt idx="80">
                  <c:v>2.76863182652577</c:v>
                </c:pt>
                <c:pt idx="81">
                  <c:v>2.714340645106269</c:v>
                </c:pt>
                <c:pt idx="82">
                  <c:v>2.661114080640053</c:v>
                </c:pt>
                <c:pt idx="83">
                  <c:v>2.6089312566380207</c:v>
                </c:pt>
                <c:pt idx="84">
                  <c:v>2.557771705986289</c:v>
                </c:pt>
                <c:pt idx="85">
                  <c:v>2.5076153629185924</c:v>
                </c:pt>
                <c:pt idx="86">
                  <c:v>2.4584425551461053</c:v>
                </c:pt>
                <c:pt idx="87">
                  <c:v>2.4102339961415855</c:v>
                </c:pt>
                <c:pt idx="88">
                  <c:v>2.3629707775748265</c:v>
                </c:pt>
                <c:pt idx="89">
                  <c:v>2.316634361896445</c:v>
                </c:pt>
                <c:pt idx="90">
                  <c:v>2.2712065750670933</c:v>
                </c:pt>
                <c:pt idx="91">
                  <c:v>2.2266695994292514</c:v>
                </c:pt>
                <c:pt idx="92">
                  <c:v>2.183005966718795</c:v>
                </c:pt>
                <c:pt idx="93">
                  <c:v>2.140198551213604</c:v>
                </c:pt>
                <c:pt idx="94">
                  <c:v>2.0982305630165246</c:v>
                </c:pt>
                <c:pt idx="95">
                  <c:v>2.0570855414700446</c:v>
                </c:pt>
                <c:pt idx="96">
                  <c:v>2.016747348700106</c:v>
                </c:pt>
                <c:pt idx="97">
                  <c:v>1.9772001632865182</c:v>
                </c:pt>
                <c:pt idx="98">
                  <c:v>1.938428474057489</c:v>
                </c:pt>
                <c:pt idx="99">
                  <c:v>1.9004170740058461</c:v>
                </c:pt>
                <c:pt idx="100">
                  <c:v>1.863151054324551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'0.375 lb ai Amean Kenaga'!$A$29:$A$29</c:f>
              <c:strCache>
                <c:ptCount val="1"/>
                <c:pt idx="0">
                  <c:v>Broadleaf plants/sm Insects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'0.375 lb ai Amean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'0.375 lb ai Amean Kenaga'!$R$21:$R$121</c:f>
              <c:numCache>
                <c:ptCount val="101"/>
                <c:pt idx="0">
                  <c:v>16.875</c:v>
                </c:pt>
                <c:pt idx="1">
                  <c:v>16.54409154273368</c:v>
                </c:pt>
                <c:pt idx="2">
                  <c:v>16.21967199848012</c:v>
                </c:pt>
                <c:pt idx="3">
                  <c:v>15.901614123612989</c:v>
                </c:pt>
                <c:pt idx="4">
                  <c:v>15.589793169675854</c:v>
                </c:pt>
                <c:pt idx="5">
                  <c:v>15.284086834453424</c:v>
                </c:pt>
                <c:pt idx="6">
                  <c:v>14.984375214002254</c:v>
                </c:pt>
                <c:pt idx="7">
                  <c:v>14.690540755622093</c:v>
                </c:pt>
                <c:pt idx="8">
                  <c:v>14.402468211749444</c:v>
                </c:pt>
                <c:pt idx="9">
                  <c:v>14.120044594755235</c:v>
                </c:pt>
                <c:pt idx="10">
                  <c:v>13.843159132628886</c:v>
                </c:pt>
                <c:pt idx="11">
                  <c:v>13.571703225531378</c:v>
                </c:pt>
                <c:pt idx="12">
                  <c:v>13.305570403200297</c:v>
                </c:pt>
                <c:pt idx="13">
                  <c:v>13.044656283190138</c:v>
                </c:pt>
                <c:pt idx="14">
                  <c:v>12.788858529931478</c:v>
                </c:pt>
                <c:pt idx="15">
                  <c:v>12.538076814592996</c:v>
                </c:pt>
                <c:pt idx="16">
                  <c:v>12.29221277573056</c:v>
                </c:pt>
                <c:pt idx="17">
                  <c:v>12.051169980707959</c:v>
                </c:pt>
                <c:pt idx="18">
                  <c:v>11.814853887874165</c:v>
                </c:pt>
                <c:pt idx="19">
                  <c:v>11.583171809482256</c:v>
                </c:pt>
                <c:pt idx="20">
                  <c:v>11.356032875335497</c:v>
                </c:pt>
                <c:pt idx="21">
                  <c:v>11.133347997146288</c:v>
                </c:pt>
                <c:pt idx="22">
                  <c:v>10.915029833594005</c:v>
                </c:pt>
                <c:pt idx="23">
                  <c:v>10.70099275606805</c:v>
                </c:pt>
                <c:pt idx="24">
                  <c:v>10.491152815082653</c:v>
                </c:pt>
                <c:pt idx="25">
                  <c:v>10.285427707350253</c:v>
                </c:pt>
                <c:pt idx="26">
                  <c:v>10.08373674350056</c:v>
                </c:pt>
                <c:pt idx="27">
                  <c:v>9.88600081643262</c:v>
                </c:pt>
                <c:pt idx="28">
                  <c:v>9.692142370287474</c:v>
                </c:pt>
                <c:pt idx="29">
                  <c:v>9.502085370029258</c:v>
                </c:pt>
                <c:pt idx="30">
                  <c:v>9.315755271622782</c:v>
                </c:pt>
                <c:pt idx="31">
                  <c:v>9.13307899279592</c:v>
                </c:pt>
                <c:pt idx="32">
                  <c:v>8.953984884375323</c:v>
                </c:pt>
                <c:pt idx="33">
                  <c:v>8.778402702184236</c:v>
                </c:pt>
                <c:pt idx="34">
                  <c:v>8.606263579491358</c:v>
                </c:pt>
                <c:pt idx="35">
                  <c:v>8.437499999999991</c:v>
                </c:pt>
                <c:pt idx="36">
                  <c:v>8.27204577136683</c:v>
                </c:pt>
                <c:pt idx="37">
                  <c:v>8.109835999240051</c:v>
                </c:pt>
                <c:pt idx="38">
                  <c:v>7.950807061806485</c:v>
                </c:pt>
                <c:pt idx="39">
                  <c:v>7.794896584837918</c:v>
                </c:pt>
                <c:pt idx="40">
                  <c:v>7.642043417226704</c:v>
                </c:pt>
                <c:pt idx="41">
                  <c:v>7.492187607001119</c:v>
                </c:pt>
                <c:pt idx="42">
                  <c:v>7.345270377811039</c:v>
                </c:pt>
                <c:pt idx="43">
                  <c:v>7.201234105874715</c:v>
                </c:pt>
                <c:pt idx="44">
                  <c:v>7.060022297377611</c:v>
                </c:pt>
                <c:pt idx="45">
                  <c:v>6.921579566314437</c:v>
                </c:pt>
                <c:pt idx="46">
                  <c:v>6.785851612765683</c:v>
                </c:pt>
                <c:pt idx="47">
                  <c:v>6.652785201600143</c:v>
                </c:pt>
                <c:pt idx="48">
                  <c:v>6.522328141595064</c:v>
                </c:pt>
                <c:pt idx="49">
                  <c:v>6.3944292649657335</c:v>
                </c:pt>
                <c:pt idx="50">
                  <c:v>6.269038407296493</c:v>
                </c:pt>
                <c:pt idx="51">
                  <c:v>6.146106387865275</c:v>
                </c:pt>
                <c:pt idx="52">
                  <c:v>6.025584990353974</c:v>
                </c:pt>
                <c:pt idx="53">
                  <c:v>5.907426943937077</c:v>
                </c:pt>
                <c:pt idx="54">
                  <c:v>5.7915859047411224</c:v>
                </c:pt>
                <c:pt idx="55">
                  <c:v>5.678016437667743</c:v>
                </c:pt>
                <c:pt idx="56">
                  <c:v>5.566673998573139</c:v>
                </c:pt>
                <c:pt idx="57">
                  <c:v>5.457514916796997</c:v>
                </c:pt>
                <c:pt idx="58">
                  <c:v>5.35049637803402</c:v>
                </c:pt>
                <c:pt idx="59">
                  <c:v>5.245576407541321</c:v>
                </c:pt>
                <c:pt idx="60">
                  <c:v>5.142713853675121</c:v>
                </c:pt>
                <c:pt idx="61">
                  <c:v>5.041868371750275</c:v>
                </c:pt>
                <c:pt idx="62">
                  <c:v>4.943000408216305</c:v>
                </c:pt>
                <c:pt idx="63">
                  <c:v>4.846071185143733</c:v>
                </c:pt>
                <c:pt idx="64">
                  <c:v>4.751042685014625</c:v>
                </c:pt>
                <c:pt idx="65">
                  <c:v>4.657877635811387</c:v>
                </c:pt>
                <c:pt idx="66">
                  <c:v>4.566539496397955</c:v>
                </c:pt>
                <c:pt idx="67">
                  <c:v>4.476992442187657</c:v>
                </c:pt>
                <c:pt idx="68">
                  <c:v>4.3892013510921135</c:v>
                </c:pt>
                <c:pt idx="69">
                  <c:v>4.303131789745675</c:v>
                </c:pt>
                <c:pt idx="70">
                  <c:v>4.218749999999991</c:v>
                </c:pt>
                <c:pt idx="71">
                  <c:v>4.136022885683411</c:v>
                </c:pt>
                <c:pt idx="72">
                  <c:v>4.054917999620021</c:v>
                </c:pt>
                <c:pt idx="73">
                  <c:v>3.9754035309032387</c:v>
                </c:pt>
                <c:pt idx="74">
                  <c:v>3.897448292418955</c:v>
                </c:pt>
                <c:pt idx="75">
                  <c:v>3.821021708613348</c:v>
                </c:pt>
                <c:pt idx="76">
                  <c:v>3.7460938035005555</c:v>
                </c:pt>
                <c:pt idx="77">
                  <c:v>3.6726351889055153</c:v>
                </c:pt>
                <c:pt idx="78">
                  <c:v>3.6006170529373533</c:v>
                </c:pt>
                <c:pt idx="79">
                  <c:v>3.5300111486888013</c:v>
                </c:pt>
                <c:pt idx="80">
                  <c:v>3.4607897831572143</c:v>
                </c:pt>
                <c:pt idx="81">
                  <c:v>3.392925806382838</c:v>
                </c:pt>
                <c:pt idx="82">
                  <c:v>3.326392600800068</c:v>
                </c:pt>
                <c:pt idx="83">
                  <c:v>3.2611640707975282</c:v>
                </c:pt>
                <c:pt idx="84">
                  <c:v>3.197214632482863</c:v>
                </c:pt>
                <c:pt idx="85">
                  <c:v>3.1345192036482428</c:v>
                </c:pt>
                <c:pt idx="86">
                  <c:v>3.0730531939326338</c:v>
                </c:pt>
                <c:pt idx="87">
                  <c:v>3.0127924951769836</c:v>
                </c:pt>
                <c:pt idx="88">
                  <c:v>2.953713471968535</c:v>
                </c:pt>
                <c:pt idx="89">
                  <c:v>2.895792952370558</c:v>
                </c:pt>
                <c:pt idx="90">
                  <c:v>2.839008218833869</c:v>
                </c:pt>
                <c:pt idx="91">
                  <c:v>2.7833369992865666</c:v>
                </c:pt>
                <c:pt idx="92">
                  <c:v>2.728757458398496</c:v>
                </c:pt>
                <c:pt idx="93">
                  <c:v>2.6752481890170072</c:v>
                </c:pt>
                <c:pt idx="94">
                  <c:v>2.622788203770658</c:v>
                </c:pt>
                <c:pt idx="95">
                  <c:v>2.5713569268375585</c:v>
                </c:pt>
                <c:pt idx="96">
                  <c:v>2.5209341858751353</c:v>
                </c:pt>
                <c:pt idx="97">
                  <c:v>2.47150020410815</c:v>
                </c:pt>
                <c:pt idx="98">
                  <c:v>2.423035592571864</c:v>
                </c:pt>
                <c:pt idx="99">
                  <c:v>2.37552134250731</c:v>
                </c:pt>
                <c:pt idx="100">
                  <c:v>2.328938817905691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'0.375 lb ai Amean Kenaga'!$A$30:$A$30</c:f>
              <c:strCache>
                <c:ptCount val="1"/>
                <c:pt idx="0">
                  <c:v>Fruits/pods/seeds/lg insects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'0.375 lb ai Amean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'0.375 lb ai Amean Kenaga'!$S$21:$S$121</c:f>
              <c:numCache>
                <c:ptCount val="101"/>
                <c:pt idx="0">
                  <c:v>2.625</c:v>
                </c:pt>
                <c:pt idx="1">
                  <c:v>2.5735253510919054</c:v>
                </c:pt>
                <c:pt idx="2">
                  <c:v>2.523060088652463</c:v>
                </c:pt>
                <c:pt idx="3">
                  <c:v>2.4735844192286867</c:v>
                </c:pt>
                <c:pt idx="4">
                  <c:v>2.4250789375051323</c:v>
                </c:pt>
                <c:pt idx="5">
                  <c:v>2.3775246186927546</c:v>
                </c:pt>
                <c:pt idx="6">
                  <c:v>2.330902811067017</c:v>
                </c:pt>
                <c:pt idx="7">
                  <c:v>2.2851952286523254</c:v>
                </c:pt>
                <c:pt idx="8">
                  <c:v>2.2403839440499134</c:v>
                </c:pt>
                <c:pt idx="9">
                  <c:v>2.1964513814063698</c:v>
                </c:pt>
                <c:pt idx="10">
                  <c:v>2.153380309520049</c:v>
                </c:pt>
                <c:pt idx="11">
                  <c:v>2.111153835082659</c:v>
                </c:pt>
                <c:pt idx="12">
                  <c:v>2.0697553960533797</c:v>
                </c:pt>
                <c:pt idx="13">
                  <c:v>2.0291687551629103</c:v>
                </c:pt>
                <c:pt idx="14">
                  <c:v>1.9893779935448965</c:v>
                </c:pt>
                <c:pt idx="15">
                  <c:v>1.9503675044922437</c:v>
                </c:pt>
                <c:pt idx="16">
                  <c:v>1.9121219873358646</c:v>
                </c:pt>
                <c:pt idx="17">
                  <c:v>1.8746264414434601</c:v>
                </c:pt>
                <c:pt idx="18">
                  <c:v>1.837866160335981</c:v>
                </c:pt>
                <c:pt idx="19">
                  <c:v>1.8018267259194618</c:v>
                </c:pt>
                <c:pt idx="20">
                  <c:v>1.7664940028299663</c:v>
                </c:pt>
                <c:pt idx="21">
                  <c:v>1.7318541328894226</c:v>
                </c:pt>
                <c:pt idx="22">
                  <c:v>1.6978935296701785</c:v>
                </c:pt>
                <c:pt idx="23">
                  <c:v>1.6645988731661412</c:v>
                </c:pt>
                <c:pt idx="24">
                  <c:v>1.6319571045684127</c:v>
                </c:pt>
                <c:pt idx="25">
                  <c:v>1.5999554211433729</c:v>
                </c:pt>
                <c:pt idx="26">
                  <c:v>1.5685812712111984</c:v>
                </c:pt>
                <c:pt idx="27">
                  <c:v>1.537822349222852</c:v>
                </c:pt>
                <c:pt idx="28">
                  <c:v>1.507666590933607</c:v>
                </c:pt>
                <c:pt idx="29">
                  <c:v>1.478102168671218</c:v>
                </c:pt>
                <c:pt idx="30">
                  <c:v>1.4491174866968772</c:v>
                </c:pt>
                <c:pt idx="31">
                  <c:v>1.420701176657143</c:v>
                </c:pt>
                <c:pt idx="32">
                  <c:v>1.3928420931250503</c:v>
                </c:pt>
                <c:pt idx="33">
                  <c:v>1.3655293092286587</c:v>
                </c:pt>
                <c:pt idx="34">
                  <c:v>1.338752112365322</c:v>
                </c:pt>
                <c:pt idx="35">
                  <c:v>1.3124999999999982</c:v>
                </c:pt>
                <c:pt idx="36">
                  <c:v>1.286762675545951</c:v>
                </c:pt>
                <c:pt idx="37">
                  <c:v>1.2615300443262296</c:v>
                </c:pt>
                <c:pt idx="38">
                  <c:v>1.2367922096143418</c:v>
                </c:pt>
                <c:pt idx="39">
                  <c:v>1.2125394687525646</c:v>
                </c:pt>
                <c:pt idx="40">
                  <c:v>1.1887623093463757</c:v>
                </c:pt>
                <c:pt idx="41">
                  <c:v>1.165451405533507</c:v>
                </c:pt>
                <c:pt idx="42">
                  <c:v>1.1425976143261611</c:v>
                </c:pt>
                <c:pt idx="43">
                  <c:v>1.1201919720249551</c:v>
                </c:pt>
                <c:pt idx="44">
                  <c:v>1.0982256907031833</c:v>
                </c:pt>
                <c:pt idx="45">
                  <c:v>1.076690154760023</c:v>
                </c:pt>
                <c:pt idx="46">
                  <c:v>1.0555769175413279</c:v>
                </c:pt>
                <c:pt idx="47">
                  <c:v>1.0348776980266883</c:v>
                </c:pt>
                <c:pt idx="48">
                  <c:v>1.0145843775814536</c:v>
                </c:pt>
                <c:pt idx="49">
                  <c:v>0.9946889967724467</c:v>
                </c:pt>
                <c:pt idx="50">
                  <c:v>0.9751837522461204</c:v>
                </c:pt>
                <c:pt idx="51">
                  <c:v>0.956060993667931</c:v>
                </c:pt>
                <c:pt idx="52">
                  <c:v>0.9373132207217287</c:v>
                </c:pt>
                <c:pt idx="53">
                  <c:v>0.9189330801679891</c:v>
                </c:pt>
                <c:pt idx="54">
                  <c:v>0.9009133629597296</c:v>
                </c:pt>
                <c:pt idx="55">
                  <c:v>0.8832470014149818</c:v>
                </c:pt>
                <c:pt idx="56">
                  <c:v>0.86592706644471</c:v>
                </c:pt>
                <c:pt idx="57">
                  <c:v>0.8489467648350879</c:v>
                </c:pt>
                <c:pt idx="58">
                  <c:v>0.8322994365830693</c:v>
                </c:pt>
                <c:pt idx="59">
                  <c:v>0.815978552284205</c:v>
                </c:pt>
                <c:pt idx="60">
                  <c:v>0.7999777105716851</c:v>
                </c:pt>
                <c:pt idx="61">
                  <c:v>0.7842906356055979</c:v>
                </c:pt>
                <c:pt idx="62">
                  <c:v>0.7689111746114247</c:v>
                </c:pt>
                <c:pt idx="63">
                  <c:v>0.7538332954668022</c:v>
                </c:pt>
                <c:pt idx="64">
                  <c:v>0.7390510843356077</c:v>
                </c:pt>
                <c:pt idx="65">
                  <c:v>0.7245587433484374</c:v>
                </c:pt>
                <c:pt idx="66">
                  <c:v>0.7103505883285703</c:v>
                </c:pt>
                <c:pt idx="67">
                  <c:v>0.696421046562524</c:v>
                </c:pt>
                <c:pt idx="68">
                  <c:v>0.6827646546143283</c:v>
                </c:pt>
                <c:pt idx="69">
                  <c:v>0.6693760561826602</c:v>
                </c:pt>
                <c:pt idx="70">
                  <c:v>0.6562499999999982</c:v>
                </c:pt>
                <c:pt idx="71">
                  <c:v>0.6433813377729746</c:v>
                </c:pt>
                <c:pt idx="72">
                  <c:v>0.6307650221631139</c:v>
                </c:pt>
                <c:pt idx="73">
                  <c:v>0.61839610480717</c:v>
                </c:pt>
                <c:pt idx="74">
                  <c:v>0.6062697343762815</c:v>
                </c:pt>
                <c:pt idx="75">
                  <c:v>0.5943811546731871</c:v>
                </c:pt>
                <c:pt idx="76">
                  <c:v>0.5827257027667527</c:v>
                </c:pt>
                <c:pt idx="77">
                  <c:v>0.5712988071630798</c:v>
                </c:pt>
                <c:pt idx="78">
                  <c:v>0.5600959860124768</c:v>
                </c:pt>
                <c:pt idx="79">
                  <c:v>0.5491128453515909</c:v>
                </c:pt>
                <c:pt idx="80">
                  <c:v>0.5383450773800107</c:v>
                </c:pt>
                <c:pt idx="81">
                  <c:v>0.5277884587706633</c:v>
                </c:pt>
                <c:pt idx="82">
                  <c:v>0.5174388490133436</c:v>
                </c:pt>
                <c:pt idx="83">
                  <c:v>0.5072921887907262</c:v>
                </c:pt>
                <c:pt idx="84">
                  <c:v>0.4973444983862228</c:v>
                </c:pt>
                <c:pt idx="85">
                  <c:v>0.48759187612305965</c:v>
                </c:pt>
                <c:pt idx="86">
                  <c:v>0.4780304968339649</c:v>
                </c:pt>
                <c:pt idx="87">
                  <c:v>0.4686566103608638</c:v>
                </c:pt>
                <c:pt idx="88">
                  <c:v>0.459466540083994</c:v>
                </c:pt>
                <c:pt idx="89">
                  <c:v>0.45045668147986423</c:v>
                </c:pt>
                <c:pt idx="90">
                  <c:v>0.44162350070749035</c:v>
                </c:pt>
                <c:pt idx="91">
                  <c:v>0.4329635332223544</c:v>
                </c:pt>
                <c:pt idx="92">
                  <c:v>0.4244733824175434</c:v>
                </c:pt>
                <c:pt idx="93">
                  <c:v>0.4161497182915341</c:v>
                </c:pt>
                <c:pt idx="94">
                  <c:v>0.407989276142102</c:v>
                </c:pt>
                <c:pt idx="95">
                  <c:v>0.39998885528584205</c:v>
                </c:pt>
                <c:pt idx="96">
                  <c:v>0.3921453178027985</c:v>
                </c:pt>
                <c:pt idx="97">
                  <c:v>0.3844555873057119</c:v>
                </c:pt>
                <c:pt idx="98">
                  <c:v>0.3769166477334007</c:v>
                </c:pt>
                <c:pt idx="99">
                  <c:v>0.3695255421678035</c:v>
                </c:pt>
                <c:pt idx="100">
                  <c:v>0.3622793716742183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'0.375 lb ai Amean Kenaga'!$B$12:$C$12</c:f>
              <c:strCache>
                <c:ptCount val="1"/>
                <c:pt idx="0">
                  <c:v>1 year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'0.375 lb ai Amean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'0.375 lb ai Amean Kenaga'!$T$21:$T$121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20828068"/>
        <c:axId val="53234885"/>
      </c:lineChart>
      <c:catAx>
        <c:axId val="20828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3234885"/>
        <c:crosses val="autoZero"/>
        <c:auto val="1"/>
        <c:lblOffset val="100"/>
        <c:tickMarkSkip val="5"/>
        <c:noMultiLvlLbl val="0"/>
      </c:catAx>
      <c:valAx>
        <c:axId val="5323488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2806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sng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Terrestrial Application Residues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0125"/>
          <c:w val="0.846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'0.2 lb ai A upper bound Kenaga'!$A$27:$A$27</c:f>
              <c:strCache>
                <c:ptCount val="1"/>
                <c:pt idx="0">
                  <c:v>Short Grass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'0.2 lb ai A 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'0.2 lb ai A upper bound Kenaga'!$P$21:$P$121</c:f>
              <c:numCache>
                <c:ptCount val="101"/>
                <c:pt idx="0">
                  <c:v>48</c:v>
                </c:pt>
                <c:pt idx="1">
                  <c:v>47.05874927710913</c:v>
                </c:pt>
                <c:pt idx="2">
                  <c:v>46.13595590678789</c:v>
                </c:pt>
                <c:pt idx="3">
                  <c:v>45.231257951610274</c:v>
                </c:pt>
                <c:pt idx="4">
                  <c:v>44.344300571522425</c:v>
                </c:pt>
                <c:pt idx="5">
                  <c:v>43.47473588466752</c:v>
                </c:pt>
                <c:pt idx="6">
                  <c:v>42.62222283093974</c:v>
                </c:pt>
                <c:pt idx="7">
                  <c:v>41.78642703821395</c:v>
                </c:pt>
                <c:pt idx="8">
                  <c:v>40.967020691198414</c:v>
                </c:pt>
                <c:pt idx="9">
                  <c:v>40.16368240285933</c:v>
                </c:pt>
                <c:pt idx="10">
                  <c:v>39.376097088366606</c:v>
                </c:pt>
                <c:pt idx="11">
                  <c:v>38.60395584151147</c:v>
                </c:pt>
                <c:pt idx="12">
                  <c:v>37.84695581354751</c:v>
                </c:pt>
                <c:pt idx="13">
                  <c:v>37.104800094407494</c:v>
                </c:pt>
                <c:pt idx="14">
                  <c:v>36.37719759624952</c:v>
                </c:pt>
                <c:pt idx="15">
                  <c:v>35.66386293928673</c:v>
                </c:pt>
                <c:pt idx="16">
                  <c:v>34.9645163398558</c:v>
                </c:pt>
                <c:pt idx="17">
                  <c:v>34.2788835006804</c:v>
                </c:pt>
                <c:pt idx="18">
                  <c:v>33.606695503286495</c:v>
                </c:pt>
                <c:pt idx="19">
                  <c:v>32.94768870252729</c:v>
                </c:pt>
                <c:pt idx="20">
                  <c:v>32.30160462317651</c:v>
                </c:pt>
                <c:pt idx="21">
                  <c:v>31.66818985854942</c:v>
                </c:pt>
                <c:pt idx="22">
                  <c:v>31.047195971111815</c:v>
                </c:pt>
                <c:pt idx="23">
                  <c:v>30.43837939503799</c:v>
                </c:pt>
                <c:pt idx="24">
                  <c:v>29.841501340679528</c:v>
                </c:pt>
                <c:pt idx="25">
                  <c:v>29.25632770090737</c:v>
                </c:pt>
                <c:pt idx="26">
                  <c:v>28.682628959290465</c:v>
                </c:pt>
                <c:pt idx="27">
                  <c:v>28.12018010007499</c:v>
                </c:pt>
                <c:pt idx="28">
                  <c:v>27.568760519928798</c:v>
                </c:pt>
                <c:pt idx="29">
                  <c:v>27.02815394141654</c:v>
                </c:pt>
                <c:pt idx="30">
                  <c:v>26.498148328171453</c:v>
                </c:pt>
                <c:pt idx="31">
                  <c:v>25.978535801730597</c:v>
                </c:pt>
                <c:pt idx="32">
                  <c:v>25.4691125600009</c:v>
                </c:pt>
                <c:pt idx="33">
                  <c:v>24.96967879732403</c:v>
                </c:pt>
                <c:pt idx="34">
                  <c:v>24.480038626108733</c:v>
                </c:pt>
                <c:pt idx="35">
                  <c:v>23.999999999999954</c:v>
                </c:pt>
                <c:pt idx="36">
                  <c:v>23.52937463855452</c:v>
                </c:pt>
                <c:pt idx="37">
                  <c:v>23.0679779533939</c:v>
                </c:pt>
                <c:pt idx="38">
                  <c:v>22.61562897580509</c:v>
                </c:pt>
                <c:pt idx="39">
                  <c:v>22.172150285761166</c:v>
                </c:pt>
                <c:pt idx="40">
                  <c:v>21.737367942333712</c:v>
                </c:pt>
                <c:pt idx="41">
                  <c:v>21.311111415469828</c:v>
                </c:pt>
                <c:pt idx="42">
                  <c:v>20.893213519106933</c:v>
                </c:pt>
                <c:pt idx="43">
                  <c:v>20.483510345599168</c:v>
                </c:pt>
                <c:pt idx="44">
                  <c:v>20.08184120142963</c:v>
                </c:pt>
                <c:pt idx="45">
                  <c:v>19.688048544183268</c:v>
                </c:pt>
                <c:pt idx="46">
                  <c:v>19.301977920755704</c:v>
                </c:pt>
                <c:pt idx="47">
                  <c:v>18.923477906773723</c:v>
                </c:pt>
                <c:pt idx="48">
                  <c:v>18.55240004720372</c:v>
                </c:pt>
                <c:pt idx="49">
                  <c:v>18.188598798124737</c:v>
                </c:pt>
                <c:pt idx="50">
                  <c:v>17.83193146964334</c:v>
                </c:pt>
                <c:pt idx="51">
                  <c:v>17.482258169927874</c:v>
                </c:pt>
                <c:pt idx="52">
                  <c:v>17.139441750340175</c:v>
                </c:pt>
                <c:pt idx="53">
                  <c:v>16.803347751643223</c:v>
                </c:pt>
                <c:pt idx="54">
                  <c:v>16.47384435126362</c:v>
                </c:pt>
                <c:pt idx="55">
                  <c:v>16.15080231158823</c:v>
                </c:pt>
                <c:pt idx="56">
                  <c:v>15.834094929274688</c:v>
                </c:pt>
                <c:pt idx="57">
                  <c:v>15.523597985555885</c:v>
                </c:pt>
                <c:pt idx="58">
                  <c:v>15.219189697518972</c:v>
                </c:pt>
                <c:pt idx="59">
                  <c:v>14.920750670339741</c:v>
                </c:pt>
                <c:pt idx="60">
                  <c:v>14.628163850453662</c:v>
                </c:pt>
                <c:pt idx="61">
                  <c:v>14.341314479645211</c:v>
                </c:pt>
                <c:pt idx="62">
                  <c:v>14.060090050037473</c:v>
                </c:pt>
                <c:pt idx="63">
                  <c:v>13.784380259964378</c:v>
                </c:pt>
                <c:pt idx="64">
                  <c:v>13.514076970708249</c:v>
                </c:pt>
                <c:pt idx="65">
                  <c:v>13.249074164085707</c:v>
                </c:pt>
                <c:pt idx="66">
                  <c:v>12.989267900865281</c:v>
                </c:pt>
                <c:pt idx="67">
                  <c:v>12.734556280000433</c:v>
                </c:pt>
                <c:pt idx="68">
                  <c:v>12.484839398661997</c:v>
                </c:pt>
                <c:pt idx="69">
                  <c:v>12.240019313054349</c:v>
                </c:pt>
                <c:pt idx="70">
                  <c:v>11.99999999999996</c:v>
                </c:pt>
                <c:pt idx="71">
                  <c:v>11.764687319277241</c:v>
                </c:pt>
                <c:pt idx="72">
                  <c:v>11.533988976696932</c:v>
                </c:pt>
                <c:pt idx="73">
                  <c:v>11.30781448790253</c:v>
                </c:pt>
                <c:pt idx="74">
                  <c:v>11.086075142880567</c:v>
                </c:pt>
                <c:pt idx="75">
                  <c:v>10.86868397116684</c:v>
                </c:pt>
                <c:pt idx="76">
                  <c:v>10.655555707734898</c:v>
                </c:pt>
                <c:pt idx="77">
                  <c:v>10.44660675955345</c:v>
                </c:pt>
                <c:pt idx="78">
                  <c:v>10.241755172799568</c:v>
                </c:pt>
                <c:pt idx="79">
                  <c:v>10.040920600714799</c:v>
                </c:pt>
                <c:pt idx="80">
                  <c:v>9.844024272091618</c:v>
                </c:pt>
                <c:pt idx="81">
                  <c:v>9.650988960377836</c:v>
                </c:pt>
                <c:pt idx="82">
                  <c:v>9.461738953386847</c:v>
                </c:pt>
                <c:pt idx="83">
                  <c:v>9.276200023601845</c:v>
                </c:pt>
                <c:pt idx="84">
                  <c:v>9.094299399062354</c:v>
                </c:pt>
                <c:pt idx="85">
                  <c:v>8.915965734821656</c:v>
                </c:pt>
                <c:pt idx="86">
                  <c:v>8.741129084963923</c:v>
                </c:pt>
                <c:pt idx="87">
                  <c:v>8.569720875170074</c:v>
                </c:pt>
                <c:pt idx="88">
                  <c:v>8.401673875821597</c:v>
                </c:pt>
                <c:pt idx="89">
                  <c:v>8.236922175631797</c:v>
                </c:pt>
                <c:pt idx="90">
                  <c:v>8.075401155794102</c:v>
                </c:pt>
                <c:pt idx="91">
                  <c:v>7.9170474646373314</c:v>
                </c:pt>
                <c:pt idx="92">
                  <c:v>7.761798992777931</c:v>
                </c:pt>
                <c:pt idx="93">
                  <c:v>7.609594848759475</c:v>
                </c:pt>
                <c:pt idx="94">
                  <c:v>7.46037533516986</c:v>
                </c:pt>
                <c:pt idx="95">
                  <c:v>7.31408192522682</c:v>
                </c:pt>
                <c:pt idx="96">
                  <c:v>7.170657239822595</c:v>
                </c:pt>
                <c:pt idx="97">
                  <c:v>7.030045025018726</c:v>
                </c:pt>
                <c:pt idx="98">
                  <c:v>6.892190129982179</c:v>
                </c:pt>
                <c:pt idx="99">
                  <c:v>6.757038485354115</c:v>
                </c:pt>
                <c:pt idx="100">
                  <c:v>6.624537082042844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'0.2 lb ai A upper bound Kenaga'!$A$28:$A$28</c:f>
              <c:strCache>
                <c:ptCount val="1"/>
                <c:pt idx="0">
                  <c:v>Tall Grass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'0.2 lb ai A 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'0.2 lb ai A upper bound Kenaga'!$Q$21:$Q$121</c:f>
              <c:numCache>
                <c:ptCount val="101"/>
                <c:pt idx="0">
                  <c:v>22</c:v>
                </c:pt>
                <c:pt idx="1">
                  <c:v>21.568593418675015</c:v>
                </c:pt>
                <c:pt idx="2">
                  <c:v>21.14564645727778</c:v>
                </c:pt>
                <c:pt idx="3">
                  <c:v>20.730993227821372</c:v>
                </c:pt>
                <c:pt idx="4">
                  <c:v>20.32447109528111</c:v>
                </c:pt>
                <c:pt idx="5">
                  <c:v>19.925920613805943</c:v>
                </c:pt>
                <c:pt idx="6">
                  <c:v>19.535185464180714</c:v>
                </c:pt>
                <c:pt idx="7">
                  <c:v>19.152112392514727</c:v>
                </c:pt>
                <c:pt idx="8">
                  <c:v>18.776551150132608</c:v>
                </c:pt>
                <c:pt idx="9">
                  <c:v>18.40835443464386</c:v>
                </c:pt>
                <c:pt idx="10">
                  <c:v>18.047377832168028</c:v>
                </c:pt>
                <c:pt idx="11">
                  <c:v>17.69347976069276</c:v>
                </c:pt>
                <c:pt idx="12">
                  <c:v>17.34652141454261</c:v>
                </c:pt>
                <c:pt idx="13">
                  <c:v>17.00636670993677</c:v>
                </c:pt>
                <c:pt idx="14">
                  <c:v>16.67288223161437</c:v>
                </c:pt>
                <c:pt idx="15">
                  <c:v>16.34593718050642</c:v>
                </c:pt>
                <c:pt idx="16">
                  <c:v>16.02540332243391</c:v>
                </c:pt>
                <c:pt idx="17">
                  <c:v>15.711154937811852</c:v>
                </c:pt>
                <c:pt idx="18">
                  <c:v>15.403068772339644</c:v>
                </c:pt>
                <c:pt idx="19">
                  <c:v>15.10102398865834</c:v>
                </c:pt>
                <c:pt idx="20">
                  <c:v>14.804902118955901</c:v>
                </c:pt>
                <c:pt idx="21">
                  <c:v>14.514587018501821</c:v>
                </c:pt>
                <c:pt idx="22">
                  <c:v>14.229964820092919</c:v>
                </c:pt>
                <c:pt idx="23">
                  <c:v>13.950923889392415</c:v>
                </c:pt>
                <c:pt idx="24">
                  <c:v>13.677354781144787</c:v>
                </c:pt>
                <c:pt idx="25">
                  <c:v>13.409150196249215</c:v>
                </c:pt>
                <c:pt idx="26">
                  <c:v>13.146204939674801</c:v>
                </c:pt>
                <c:pt idx="27">
                  <c:v>12.888415879201041</c:v>
                </c:pt>
                <c:pt idx="28">
                  <c:v>12.63568190496737</c:v>
                </c:pt>
                <c:pt idx="29">
                  <c:v>12.387903889815918</c:v>
                </c:pt>
                <c:pt idx="30">
                  <c:v>12.14498465041192</c:v>
                </c:pt>
                <c:pt idx="31">
                  <c:v>11.90682890912653</c:v>
                </c:pt>
                <c:pt idx="32">
                  <c:v>11.673343256667085</c:v>
                </c:pt>
                <c:pt idx="33">
                  <c:v>11.444436115440185</c:v>
                </c:pt>
                <c:pt idx="34">
                  <c:v>11.220017703633175</c:v>
                </c:pt>
                <c:pt idx="35">
                  <c:v>10.999999999999984</c:v>
                </c:pt>
                <c:pt idx="36">
                  <c:v>10.784296709337493</c:v>
                </c:pt>
                <c:pt idx="37">
                  <c:v>10.572823228638876</c:v>
                </c:pt>
                <c:pt idx="38">
                  <c:v>10.365496613910674</c:v>
                </c:pt>
                <c:pt idx="39">
                  <c:v>10.162235547640542</c:v>
                </c:pt>
                <c:pt idx="40">
                  <c:v>9.962960306902959</c:v>
                </c:pt>
                <c:pt idx="41">
                  <c:v>9.767592732090344</c:v>
                </c:pt>
                <c:pt idx="42">
                  <c:v>9.576056196257351</c:v>
                </c:pt>
                <c:pt idx="43">
                  <c:v>9.388275575066292</c:v>
                </c:pt>
                <c:pt idx="44">
                  <c:v>9.204177217321918</c:v>
                </c:pt>
                <c:pt idx="45">
                  <c:v>9.023688916084001</c:v>
                </c:pt>
                <c:pt idx="46">
                  <c:v>8.846739880346368</c:v>
                </c:pt>
                <c:pt idx="47">
                  <c:v>8.673260707271293</c:v>
                </c:pt>
                <c:pt idx="48">
                  <c:v>8.503183354968375</c:v>
                </c:pt>
                <c:pt idx="49">
                  <c:v>8.336441115807174</c:v>
                </c:pt>
                <c:pt idx="50">
                  <c:v>8.172968590253202</c:v>
                </c:pt>
                <c:pt idx="51">
                  <c:v>8.012701661216948</c:v>
                </c:pt>
                <c:pt idx="52">
                  <c:v>7.85557746890592</c:v>
                </c:pt>
                <c:pt idx="53">
                  <c:v>7.701534386169817</c:v>
                </c:pt>
                <c:pt idx="54">
                  <c:v>7.550511994329165</c:v>
                </c:pt>
                <c:pt idx="55">
                  <c:v>7.402451059477945</c:v>
                </c:pt>
                <c:pt idx="56">
                  <c:v>7.257293509250905</c:v>
                </c:pt>
                <c:pt idx="57">
                  <c:v>7.114982410046454</c:v>
                </c:pt>
                <c:pt idx="58">
                  <c:v>6.975461944696202</c:v>
                </c:pt>
                <c:pt idx="59">
                  <c:v>6.838677390572388</c:v>
                </c:pt>
                <c:pt idx="60">
                  <c:v>6.704575098124602</c:v>
                </c:pt>
                <c:pt idx="61">
                  <c:v>6.573102469837395</c:v>
                </c:pt>
                <c:pt idx="62">
                  <c:v>6.444207939600515</c:v>
                </c:pt>
                <c:pt idx="63">
                  <c:v>6.31784095248368</c:v>
                </c:pt>
                <c:pt idx="64">
                  <c:v>6.193951944907954</c:v>
                </c:pt>
                <c:pt idx="65">
                  <c:v>6.072492325205955</c:v>
                </c:pt>
                <c:pt idx="66">
                  <c:v>5.9534144545632595</c:v>
                </c:pt>
                <c:pt idx="67">
                  <c:v>5.836671628333538</c:v>
                </c:pt>
                <c:pt idx="68">
                  <c:v>5.722218057720088</c:v>
                </c:pt>
                <c:pt idx="69">
                  <c:v>5.610008851816583</c:v>
                </c:pt>
                <c:pt idx="70">
                  <c:v>5.4999999999999885</c:v>
                </c:pt>
                <c:pt idx="71">
                  <c:v>5.392148354668743</c:v>
                </c:pt>
                <c:pt idx="72">
                  <c:v>5.286411614319435</c:v>
                </c:pt>
                <c:pt idx="73">
                  <c:v>5.182748306955333</c:v>
                </c:pt>
                <c:pt idx="74">
                  <c:v>5.081117773820267</c:v>
                </c:pt>
                <c:pt idx="75">
                  <c:v>4.981480153451476</c:v>
                </c:pt>
                <c:pt idx="76">
                  <c:v>4.883796366045169</c:v>
                </c:pt>
                <c:pt idx="77">
                  <c:v>4.788028098128672</c:v>
                </c:pt>
                <c:pt idx="78">
                  <c:v>4.694137787533142</c:v>
                </c:pt>
                <c:pt idx="79">
                  <c:v>4.602088608660956</c:v>
                </c:pt>
                <c:pt idx="80">
                  <c:v>4.511844458041997</c:v>
                </c:pt>
                <c:pt idx="81">
                  <c:v>4.42336994017318</c:v>
                </c:pt>
                <c:pt idx="82">
                  <c:v>4.336630353635644</c:v>
                </c:pt>
                <c:pt idx="83">
                  <c:v>4.251591677484185</c:v>
                </c:pt>
                <c:pt idx="84">
                  <c:v>4.1682205579035845</c:v>
                </c:pt>
                <c:pt idx="85">
                  <c:v>4.086484295126598</c:v>
                </c:pt>
                <c:pt idx="86">
                  <c:v>4.006350830608471</c:v>
                </c:pt>
                <c:pt idx="87">
                  <c:v>3.927788734452957</c:v>
                </c:pt>
                <c:pt idx="88">
                  <c:v>3.8507671930849057</c:v>
                </c:pt>
                <c:pt idx="89">
                  <c:v>3.77525599716458</c:v>
                </c:pt>
                <c:pt idx="90">
                  <c:v>3.70122552973897</c:v>
                </c:pt>
                <c:pt idx="91">
                  <c:v>3.62864675462545</c:v>
                </c:pt>
                <c:pt idx="92">
                  <c:v>3.5574912050232244</c:v>
                </c:pt>
                <c:pt idx="93">
                  <c:v>3.4877309723480985</c:v>
                </c:pt>
                <c:pt idx="94">
                  <c:v>3.4193386952861915</c:v>
                </c:pt>
                <c:pt idx="95">
                  <c:v>3.3522875490622983</c:v>
                </c:pt>
                <c:pt idx="96">
                  <c:v>3.286551234918695</c:v>
                </c:pt>
                <c:pt idx="97">
                  <c:v>3.222103969800255</c:v>
                </c:pt>
                <c:pt idx="98">
                  <c:v>3.1589204762418372</c:v>
                </c:pt>
                <c:pt idx="99">
                  <c:v>3.0969759724539743</c:v>
                </c:pt>
                <c:pt idx="100">
                  <c:v>3.036246162602975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'0.2 lb ai A upper bound Kenaga'!$A$29:$A$29</c:f>
              <c:strCache>
                <c:ptCount val="1"/>
                <c:pt idx="0">
                  <c:v>Broadleaf plants/sm Insects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'0.2 lb ai A 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'0.2 lb ai A upper bound Kenaga'!$R$21:$R$121</c:f>
              <c:numCache>
                <c:ptCount val="101"/>
                <c:pt idx="0">
                  <c:v>27</c:v>
                </c:pt>
                <c:pt idx="1">
                  <c:v>26.470546468373882</c:v>
                </c:pt>
                <c:pt idx="2">
                  <c:v>25.951475197568186</c:v>
                </c:pt>
                <c:pt idx="3">
                  <c:v>25.442582597780778</c:v>
                </c:pt>
                <c:pt idx="4">
                  <c:v>24.943669071481363</c:v>
                </c:pt>
                <c:pt idx="5">
                  <c:v>24.454538935125477</c:v>
                </c:pt>
                <c:pt idx="6">
                  <c:v>23.975000342403604</c:v>
                </c:pt>
                <c:pt idx="7">
                  <c:v>23.504865208995348</c:v>
                </c:pt>
                <c:pt idx="8">
                  <c:v>23.04394913879911</c:v>
                </c:pt>
                <c:pt idx="9">
                  <c:v>22.59207135160838</c:v>
                </c:pt>
                <c:pt idx="10">
                  <c:v>22.14905461220622</c:v>
                </c:pt>
                <c:pt idx="11">
                  <c:v>21.71472516085021</c:v>
                </c:pt>
                <c:pt idx="12">
                  <c:v>21.288912645120483</c:v>
                </c:pt>
                <c:pt idx="13">
                  <c:v>20.871450053104226</c:v>
                </c:pt>
                <c:pt idx="14">
                  <c:v>20.46217364789037</c:v>
                </c:pt>
                <c:pt idx="15">
                  <c:v>20.0609229033488</c:v>
                </c:pt>
                <c:pt idx="16">
                  <c:v>19.6675404411689</c:v>
                </c:pt>
                <c:pt idx="17">
                  <c:v>19.281871969132737</c:v>
                </c:pt>
                <c:pt idx="18">
                  <c:v>18.903766220598666</c:v>
                </c:pt>
                <c:pt idx="19">
                  <c:v>18.533074895171612</c:v>
                </c:pt>
                <c:pt idx="20">
                  <c:v>18.1696526005368</c:v>
                </c:pt>
                <c:pt idx="21">
                  <c:v>17.813356795434064</c:v>
                </c:pt>
                <c:pt idx="22">
                  <c:v>17.46404773375041</c:v>
                </c:pt>
                <c:pt idx="23">
                  <c:v>17.12158840970888</c:v>
                </c:pt>
                <c:pt idx="24">
                  <c:v>16.785844504132246</c:v>
                </c:pt>
                <c:pt idx="25">
                  <c:v>16.456684331760407</c:v>
                </c:pt>
                <c:pt idx="26">
                  <c:v>16.1339787896009</c:v>
                </c:pt>
                <c:pt idx="27">
                  <c:v>15.817601306292193</c:v>
                </c:pt>
                <c:pt idx="28">
                  <c:v>15.50742779245996</c:v>
                </c:pt>
                <c:pt idx="29">
                  <c:v>15.203336592046815</c:v>
                </c:pt>
                <c:pt idx="30">
                  <c:v>14.905208434596453</c:v>
                </c:pt>
                <c:pt idx="31">
                  <c:v>14.612926388473472</c:v>
                </c:pt>
                <c:pt idx="32">
                  <c:v>14.326375815000517</c:v>
                </c:pt>
                <c:pt idx="33">
                  <c:v>14.045444323494776</c:v>
                </c:pt>
                <c:pt idx="34">
                  <c:v>13.770021727186172</c:v>
                </c:pt>
                <c:pt idx="35">
                  <c:v>13.499999999999984</c:v>
                </c:pt>
                <c:pt idx="36">
                  <c:v>13.235273234186925</c:v>
                </c:pt>
                <c:pt idx="37">
                  <c:v>12.975737598784077</c:v>
                </c:pt>
                <c:pt idx="38">
                  <c:v>12.721291298890373</c:v>
                </c:pt>
                <c:pt idx="39">
                  <c:v>12.471834535740665</c:v>
                </c:pt>
                <c:pt idx="40">
                  <c:v>12.227269467562722</c:v>
                </c:pt>
                <c:pt idx="41">
                  <c:v>11.987500171201786</c:v>
                </c:pt>
                <c:pt idx="42">
                  <c:v>11.752432604497658</c:v>
                </c:pt>
                <c:pt idx="43">
                  <c:v>11.52197456939954</c:v>
                </c:pt>
                <c:pt idx="44">
                  <c:v>11.296035675804173</c:v>
                </c:pt>
                <c:pt idx="45">
                  <c:v>11.074527306103095</c:v>
                </c:pt>
                <c:pt idx="46">
                  <c:v>10.85736258042509</c:v>
                </c:pt>
                <c:pt idx="47">
                  <c:v>10.644456322560226</c:v>
                </c:pt>
                <c:pt idx="48">
                  <c:v>10.435725026552097</c:v>
                </c:pt>
                <c:pt idx="49">
                  <c:v>10.23108682394517</c:v>
                </c:pt>
                <c:pt idx="50">
                  <c:v>10.030461451674384</c:v>
                </c:pt>
                <c:pt idx="51">
                  <c:v>9.833770220584436</c:v>
                </c:pt>
                <c:pt idx="52">
                  <c:v>9.640935984566354</c:v>
                </c:pt>
                <c:pt idx="53">
                  <c:v>9.451883110299319</c:v>
                </c:pt>
                <c:pt idx="54">
                  <c:v>9.266537447585792</c:v>
                </c:pt>
                <c:pt idx="55">
                  <c:v>9.084826300268386</c:v>
                </c:pt>
                <c:pt idx="56">
                  <c:v>8.906678397717018</c:v>
                </c:pt>
                <c:pt idx="57">
                  <c:v>8.732023866875192</c:v>
                </c:pt>
                <c:pt idx="58">
                  <c:v>8.560794204854428</c:v>
                </c:pt>
                <c:pt idx="59">
                  <c:v>8.39292225206611</c:v>
                </c:pt>
                <c:pt idx="60">
                  <c:v>8.228342165880191</c:v>
                </c:pt>
                <c:pt idx="61">
                  <c:v>8.066989394800437</c:v>
                </c:pt>
                <c:pt idx="62">
                  <c:v>7.908800653146084</c:v>
                </c:pt>
                <c:pt idx="63">
                  <c:v>7.753713896229968</c:v>
                </c:pt>
                <c:pt idx="64">
                  <c:v>7.601668296023395</c:v>
                </c:pt>
                <c:pt idx="65">
                  <c:v>7.452604217298215</c:v>
                </c:pt>
                <c:pt idx="66">
                  <c:v>7.306463194236725</c:v>
                </c:pt>
                <c:pt idx="67">
                  <c:v>7.163187907500249</c:v>
                </c:pt>
                <c:pt idx="68">
                  <c:v>7.022722161747379</c:v>
                </c:pt>
                <c:pt idx="69">
                  <c:v>6.885010863593077</c:v>
                </c:pt>
                <c:pt idx="70">
                  <c:v>6.749999999999983</c:v>
                </c:pt>
                <c:pt idx="71">
                  <c:v>6.617636617093455</c:v>
                </c:pt>
                <c:pt idx="72">
                  <c:v>6.487868799392031</c:v>
                </c:pt>
                <c:pt idx="73">
                  <c:v>6.360645649445179</c:v>
                </c:pt>
                <c:pt idx="74">
                  <c:v>6.235917267870326</c:v>
                </c:pt>
                <c:pt idx="75">
                  <c:v>6.113634733781354</c:v>
                </c:pt>
                <c:pt idx="76">
                  <c:v>5.993750085600886</c:v>
                </c:pt>
                <c:pt idx="77">
                  <c:v>5.876216302248822</c:v>
                </c:pt>
                <c:pt idx="78">
                  <c:v>5.7609872846997625</c:v>
                </c:pt>
                <c:pt idx="79">
                  <c:v>5.64801783790208</c:v>
                </c:pt>
                <c:pt idx="80">
                  <c:v>5.53726365305154</c:v>
                </c:pt>
                <c:pt idx="81">
                  <c:v>5.428681290212538</c:v>
                </c:pt>
                <c:pt idx="82">
                  <c:v>5.322228161280106</c:v>
                </c:pt>
                <c:pt idx="83">
                  <c:v>5.2178625132760414</c:v>
                </c:pt>
                <c:pt idx="84">
                  <c:v>5.115543411972578</c:v>
                </c:pt>
                <c:pt idx="85">
                  <c:v>5.015230725837185</c:v>
                </c:pt>
                <c:pt idx="86">
                  <c:v>4.916885110292211</c:v>
                </c:pt>
                <c:pt idx="87">
                  <c:v>4.820467992283171</c:v>
                </c:pt>
                <c:pt idx="88">
                  <c:v>4.725941555149653</c:v>
                </c:pt>
                <c:pt idx="89">
                  <c:v>4.63326872379289</c:v>
                </c:pt>
                <c:pt idx="90">
                  <c:v>4.542413150134187</c:v>
                </c:pt>
                <c:pt idx="91">
                  <c:v>4.453339198858503</c:v>
                </c:pt>
                <c:pt idx="92">
                  <c:v>4.36601193343759</c:v>
                </c:pt>
                <c:pt idx="93">
                  <c:v>4.280397102427208</c:v>
                </c:pt>
                <c:pt idx="94">
                  <c:v>4.196461126033049</c:v>
                </c:pt>
                <c:pt idx="95">
                  <c:v>4.114171082940089</c:v>
                </c:pt>
                <c:pt idx="96">
                  <c:v>4.033494697400212</c:v>
                </c:pt>
                <c:pt idx="97">
                  <c:v>3.9544003265730363</c:v>
                </c:pt>
                <c:pt idx="98">
                  <c:v>3.876856948114978</c:v>
                </c:pt>
                <c:pt idx="99">
                  <c:v>3.8008341480116923</c:v>
                </c:pt>
                <c:pt idx="100">
                  <c:v>3.726302108649102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'0.2 lb ai A upper bound Kenaga'!$A$30:$A$30</c:f>
              <c:strCache>
                <c:ptCount val="1"/>
                <c:pt idx="0">
                  <c:v>Fruits/pods/seeds/lg insects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'0.2 lb ai A 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'0.2 lb ai A upper bound Kenaga'!$S$21:$S$121</c:f>
              <c:numCache>
                <c:ptCount val="101"/>
                <c:pt idx="0">
                  <c:v>3</c:v>
                </c:pt>
                <c:pt idx="1">
                  <c:v>2.9411718298193206</c:v>
                </c:pt>
                <c:pt idx="2">
                  <c:v>2.8834972441742432</c:v>
                </c:pt>
                <c:pt idx="3">
                  <c:v>2.826953621975642</c:v>
                </c:pt>
                <c:pt idx="4">
                  <c:v>2.7715187857201515</c:v>
                </c:pt>
                <c:pt idx="5">
                  <c:v>2.71717099279172</c:v>
                </c:pt>
                <c:pt idx="6">
                  <c:v>2.663888926933734</c:v>
                </c:pt>
                <c:pt idx="7">
                  <c:v>2.611651689888372</c:v>
                </c:pt>
                <c:pt idx="8">
                  <c:v>2.560438793199901</c:v>
                </c:pt>
                <c:pt idx="9">
                  <c:v>2.510230150178708</c:v>
                </c:pt>
                <c:pt idx="10">
                  <c:v>2.461006068022913</c:v>
                </c:pt>
                <c:pt idx="11">
                  <c:v>2.412747240094467</c:v>
                </c:pt>
                <c:pt idx="12">
                  <c:v>2.3654347383467194</c:v>
                </c:pt>
                <c:pt idx="13">
                  <c:v>2.3190500059004684</c:v>
                </c:pt>
                <c:pt idx="14">
                  <c:v>2.273574849765595</c:v>
                </c:pt>
                <c:pt idx="15">
                  <c:v>2.2289914337054206</c:v>
                </c:pt>
                <c:pt idx="16">
                  <c:v>2.1852822712409874</c:v>
                </c:pt>
                <c:pt idx="17">
                  <c:v>2.142430218792525</c:v>
                </c:pt>
                <c:pt idx="18">
                  <c:v>2.100418468955406</c:v>
                </c:pt>
                <c:pt idx="19">
                  <c:v>2.0592305439079555</c:v>
                </c:pt>
                <c:pt idx="20">
                  <c:v>2.018850288948532</c:v>
                </c:pt>
                <c:pt idx="21">
                  <c:v>1.9792618661593389</c:v>
                </c:pt>
                <c:pt idx="22">
                  <c:v>1.9404497481944885</c:v>
                </c:pt>
                <c:pt idx="23">
                  <c:v>1.9023987121898744</c:v>
                </c:pt>
                <c:pt idx="24">
                  <c:v>1.8650938337924705</c:v>
                </c:pt>
                <c:pt idx="25">
                  <c:v>1.8285204813067106</c:v>
                </c:pt>
                <c:pt idx="26">
                  <c:v>1.792664309955654</c:v>
                </c:pt>
                <c:pt idx="27">
                  <c:v>1.7575112562546868</c:v>
                </c:pt>
                <c:pt idx="28">
                  <c:v>1.7230475324955499</c:v>
                </c:pt>
                <c:pt idx="29">
                  <c:v>1.6892596213385338</c:v>
                </c:pt>
                <c:pt idx="30">
                  <c:v>1.6561342705107158</c:v>
                </c:pt>
                <c:pt idx="31">
                  <c:v>1.6236584876081623</c:v>
                </c:pt>
                <c:pt idx="32">
                  <c:v>1.5918195350000564</c:v>
                </c:pt>
                <c:pt idx="33">
                  <c:v>1.5606049248327518</c:v>
                </c:pt>
                <c:pt idx="34">
                  <c:v>1.5300024141317958</c:v>
                </c:pt>
                <c:pt idx="35">
                  <c:v>1.4999999999999971</c:v>
                </c:pt>
                <c:pt idx="36">
                  <c:v>1.4705859149096574</c:v>
                </c:pt>
                <c:pt idx="37">
                  <c:v>1.4417486220871187</c:v>
                </c:pt>
                <c:pt idx="38">
                  <c:v>1.4134768109878182</c:v>
                </c:pt>
                <c:pt idx="39">
                  <c:v>1.3857593928600729</c:v>
                </c:pt>
                <c:pt idx="40">
                  <c:v>1.358585496395857</c:v>
                </c:pt>
                <c:pt idx="41">
                  <c:v>1.3319444634668642</c:v>
                </c:pt>
                <c:pt idx="42">
                  <c:v>1.3058258449441833</c:v>
                </c:pt>
                <c:pt idx="43">
                  <c:v>1.280219396599948</c:v>
                </c:pt>
                <c:pt idx="44">
                  <c:v>1.2551150750893518</c:v>
                </c:pt>
                <c:pt idx="45">
                  <c:v>1.2305030340114542</c:v>
                </c:pt>
                <c:pt idx="46">
                  <c:v>1.2063736200472315</c:v>
                </c:pt>
                <c:pt idx="47">
                  <c:v>1.1827173691733577</c:v>
                </c:pt>
                <c:pt idx="48">
                  <c:v>1.1595250029502324</c:v>
                </c:pt>
                <c:pt idx="49">
                  <c:v>1.136787424882796</c:v>
                </c:pt>
                <c:pt idx="50">
                  <c:v>1.1144957168527088</c:v>
                </c:pt>
                <c:pt idx="51">
                  <c:v>1.0926411356204921</c:v>
                </c:pt>
                <c:pt idx="52">
                  <c:v>1.071215109396261</c:v>
                </c:pt>
                <c:pt idx="53">
                  <c:v>1.0502092344777014</c:v>
                </c:pt>
                <c:pt idx="54">
                  <c:v>1.0296152719539762</c:v>
                </c:pt>
                <c:pt idx="55">
                  <c:v>1.0094251444742643</c:v>
                </c:pt>
                <c:pt idx="56">
                  <c:v>0.989630933079668</c:v>
                </c:pt>
                <c:pt idx="57">
                  <c:v>0.9702248740972428</c:v>
                </c:pt>
                <c:pt idx="58">
                  <c:v>0.9511993560949358</c:v>
                </c:pt>
                <c:pt idx="59">
                  <c:v>0.9325469168962338</c:v>
                </c:pt>
                <c:pt idx="60">
                  <c:v>0.9142602406533539</c:v>
                </c:pt>
                <c:pt idx="61">
                  <c:v>0.8963321549778257</c:v>
                </c:pt>
                <c:pt idx="62">
                  <c:v>0.8787556281273421</c:v>
                </c:pt>
                <c:pt idx="63">
                  <c:v>0.8615237662477736</c:v>
                </c:pt>
                <c:pt idx="64">
                  <c:v>0.8446298106692656</c:v>
                </c:pt>
                <c:pt idx="65">
                  <c:v>0.8280671352553567</c:v>
                </c:pt>
                <c:pt idx="66">
                  <c:v>0.8118292438040801</c:v>
                </c:pt>
                <c:pt idx="67">
                  <c:v>0.7959097675000271</c:v>
                </c:pt>
                <c:pt idx="68">
                  <c:v>0.7803024624163748</c:v>
                </c:pt>
                <c:pt idx="69">
                  <c:v>0.7650012070658968</c:v>
                </c:pt>
                <c:pt idx="70">
                  <c:v>0.7499999999999974</c:v>
                </c:pt>
                <c:pt idx="71">
                  <c:v>0.7352929574548276</c:v>
                </c:pt>
                <c:pt idx="72">
                  <c:v>0.7208743110435583</c:v>
                </c:pt>
                <c:pt idx="73">
                  <c:v>0.7067384054939081</c:v>
                </c:pt>
                <c:pt idx="74">
                  <c:v>0.6928796964300354</c:v>
                </c:pt>
                <c:pt idx="75">
                  <c:v>0.6792927481979275</c:v>
                </c:pt>
                <c:pt idx="76">
                  <c:v>0.6659722317334311</c:v>
                </c:pt>
                <c:pt idx="77">
                  <c:v>0.6529129224720907</c:v>
                </c:pt>
                <c:pt idx="78">
                  <c:v>0.640109698299973</c:v>
                </c:pt>
                <c:pt idx="79">
                  <c:v>0.6275575375446749</c:v>
                </c:pt>
                <c:pt idx="80">
                  <c:v>0.6152515170057261</c:v>
                </c:pt>
                <c:pt idx="81">
                  <c:v>0.6031868100236147</c:v>
                </c:pt>
                <c:pt idx="82">
                  <c:v>0.591358684586678</c:v>
                </c:pt>
                <c:pt idx="83">
                  <c:v>0.5797625014751153</c:v>
                </c:pt>
                <c:pt idx="84">
                  <c:v>0.5683937124413971</c:v>
                </c:pt>
                <c:pt idx="85">
                  <c:v>0.5572478584263535</c:v>
                </c:pt>
                <c:pt idx="86">
                  <c:v>0.5463205678102452</c:v>
                </c:pt>
                <c:pt idx="87">
                  <c:v>0.5356075546981296</c:v>
                </c:pt>
                <c:pt idx="88">
                  <c:v>0.5251046172388498</c:v>
                </c:pt>
                <c:pt idx="89">
                  <c:v>0.5148076359769873</c:v>
                </c:pt>
                <c:pt idx="90">
                  <c:v>0.5047125722371314</c:v>
                </c:pt>
                <c:pt idx="91">
                  <c:v>0.4948154665398332</c:v>
                </c:pt>
                <c:pt idx="92">
                  <c:v>0.48511243704862067</c:v>
                </c:pt>
                <c:pt idx="93">
                  <c:v>0.47559967804746717</c:v>
                </c:pt>
                <c:pt idx="94">
                  <c:v>0.46627345844811624</c:v>
                </c:pt>
                <c:pt idx="95">
                  <c:v>0.45713012032667627</c:v>
                </c:pt>
                <c:pt idx="96">
                  <c:v>0.4481660774889122</c:v>
                </c:pt>
                <c:pt idx="97">
                  <c:v>0.4393778140636704</c:v>
                </c:pt>
                <c:pt idx="98">
                  <c:v>0.4307618831238862</c:v>
                </c:pt>
                <c:pt idx="99">
                  <c:v>0.4223149053346322</c:v>
                </c:pt>
                <c:pt idx="100">
                  <c:v>0.41403356762767773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'0.2 lb ai A upper bound Kenaga'!$B$12:$C$12</c:f>
              <c:strCache>
                <c:ptCount val="1"/>
                <c:pt idx="0">
                  <c:v>1 year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'0.2 lb ai A upper bound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'0.2 lb ai A upper bound Kenaga'!$T$21:$T$121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9351918"/>
        <c:axId val="17058399"/>
      </c:lineChart>
      <c:catAx>
        <c:axId val="935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7058399"/>
        <c:crosses val="autoZero"/>
        <c:auto val="1"/>
        <c:lblOffset val="100"/>
        <c:tickMarkSkip val="5"/>
        <c:noMultiLvlLbl val="0"/>
      </c:catAx>
      <c:valAx>
        <c:axId val="17058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Concentration (mg ai/kg dietary item)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5191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sng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Terrestrial Application Residues 
using mean Kenaga values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05"/>
          <c:w val="0.844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'0.2 lb ai A mean Kenaga'!$A$27:$A$27</c:f>
              <c:strCache>
                <c:ptCount val="1"/>
                <c:pt idx="0">
                  <c:v>Short Grass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'0.2 lb ai A 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'0.2 lb ai A mean Kenaga'!$P$21:$P$121</c:f>
              <c:numCache>
                <c:ptCount val="101"/>
                <c:pt idx="0">
                  <c:v>17</c:v>
                </c:pt>
                <c:pt idx="1">
                  <c:v>16.66664036897615</c:v>
                </c:pt>
                <c:pt idx="2">
                  <c:v>16.33981771698738</c:v>
                </c:pt>
                <c:pt idx="3">
                  <c:v>16.019403857861974</c:v>
                </c:pt>
                <c:pt idx="4">
                  <c:v>15.70527311908086</c:v>
                </c:pt>
                <c:pt idx="5">
                  <c:v>15.397302292486414</c:v>
                </c:pt>
                <c:pt idx="6">
                  <c:v>15.095370585957827</c:v>
                </c:pt>
                <c:pt idx="7">
                  <c:v>14.79935957603411</c:v>
                </c:pt>
                <c:pt idx="8">
                  <c:v>14.509153161466108</c:v>
                </c:pt>
                <c:pt idx="9">
                  <c:v>14.22463751767935</c:v>
                </c:pt>
                <c:pt idx="10">
                  <c:v>13.945701052129843</c:v>
                </c:pt>
                <c:pt idx="11">
                  <c:v>13.672234360535317</c:v>
                </c:pt>
                <c:pt idx="12">
                  <c:v>13.404130183964748</c:v>
                </c:pt>
                <c:pt idx="13">
                  <c:v>13.141283366769327</c:v>
                </c:pt>
                <c:pt idx="14">
                  <c:v>12.88359081533838</c:v>
                </c:pt>
                <c:pt idx="15">
                  <c:v>12.630951457664057</c:v>
                </c:pt>
                <c:pt idx="16">
                  <c:v>12.383266203698936</c:v>
                </c:pt>
                <c:pt idx="17">
                  <c:v>12.140437906490982</c:v>
                </c:pt>
                <c:pt idx="18">
                  <c:v>11.90237132408064</c:v>
                </c:pt>
                <c:pt idx="19">
                  <c:v>11.668973082145088</c:v>
                </c:pt>
                <c:pt idx="20">
                  <c:v>11.44015163737502</c:v>
                </c:pt>
                <c:pt idx="21">
                  <c:v>11.215817241569594</c:v>
                </c:pt>
                <c:pt idx="22">
                  <c:v>10.995881906435441</c:v>
                </c:pt>
                <c:pt idx="23">
                  <c:v>10.780259369075962</c:v>
                </c:pt>
                <c:pt idx="24">
                  <c:v>10.56886505815734</c:v>
                </c:pt>
                <c:pt idx="25">
                  <c:v>10.361616060738033</c:v>
                </c:pt>
                <c:pt idx="26">
                  <c:v>10.158431089748714</c:v>
                </c:pt>
                <c:pt idx="27">
                  <c:v>9.9592304521099</c:v>
                </c:pt>
                <c:pt idx="28">
                  <c:v>9.76393601747479</c:v>
                </c:pt>
                <c:pt idx="29">
                  <c:v>9.572471187585032</c:v>
                </c:pt>
                <c:pt idx="30">
                  <c:v>9.384760866227397</c:v>
                </c:pt>
                <c:pt idx="31">
                  <c:v>9.200731429779594</c:v>
                </c:pt>
                <c:pt idx="32">
                  <c:v>9.02031069833366</c:v>
                </c:pt>
                <c:pt idx="33">
                  <c:v>8.8434279073856</c:v>
                </c:pt>
                <c:pt idx="34">
                  <c:v>8.670013680080183</c:v>
                </c:pt>
                <c:pt idx="35">
                  <c:v>8.499999999999991</c:v>
                </c:pt>
                <c:pt idx="36">
                  <c:v>8.333320184488066</c:v>
                </c:pt>
                <c:pt idx="37">
                  <c:v>8.169908858493681</c:v>
                </c:pt>
                <c:pt idx="38">
                  <c:v>8.009701928930978</c:v>
                </c:pt>
                <c:pt idx="39">
                  <c:v>7.8526365595404215</c:v>
                </c:pt>
                <c:pt idx="40">
                  <c:v>7.698651146243198</c:v>
                </c:pt>
                <c:pt idx="41">
                  <c:v>7.547685292978905</c:v>
                </c:pt>
                <c:pt idx="42">
                  <c:v>7.399679788017046</c:v>
                </c:pt>
                <c:pt idx="43">
                  <c:v>7.254576580733046</c:v>
                </c:pt>
                <c:pt idx="44">
                  <c:v>7.112318758839667</c:v>
                </c:pt>
                <c:pt idx="45">
                  <c:v>6.972850526064914</c:v>
                </c:pt>
                <c:pt idx="46">
                  <c:v>6.836117180267651</c:v>
                </c:pt>
                <c:pt idx="47">
                  <c:v>6.702065091982367</c:v>
                </c:pt>
                <c:pt idx="48">
                  <c:v>6.570641683384657</c:v>
                </c:pt>
                <c:pt idx="49">
                  <c:v>6.441795407669184</c:v>
                </c:pt>
                <c:pt idx="50">
                  <c:v>6.3154757288320225</c:v>
                </c:pt>
                <c:pt idx="51">
                  <c:v>6.191633101849462</c:v>
                </c:pt>
                <c:pt idx="52">
                  <c:v>6.070218953245485</c:v>
                </c:pt>
                <c:pt idx="53">
                  <c:v>5.951185662040314</c:v>
                </c:pt>
                <c:pt idx="54">
                  <c:v>5.834486541072538</c:v>
                </c:pt>
                <c:pt idx="55">
                  <c:v>5.720075818687505</c:v>
                </c:pt>
                <c:pt idx="56">
                  <c:v>5.607908620784792</c:v>
                </c:pt>
                <c:pt idx="57">
                  <c:v>5.497940953217715</c:v>
                </c:pt>
                <c:pt idx="58">
                  <c:v>5.390129684537976</c:v>
                </c:pt>
                <c:pt idx="59">
                  <c:v>5.284432529078664</c:v>
                </c:pt>
                <c:pt idx="60">
                  <c:v>5.180808030369011</c:v>
                </c:pt>
                <c:pt idx="61">
                  <c:v>5.0792155448743515</c:v>
                </c:pt>
                <c:pt idx="62">
                  <c:v>4.979615226054944</c:v>
                </c:pt>
                <c:pt idx="63">
                  <c:v>4.88196800873739</c:v>
                </c:pt>
                <c:pt idx="64">
                  <c:v>4.786235593792511</c:v>
                </c:pt>
                <c:pt idx="65">
                  <c:v>4.692380433113693</c:v>
                </c:pt>
                <c:pt idx="66">
                  <c:v>4.600365714889792</c:v>
                </c:pt>
                <c:pt idx="67">
                  <c:v>4.510155349166825</c:v>
                </c:pt>
                <c:pt idx="68">
                  <c:v>4.421713953692795</c:v>
                </c:pt>
                <c:pt idx="69">
                  <c:v>4.335006840040087</c:v>
                </c:pt>
                <c:pt idx="70">
                  <c:v>4.249999999999991</c:v>
                </c:pt>
                <c:pt idx="71">
                  <c:v>4.166660092244029</c:v>
                </c:pt>
                <c:pt idx="72">
                  <c:v>4.084954429246836</c:v>
                </c:pt>
                <c:pt idx="73">
                  <c:v>4.004850964465485</c:v>
                </c:pt>
                <c:pt idx="74">
                  <c:v>3.9263182797702063</c:v>
                </c:pt>
                <c:pt idx="75">
                  <c:v>3.8493255731215945</c:v>
                </c:pt>
                <c:pt idx="76">
                  <c:v>3.773842646489448</c:v>
                </c:pt>
                <c:pt idx="77">
                  <c:v>3.6998398940085186</c:v>
                </c:pt>
                <c:pt idx="78">
                  <c:v>3.6272882903665185</c:v>
                </c:pt>
                <c:pt idx="79">
                  <c:v>3.556159379419829</c:v>
                </c:pt>
                <c:pt idx="80">
                  <c:v>3.4864252630324524</c:v>
                </c:pt>
                <c:pt idx="81">
                  <c:v>3.418058590133821</c:v>
                </c:pt>
                <c:pt idx="82">
                  <c:v>3.351032545991179</c:v>
                </c:pt>
                <c:pt idx="83">
                  <c:v>3.285320841692324</c:v>
                </c:pt>
                <c:pt idx="84">
                  <c:v>3.2208977038345874</c:v>
                </c:pt>
                <c:pt idx="85">
                  <c:v>3.157737864416007</c:v>
                </c:pt>
                <c:pt idx="86">
                  <c:v>3.0958165509247264</c:v>
                </c:pt>
                <c:pt idx="87">
                  <c:v>3.0351094766227384</c:v>
                </c:pt>
                <c:pt idx="88">
                  <c:v>2.975592831020153</c:v>
                </c:pt>
                <c:pt idx="89">
                  <c:v>2.917243270536265</c:v>
                </c:pt>
                <c:pt idx="90">
                  <c:v>2.8600379093437485</c:v>
                </c:pt>
                <c:pt idx="91">
                  <c:v>2.803954310392392</c:v>
                </c:pt>
                <c:pt idx="92">
                  <c:v>2.748970476608854</c:v>
                </c:pt>
                <c:pt idx="93">
                  <c:v>2.6950648422689842</c:v>
                </c:pt>
                <c:pt idx="94">
                  <c:v>2.6422162645393286</c:v>
                </c:pt>
                <c:pt idx="95">
                  <c:v>2.590404015184502</c:v>
                </c:pt>
                <c:pt idx="96">
                  <c:v>2.539607772437172</c:v>
                </c:pt>
                <c:pt idx="97">
                  <c:v>2.4898076130274687</c:v>
                </c:pt>
                <c:pt idx="98">
                  <c:v>2.4409840043686915</c:v>
                </c:pt>
                <c:pt idx="99">
                  <c:v>2.393117796896252</c:v>
                </c:pt>
                <c:pt idx="100">
                  <c:v>2.346190216556843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'0.2 lb ai A mean Kenaga'!$A$28:$A$28</c:f>
              <c:strCache>
                <c:ptCount val="1"/>
                <c:pt idx="0">
                  <c:v>Tall Grass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'0.2 lb ai A 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'0.2 lb ai A mean Kenaga'!$Q$21:$Q$121</c:f>
              <c:numCache>
                <c:ptCount val="101"/>
                <c:pt idx="0">
                  <c:v>7.2</c:v>
                </c:pt>
                <c:pt idx="1">
                  <c:v>7.058812391566369</c:v>
                </c:pt>
                <c:pt idx="2">
                  <c:v>6.920393386018183</c:v>
                </c:pt>
                <c:pt idx="3">
                  <c:v>6.784688692741541</c:v>
                </c:pt>
                <c:pt idx="4">
                  <c:v>6.651645085728363</c:v>
                </c:pt>
                <c:pt idx="5">
                  <c:v>6.521210382700127</c:v>
                </c:pt>
                <c:pt idx="6">
                  <c:v>6.393333424640961</c:v>
                </c:pt>
                <c:pt idx="7">
                  <c:v>6.267964055732092</c:v>
                </c:pt>
                <c:pt idx="8">
                  <c:v>6.1450531036797615</c:v>
                </c:pt>
                <c:pt idx="9">
                  <c:v>6.024552360428899</c:v>
                </c:pt>
                <c:pt idx="10">
                  <c:v>5.90641456325499</c:v>
                </c:pt>
                <c:pt idx="11">
                  <c:v>5.79059337622672</c:v>
                </c:pt>
                <c:pt idx="12">
                  <c:v>5.677043372032126</c:v>
                </c:pt>
                <c:pt idx="13">
                  <c:v>5.5657200141611245</c:v>
                </c:pt>
                <c:pt idx="14">
                  <c:v>5.45657963943743</c:v>
                </c:pt>
                <c:pt idx="15">
                  <c:v>5.34957944089301</c:v>
                </c:pt>
                <c:pt idx="16">
                  <c:v>5.2446774509783705</c:v>
                </c:pt>
                <c:pt idx="17">
                  <c:v>5.1418325251020605</c:v>
                </c:pt>
                <c:pt idx="18">
                  <c:v>5.041004325492975</c:v>
                </c:pt>
                <c:pt idx="19">
                  <c:v>4.942153305379094</c:v>
                </c:pt>
                <c:pt idx="20">
                  <c:v>4.845240693476478</c:v>
                </c:pt>
                <c:pt idx="21">
                  <c:v>4.7502284787824145</c:v>
                </c:pt>
                <c:pt idx="22">
                  <c:v>4.6570793956667735</c:v>
                </c:pt>
                <c:pt idx="23">
                  <c:v>4.5657569092556995</c:v>
                </c:pt>
                <c:pt idx="24">
                  <c:v>4.47622520110193</c:v>
                </c:pt>
                <c:pt idx="25">
                  <c:v>4.388449155136106</c:v>
                </c:pt>
                <c:pt idx="26">
                  <c:v>4.302394343893571</c:v>
                </c:pt>
                <c:pt idx="27">
                  <c:v>4.218027015011249</c:v>
                </c:pt>
                <c:pt idx="28">
                  <c:v>4.135314077989321</c:v>
                </c:pt>
                <c:pt idx="29">
                  <c:v>4.054223091212482</c:v>
                </c:pt>
                <c:pt idx="30">
                  <c:v>3.9747222492257195</c:v>
                </c:pt>
                <c:pt idx="31">
                  <c:v>3.8967803702595916</c:v>
                </c:pt>
                <c:pt idx="32">
                  <c:v>3.820366884000137</c:v>
                </c:pt>
                <c:pt idx="33">
                  <c:v>3.745451819598606</c:v>
                </c:pt>
                <c:pt idx="34">
                  <c:v>3.6720057939163118</c:v>
                </c:pt>
                <c:pt idx="35">
                  <c:v>3.5999999999999948</c:v>
                </c:pt>
                <c:pt idx="36">
                  <c:v>3.5294061957831793</c:v>
                </c:pt>
                <c:pt idx="37">
                  <c:v>3.4601966930090864</c:v>
                </c:pt>
                <c:pt idx="38">
                  <c:v>3.3923443463707654</c:v>
                </c:pt>
                <c:pt idx="39">
                  <c:v>3.325822542864177</c:v>
                </c:pt>
                <c:pt idx="40">
                  <c:v>3.2606051913500584</c:v>
                </c:pt>
                <c:pt idx="41">
                  <c:v>3.1966667123204755</c:v>
                </c:pt>
                <c:pt idx="42">
                  <c:v>3.133982027866041</c:v>
                </c:pt>
                <c:pt idx="43">
                  <c:v>3.072526551839876</c:v>
                </c:pt>
                <c:pt idx="44">
                  <c:v>3.0122761802144447</c:v>
                </c:pt>
                <c:pt idx="45">
                  <c:v>2.95320728162749</c:v>
                </c:pt>
                <c:pt idx="46">
                  <c:v>2.8952966881133553</c:v>
                </c:pt>
                <c:pt idx="47">
                  <c:v>2.8385216860160583</c:v>
                </c:pt>
                <c:pt idx="48">
                  <c:v>2.7828600070805574</c:v>
                </c:pt>
                <c:pt idx="49">
                  <c:v>2.72828981971871</c:v>
                </c:pt>
                <c:pt idx="50">
                  <c:v>2.6747897204465008</c:v>
                </c:pt>
                <c:pt idx="51">
                  <c:v>2.622338725489181</c:v>
                </c:pt>
                <c:pt idx="52">
                  <c:v>2.5709162625510262</c:v>
                </c:pt>
                <c:pt idx="53">
                  <c:v>2.5205021627464834</c:v>
                </c:pt>
                <c:pt idx="54">
                  <c:v>2.471076652689543</c:v>
                </c:pt>
                <c:pt idx="55">
                  <c:v>2.422620346738235</c:v>
                </c:pt>
                <c:pt idx="56">
                  <c:v>2.3751142393912033</c:v>
                </c:pt>
                <c:pt idx="57">
                  <c:v>2.3285396978333828</c:v>
                </c:pt>
                <c:pt idx="58">
                  <c:v>2.2828784546278458</c:v>
                </c:pt>
                <c:pt idx="59">
                  <c:v>2.238112600550961</c:v>
                </c:pt>
                <c:pt idx="60">
                  <c:v>2.194224577568049</c:v>
                </c:pt>
                <c:pt idx="61">
                  <c:v>2.1511971719467815</c:v>
                </c:pt>
                <c:pt idx="62">
                  <c:v>2.1090135075056207</c:v>
                </c:pt>
                <c:pt idx="63">
                  <c:v>2.0676570389946565</c:v>
                </c:pt>
                <c:pt idx="64">
                  <c:v>2.027111545606237</c:v>
                </c:pt>
                <c:pt idx="65">
                  <c:v>1.9873611246128557</c:v>
                </c:pt>
                <c:pt idx="66">
                  <c:v>1.9483901851297918</c:v>
                </c:pt>
                <c:pt idx="67">
                  <c:v>1.9101834420000647</c:v>
                </c:pt>
                <c:pt idx="68">
                  <c:v>1.8727259097992994</c:v>
                </c:pt>
                <c:pt idx="69">
                  <c:v>1.8360028969581523</c:v>
                </c:pt>
                <c:pt idx="70">
                  <c:v>1.799999999999994</c:v>
                </c:pt>
                <c:pt idx="71">
                  <c:v>1.7647030978915863</c:v>
                </c:pt>
                <c:pt idx="72">
                  <c:v>1.73009834650454</c:v>
                </c:pt>
                <c:pt idx="73">
                  <c:v>1.6961721731853796</c:v>
                </c:pt>
                <c:pt idx="74">
                  <c:v>1.6629112714320853</c:v>
                </c:pt>
                <c:pt idx="75">
                  <c:v>1.6303025956750263</c:v>
                </c:pt>
                <c:pt idx="76">
                  <c:v>1.5983333561602349</c:v>
                </c:pt>
                <c:pt idx="77">
                  <c:v>1.5669910139330179</c:v>
                </c:pt>
                <c:pt idx="78">
                  <c:v>1.5362632759199355</c:v>
                </c:pt>
                <c:pt idx="79">
                  <c:v>1.50613809010722</c:v>
                </c:pt>
                <c:pt idx="80">
                  <c:v>1.476603640813743</c:v>
                </c:pt>
                <c:pt idx="81">
                  <c:v>1.4476483440566756</c:v>
                </c:pt>
                <c:pt idx="82">
                  <c:v>1.4192608430080271</c:v>
                </c:pt>
                <c:pt idx="83">
                  <c:v>1.3914300035402767</c:v>
                </c:pt>
                <c:pt idx="84">
                  <c:v>1.364144909859353</c:v>
                </c:pt>
                <c:pt idx="85">
                  <c:v>1.3373948602232484</c:v>
                </c:pt>
                <c:pt idx="86">
                  <c:v>1.3111693627445886</c:v>
                </c:pt>
                <c:pt idx="87">
                  <c:v>1.2854581312755113</c:v>
                </c:pt>
                <c:pt idx="88">
                  <c:v>1.26025108137324</c:v>
                </c:pt>
                <c:pt idx="89">
                  <c:v>1.2355383263447697</c:v>
                </c:pt>
                <c:pt idx="90">
                  <c:v>1.2113101733691156</c:v>
                </c:pt>
                <c:pt idx="91">
                  <c:v>1.1875571196956</c:v>
                </c:pt>
                <c:pt idx="92">
                  <c:v>1.1642698489166898</c:v>
                </c:pt>
                <c:pt idx="93">
                  <c:v>1.1414392273139213</c:v>
                </c:pt>
                <c:pt idx="94">
                  <c:v>1.119056300275479</c:v>
                </c:pt>
                <c:pt idx="95">
                  <c:v>1.097112288784023</c:v>
                </c:pt>
                <c:pt idx="96">
                  <c:v>1.0755985859733892</c:v>
                </c:pt>
                <c:pt idx="97">
                  <c:v>1.0545067537528088</c:v>
                </c:pt>
                <c:pt idx="98">
                  <c:v>1.0338285194973267</c:v>
                </c:pt>
                <c:pt idx="99">
                  <c:v>1.013555772803117</c:v>
                </c:pt>
                <c:pt idx="100">
                  <c:v>0.9936805623064263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'0.2 lb ai A mean Kenaga'!$A$29:$A$29</c:f>
              <c:strCache>
                <c:ptCount val="1"/>
                <c:pt idx="0">
                  <c:v>Broadleaf plants/sm Insects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'0.2 lb ai A 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'0.2 lb ai A mean Kenaga'!$R$21:$R$121</c:f>
              <c:numCache>
                <c:ptCount val="101"/>
                <c:pt idx="0">
                  <c:v>9</c:v>
                </c:pt>
                <c:pt idx="1">
                  <c:v>8.82351548945796</c:v>
                </c:pt>
                <c:pt idx="2">
                  <c:v>8.65049173252273</c:v>
                </c:pt>
                <c:pt idx="3">
                  <c:v>8.480860865926926</c:v>
                </c:pt>
                <c:pt idx="4">
                  <c:v>8.314556357160455</c:v>
                </c:pt>
                <c:pt idx="5">
                  <c:v>8.151512978375159</c:v>
                </c:pt>
                <c:pt idx="6">
                  <c:v>7.991666780801202</c:v>
                </c:pt>
                <c:pt idx="7">
                  <c:v>7.834955069665116</c:v>
                </c:pt>
                <c:pt idx="8">
                  <c:v>7.6813163795997035</c:v>
                </c:pt>
                <c:pt idx="9">
                  <c:v>7.530690450536126</c:v>
                </c:pt>
                <c:pt idx="10">
                  <c:v>7.3830182040687395</c:v>
                </c:pt>
                <c:pt idx="11">
                  <c:v>7.238241720283402</c:v>
                </c:pt>
                <c:pt idx="12">
                  <c:v>7.09630421504016</c:v>
                </c:pt>
                <c:pt idx="13">
                  <c:v>6.957150017701408</c:v>
                </c:pt>
                <c:pt idx="14">
                  <c:v>6.820724549296789</c:v>
                </c:pt>
                <c:pt idx="15">
                  <c:v>6.6869743011162655</c:v>
                </c:pt>
                <c:pt idx="16">
                  <c:v>6.555846813722966</c:v>
                </c:pt>
                <c:pt idx="17">
                  <c:v>6.427290656377579</c:v>
                </c:pt>
                <c:pt idx="18">
                  <c:v>6.301255406866222</c:v>
                </c:pt>
                <c:pt idx="19">
                  <c:v>6.177691631723871</c:v>
                </c:pt>
                <c:pt idx="20">
                  <c:v>6.0565508668456</c:v>
                </c:pt>
                <c:pt idx="21">
                  <c:v>5.937785598478022</c:v>
                </c:pt>
                <c:pt idx="22">
                  <c:v>5.8213492445834705</c:v>
                </c:pt>
                <c:pt idx="23">
                  <c:v>5.707196136569628</c:v>
                </c:pt>
                <c:pt idx="24">
                  <c:v>5.595281501377416</c:v>
                </c:pt>
                <c:pt idx="25">
                  <c:v>5.485561443920136</c:v>
                </c:pt>
                <c:pt idx="26">
                  <c:v>5.377992929866966</c:v>
                </c:pt>
                <c:pt idx="27">
                  <c:v>5.272533768764064</c:v>
                </c:pt>
                <c:pt idx="28">
                  <c:v>5.169142597486653</c:v>
                </c:pt>
                <c:pt idx="29">
                  <c:v>5.0677788640156045</c:v>
                </c:pt>
                <c:pt idx="30">
                  <c:v>4.968402811532151</c:v>
                </c:pt>
                <c:pt idx="31">
                  <c:v>4.870975462824491</c:v>
                </c:pt>
                <c:pt idx="32">
                  <c:v>4.775458605000173</c:v>
                </c:pt>
                <c:pt idx="33">
                  <c:v>4.6818147744982594</c:v>
                </c:pt>
                <c:pt idx="34">
                  <c:v>4.590007242395392</c:v>
                </c:pt>
                <c:pt idx="35">
                  <c:v>4.499999999999996</c:v>
                </c:pt>
                <c:pt idx="36">
                  <c:v>4.411757744728976</c:v>
                </c:pt>
                <c:pt idx="37">
                  <c:v>4.32524586626136</c:v>
                </c:pt>
                <c:pt idx="38">
                  <c:v>4.240430432963459</c:v>
                </c:pt>
                <c:pt idx="39">
                  <c:v>4.157278178580223</c:v>
                </c:pt>
                <c:pt idx="40">
                  <c:v>4.075756489187576</c:v>
                </c:pt>
                <c:pt idx="41">
                  <c:v>3.9958333904005974</c:v>
                </c:pt>
                <c:pt idx="42">
                  <c:v>3.9174775348325546</c:v>
                </c:pt>
                <c:pt idx="43">
                  <c:v>3.840658189799848</c:v>
                </c:pt>
                <c:pt idx="44">
                  <c:v>3.7653452252680593</c:v>
                </c:pt>
                <c:pt idx="45">
                  <c:v>3.691509102034366</c:v>
                </c:pt>
                <c:pt idx="46">
                  <c:v>3.6191208601416975</c:v>
                </c:pt>
                <c:pt idx="47">
                  <c:v>3.5481521075200764</c:v>
                </c:pt>
                <c:pt idx="48">
                  <c:v>3.4785750088507004</c:v>
                </c:pt>
                <c:pt idx="49">
                  <c:v>3.410362274648391</c:v>
                </c:pt>
                <c:pt idx="50">
                  <c:v>3.343487150558129</c:v>
                </c:pt>
                <c:pt idx="51">
                  <c:v>3.2779234068614795</c:v>
                </c:pt>
                <c:pt idx="52">
                  <c:v>3.213645328188786</c:v>
                </c:pt>
                <c:pt idx="53">
                  <c:v>3.1506277034331074</c:v>
                </c:pt>
                <c:pt idx="54">
                  <c:v>3.088845815861932</c:v>
                </c:pt>
                <c:pt idx="55">
                  <c:v>3.0282754334227966</c:v>
                </c:pt>
                <c:pt idx="56">
                  <c:v>2.9688927992390073</c:v>
                </c:pt>
                <c:pt idx="57">
                  <c:v>2.9106746222917317</c:v>
                </c:pt>
                <c:pt idx="58">
                  <c:v>2.8535980682848106</c:v>
                </c:pt>
                <c:pt idx="59">
                  <c:v>2.797640750688705</c:v>
                </c:pt>
                <c:pt idx="60">
                  <c:v>2.742780721960065</c:v>
                </c:pt>
                <c:pt idx="61">
                  <c:v>2.68899646493348</c:v>
                </c:pt>
                <c:pt idx="62">
                  <c:v>2.6362668843820294</c:v>
                </c:pt>
                <c:pt idx="63">
                  <c:v>2.584571298743324</c:v>
                </c:pt>
                <c:pt idx="64">
                  <c:v>2.5338894320077996</c:v>
                </c:pt>
                <c:pt idx="65">
                  <c:v>2.484201405766073</c:v>
                </c:pt>
                <c:pt idx="66">
                  <c:v>2.435487731412243</c:v>
                </c:pt>
                <c:pt idx="67">
                  <c:v>2.387729302500084</c:v>
                </c:pt>
                <c:pt idx="68">
                  <c:v>2.340907387249127</c:v>
                </c:pt>
                <c:pt idx="69">
                  <c:v>2.295003621197693</c:v>
                </c:pt>
                <c:pt idx="70">
                  <c:v>2.249999999999995</c:v>
                </c:pt>
                <c:pt idx="71">
                  <c:v>2.2058788723644853</c:v>
                </c:pt>
                <c:pt idx="72">
                  <c:v>2.1626229331306774</c:v>
                </c:pt>
                <c:pt idx="73">
                  <c:v>2.1202152164817267</c:v>
                </c:pt>
                <c:pt idx="74">
                  <c:v>2.078639089290109</c:v>
                </c:pt>
                <c:pt idx="75">
                  <c:v>2.0378782445937853</c:v>
                </c:pt>
                <c:pt idx="76">
                  <c:v>1.997916695200296</c:v>
                </c:pt>
                <c:pt idx="77">
                  <c:v>1.9587387674162746</c:v>
                </c:pt>
                <c:pt idx="78">
                  <c:v>1.9203290948999214</c:v>
                </c:pt>
                <c:pt idx="79">
                  <c:v>1.882672612634027</c:v>
                </c:pt>
                <c:pt idx="80">
                  <c:v>1.8457545510171804</c:v>
                </c:pt>
                <c:pt idx="81">
                  <c:v>1.8095604300708463</c:v>
                </c:pt>
                <c:pt idx="82">
                  <c:v>1.7740760537600357</c:v>
                </c:pt>
                <c:pt idx="83">
                  <c:v>1.7392875044253477</c:v>
                </c:pt>
                <c:pt idx="84">
                  <c:v>1.7051811373241932</c:v>
                </c:pt>
                <c:pt idx="85">
                  <c:v>1.6717435752790624</c:v>
                </c:pt>
                <c:pt idx="86">
                  <c:v>1.6389617034307375</c:v>
                </c:pt>
                <c:pt idx="87">
                  <c:v>1.6068226640943908</c:v>
                </c:pt>
                <c:pt idx="88">
                  <c:v>1.5753138517165515</c:v>
                </c:pt>
                <c:pt idx="89">
                  <c:v>1.5444229079309637</c:v>
                </c:pt>
                <c:pt idx="90">
                  <c:v>1.514137716711396</c:v>
                </c:pt>
                <c:pt idx="91">
                  <c:v>1.4844463996195014</c:v>
                </c:pt>
                <c:pt idx="92">
                  <c:v>1.4553373111458636</c:v>
                </c:pt>
                <c:pt idx="93">
                  <c:v>1.426799034142403</c:v>
                </c:pt>
                <c:pt idx="94">
                  <c:v>1.3988203753443502</c:v>
                </c:pt>
                <c:pt idx="95">
                  <c:v>1.3713903609800304</c:v>
                </c:pt>
                <c:pt idx="96">
                  <c:v>1.344498232466738</c:v>
                </c:pt>
                <c:pt idx="97">
                  <c:v>1.3181334421910127</c:v>
                </c:pt>
                <c:pt idx="98">
                  <c:v>1.2922856493716601</c:v>
                </c:pt>
                <c:pt idx="99">
                  <c:v>1.266944716003898</c:v>
                </c:pt>
                <c:pt idx="100">
                  <c:v>1.2421007028830346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'0.2 lb ai A mean Kenaga'!$A$30:$A$30</c:f>
              <c:strCache>
                <c:ptCount val="1"/>
                <c:pt idx="0">
                  <c:v>Fruits/pods/seeds/lg insects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'0.2 lb ai A 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'0.2 lb ai A mean Kenaga'!$S$21:$S$121</c:f>
              <c:numCache>
                <c:ptCount val="101"/>
                <c:pt idx="0">
                  <c:v>1.4000000000000001</c:v>
                </c:pt>
                <c:pt idx="1">
                  <c:v>1.3725468539156829</c:v>
                </c:pt>
                <c:pt idx="2">
                  <c:v>1.3456320472813135</c:v>
                </c:pt>
                <c:pt idx="3">
                  <c:v>1.319245023588633</c:v>
                </c:pt>
                <c:pt idx="4">
                  <c:v>1.2933754333360707</c:v>
                </c:pt>
                <c:pt idx="5">
                  <c:v>1.2680131299694692</c:v>
                </c:pt>
                <c:pt idx="6">
                  <c:v>1.2431481659024093</c:v>
                </c:pt>
                <c:pt idx="7">
                  <c:v>1.2187707886145738</c:v>
                </c:pt>
                <c:pt idx="8">
                  <c:v>1.1948714368266207</c:v>
                </c:pt>
                <c:pt idx="9">
                  <c:v>1.171440736750064</c:v>
                </c:pt>
                <c:pt idx="10">
                  <c:v>1.148469498410693</c:v>
                </c:pt>
                <c:pt idx="11">
                  <c:v>1.125948712044085</c:v>
                </c:pt>
                <c:pt idx="12">
                  <c:v>1.1038695445618028</c:v>
                </c:pt>
                <c:pt idx="13">
                  <c:v>1.0822233360868858</c:v>
                </c:pt>
                <c:pt idx="14">
                  <c:v>1.0610015965572783</c:v>
                </c:pt>
                <c:pt idx="15">
                  <c:v>1.0401960023958636</c:v>
                </c:pt>
                <c:pt idx="16">
                  <c:v>1.0197983932457948</c:v>
                </c:pt>
                <c:pt idx="17">
                  <c:v>0.9998007687698457</c:v>
                </c:pt>
                <c:pt idx="18">
                  <c:v>0.9801952855125234</c:v>
                </c:pt>
                <c:pt idx="19">
                  <c:v>0.9609742538237133</c:v>
                </c:pt>
                <c:pt idx="20">
                  <c:v>0.942130134842649</c:v>
                </c:pt>
                <c:pt idx="21">
                  <c:v>0.9236555375410256</c:v>
                </c:pt>
                <c:pt idx="22">
                  <c:v>0.9055432158240954</c:v>
                </c:pt>
                <c:pt idx="23">
                  <c:v>0.8877860656886087</c:v>
                </c:pt>
                <c:pt idx="24">
                  <c:v>0.8703771224364869</c:v>
                </c:pt>
                <c:pt idx="25">
                  <c:v>0.8533095579431322</c:v>
                </c:pt>
                <c:pt idx="26">
                  <c:v>0.8365766779793059</c:v>
                </c:pt>
                <c:pt idx="27">
                  <c:v>0.8201719195855212</c:v>
                </c:pt>
                <c:pt idx="28">
                  <c:v>0.804088848497924</c:v>
                </c:pt>
                <c:pt idx="29">
                  <c:v>0.7883211566246497</c:v>
                </c:pt>
                <c:pt idx="30">
                  <c:v>0.772862659571668</c:v>
                </c:pt>
                <c:pt idx="31">
                  <c:v>0.7577072942171431</c:v>
                </c:pt>
                <c:pt idx="32">
                  <c:v>0.7428491163333603</c:v>
                </c:pt>
                <c:pt idx="33">
                  <c:v>0.7282822982552848</c:v>
                </c:pt>
                <c:pt idx="34">
                  <c:v>0.7140011265948386</c:v>
                </c:pt>
                <c:pt idx="35">
                  <c:v>0.6999999999999992</c:v>
                </c:pt>
                <c:pt idx="36">
                  <c:v>0.6862734269578407</c:v>
                </c:pt>
                <c:pt idx="37">
                  <c:v>0.672816023640656</c:v>
                </c:pt>
                <c:pt idx="38">
                  <c:v>0.6596225117943157</c:v>
                </c:pt>
                <c:pt idx="39">
                  <c:v>0.6466877166680346</c:v>
                </c:pt>
                <c:pt idx="40">
                  <c:v>0.6340065649847338</c:v>
                </c:pt>
                <c:pt idx="41">
                  <c:v>0.6215740829512039</c:v>
                </c:pt>
                <c:pt idx="42">
                  <c:v>0.6093853943072861</c:v>
                </c:pt>
                <c:pt idx="43">
                  <c:v>0.5974357184133096</c:v>
                </c:pt>
                <c:pt idx="44">
                  <c:v>0.5857203683750313</c:v>
                </c:pt>
                <c:pt idx="45">
                  <c:v>0.5742347492053457</c:v>
                </c:pt>
                <c:pt idx="46">
                  <c:v>0.5629743560220417</c:v>
                </c:pt>
                <c:pt idx="47">
                  <c:v>0.5519347722809006</c:v>
                </c:pt>
                <c:pt idx="48">
                  <c:v>0.5411116680434421</c:v>
                </c:pt>
                <c:pt idx="49">
                  <c:v>0.5305007982786385</c:v>
                </c:pt>
                <c:pt idx="50">
                  <c:v>0.5200980011979311</c:v>
                </c:pt>
                <c:pt idx="51">
                  <c:v>0.5098991966228967</c:v>
                </c:pt>
                <c:pt idx="52">
                  <c:v>0.4999003843849222</c:v>
                </c:pt>
                <c:pt idx="53">
                  <c:v>0.49009764275626105</c:v>
                </c:pt>
                <c:pt idx="54">
                  <c:v>0.48048712691185597</c:v>
                </c:pt>
                <c:pt idx="55">
                  <c:v>0.4710650674213238</c:v>
                </c:pt>
                <c:pt idx="56">
                  <c:v>0.4618277687705122</c:v>
                </c:pt>
                <c:pt idx="57">
                  <c:v>0.45277160791204707</c:v>
                </c:pt>
                <c:pt idx="58">
                  <c:v>0.44389303284430376</c:v>
                </c:pt>
                <c:pt idx="59">
                  <c:v>0.43518856121824284</c:v>
                </c:pt>
                <c:pt idx="60">
                  <c:v>0.42665477897156556</c:v>
                </c:pt>
                <c:pt idx="61">
                  <c:v>0.4182883389896524</c:v>
                </c:pt>
                <c:pt idx="62">
                  <c:v>0.41008595979276</c:v>
                </c:pt>
                <c:pt idx="63">
                  <c:v>0.4020444242489614</c:v>
                </c:pt>
                <c:pt idx="64">
                  <c:v>0.3941605783123243</c:v>
                </c:pt>
                <c:pt idx="65">
                  <c:v>0.3864313297858335</c:v>
                </c:pt>
                <c:pt idx="66">
                  <c:v>0.37885364710857106</c:v>
                </c:pt>
                <c:pt idx="67">
                  <c:v>0.3714245581666797</c:v>
                </c:pt>
                <c:pt idx="68">
                  <c:v>0.36414114912764195</c:v>
                </c:pt>
                <c:pt idx="69">
                  <c:v>0.3570005632974189</c:v>
                </c:pt>
                <c:pt idx="70">
                  <c:v>0.34999999999999926</c:v>
                </c:pt>
                <c:pt idx="71">
                  <c:v>0.34313671347892</c:v>
                </c:pt>
                <c:pt idx="72">
                  <c:v>0.33640801182032765</c:v>
                </c:pt>
                <c:pt idx="73">
                  <c:v>0.32981125589715754</c:v>
                </c:pt>
                <c:pt idx="74">
                  <c:v>0.32334385833401696</c:v>
                </c:pt>
                <c:pt idx="75">
                  <c:v>0.3170032824923666</c:v>
                </c:pt>
                <c:pt idx="76">
                  <c:v>0.3107870414756016</c:v>
                </c:pt>
                <c:pt idx="77">
                  <c:v>0.3046926971536427</c:v>
                </c:pt>
                <c:pt idx="78">
                  <c:v>0.29871785920665445</c:v>
                </c:pt>
                <c:pt idx="79">
                  <c:v>0.2928601841875153</c:v>
                </c:pt>
                <c:pt idx="80">
                  <c:v>0.2871173746026725</c:v>
                </c:pt>
                <c:pt idx="81">
                  <c:v>0.2814871780110205</c:v>
                </c:pt>
                <c:pt idx="82">
                  <c:v>0.27596738614045</c:v>
                </c:pt>
                <c:pt idx="83">
                  <c:v>0.2705558340217208</c:v>
                </c:pt>
                <c:pt idx="84">
                  <c:v>0.26525039913931897</c:v>
                </c:pt>
                <c:pt idx="85">
                  <c:v>0.2600490005989653</c:v>
                </c:pt>
                <c:pt idx="86">
                  <c:v>0.2549495983114481</c:v>
                </c:pt>
                <c:pt idx="87">
                  <c:v>0.24995019219246084</c:v>
                </c:pt>
                <c:pt idx="88">
                  <c:v>0.24504882137813028</c:v>
                </c:pt>
                <c:pt idx="89">
                  <c:v>0.24024356345592773</c:v>
                </c:pt>
                <c:pt idx="90">
                  <c:v>0.23553253371066166</c:v>
                </c:pt>
                <c:pt idx="91">
                  <c:v>0.23091388438525584</c:v>
                </c:pt>
                <c:pt idx="92">
                  <c:v>0.2263858039560233</c:v>
                </c:pt>
                <c:pt idx="93">
                  <c:v>0.22194651642215169</c:v>
                </c:pt>
                <c:pt idx="94">
                  <c:v>0.21759428060912123</c:v>
                </c:pt>
                <c:pt idx="95">
                  <c:v>0.2133273894857826</c:v>
                </c:pt>
                <c:pt idx="96">
                  <c:v>0.209144169494826</c:v>
                </c:pt>
                <c:pt idx="97">
                  <c:v>0.20504297989637982</c:v>
                </c:pt>
                <c:pt idx="98">
                  <c:v>0.20102221212448051</c:v>
                </c:pt>
                <c:pt idx="99">
                  <c:v>0.19708028915616196</c:v>
                </c:pt>
                <c:pt idx="100">
                  <c:v>0.19321566489291656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'0.2 lb ai A mean Kenaga'!$B$12:$C$12</c:f>
              <c:strCache>
                <c:ptCount val="1"/>
                <c:pt idx="0">
                  <c:v>1 year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'0.2 lb ai A mean Kenaga'!$M$21:$M$121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'0.2 lb ai A mean Kenaga'!$T$21:$T$121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19307864"/>
        <c:axId val="39553049"/>
      </c:lineChart>
      <c:catAx>
        <c:axId val="19307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553049"/>
        <c:crosses val="autoZero"/>
        <c:auto val="1"/>
        <c:lblOffset val="100"/>
        <c:tickMarkSkip val="5"/>
        <c:noMultiLvlLbl val="0"/>
      </c:catAx>
      <c:valAx>
        <c:axId val="3955304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0786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sng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0.79125</cdr:x>
      <cdr:y>0</cdr:y>
    </cdr:from>
    <cdr:to>
      <cdr:x>0.92875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7172325" y="0"/>
          <a:ext cx="1247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sng" baseline="0">
              <a:latin typeface="Arial"/>
              <a:ea typeface="Arial"/>
              <a:cs typeface="Arial"/>
            </a:rPr>
            <a:t>For Risk Discussion Purposes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180</xdr:row>
      <xdr:rowOff>0</xdr:rowOff>
    </xdr:from>
    <xdr:to>
      <xdr:col>7</xdr:col>
      <xdr:colOff>314325</xdr:colOff>
      <xdr:row>215</xdr:row>
      <xdr:rowOff>142875</xdr:rowOff>
    </xdr:to>
    <xdr:graphicFrame>
      <xdr:nvGraphicFramePr>
        <xdr:cNvPr id="1" name="Chart 1"/>
        <xdr:cNvGraphicFramePr/>
      </xdr:nvGraphicFramePr>
      <xdr:xfrm>
        <a:off x="485775" y="29184600"/>
        <a:ext cx="90678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129</xdr:row>
      <xdr:rowOff>0</xdr:rowOff>
    </xdr:from>
    <xdr:to>
      <xdr:col>6</xdr:col>
      <xdr:colOff>847725</xdr:colOff>
      <xdr:row>164</xdr:row>
      <xdr:rowOff>142875</xdr:rowOff>
    </xdr:to>
    <xdr:graphicFrame>
      <xdr:nvGraphicFramePr>
        <xdr:cNvPr id="1" name="Chart 1"/>
        <xdr:cNvGraphicFramePr/>
      </xdr:nvGraphicFramePr>
      <xdr:xfrm>
        <a:off x="47625" y="23098125"/>
        <a:ext cx="90868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</cdr:y>
    </cdr:from>
    <cdr:to>
      <cdr:x>0.94275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7296150" y="0"/>
          <a:ext cx="1247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sng" baseline="0">
              <a:latin typeface="Arial"/>
              <a:ea typeface="Arial"/>
              <a:cs typeface="Arial"/>
            </a:rPr>
            <a:t>For Risk Discussion Purposes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180</xdr:row>
      <xdr:rowOff>0</xdr:rowOff>
    </xdr:from>
    <xdr:to>
      <xdr:col>7</xdr:col>
      <xdr:colOff>314325</xdr:colOff>
      <xdr:row>215</xdr:row>
      <xdr:rowOff>142875</xdr:rowOff>
    </xdr:to>
    <xdr:graphicFrame>
      <xdr:nvGraphicFramePr>
        <xdr:cNvPr id="1" name="Chart 1"/>
        <xdr:cNvGraphicFramePr/>
      </xdr:nvGraphicFramePr>
      <xdr:xfrm>
        <a:off x="485775" y="29184600"/>
        <a:ext cx="90678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129</xdr:row>
      <xdr:rowOff>0</xdr:rowOff>
    </xdr:from>
    <xdr:to>
      <xdr:col>6</xdr:col>
      <xdr:colOff>847725</xdr:colOff>
      <xdr:row>164</xdr:row>
      <xdr:rowOff>142875</xdr:rowOff>
    </xdr:to>
    <xdr:graphicFrame>
      <xdr:nvGraphicFramePr>
        <xdr:cNvPr id="1" name="Chart 1"/>
        <xdr:cNvGraphicFramePr/>
      </xdr:nvGraphicFramePr>
      <xdr:xfrm>
        <a:off x="47625" y="23098125"/>
        <a:ext cx="90868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</cdr:x>
      <cdr:y>0</cdr:y>
    </cdr:from>
    <cdr:to>
      <cdr:x>0.9295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7172325" y="0"/>
          <a:ext cx="1247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sng" baseline="0">
              <a:latin typeface="Arial"/>
              <a:ea typeface="Arial"/>
              <a:cs typeface="Arial"/>
            </a:rPr>
            <a:t>For Risk Discussion Purposes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180</xdr:row>
      <xdr:rowOff>0</xdr:rowOff>
    </xdr:from>
    <xdr:to>
      <xdr:col>7</xdr:col>
      <xdr:colOff>314325</xdr:colOff>
      <xdr:row>215</xdr:row>
      <xdr:rowOff>142875</xdr:rowOff>
    </xdr:to>
    <xdr:graphicFrame>
      <xdr:nvGraphicFramePr>
        <xdr:cNvPr id="1" name="Chart 1"/>
        <xdr:cNvGraphicFramePr/>
      </xdr:nvGraphicFramePr>
      <xdr:xfrm>
        <a:off x="485775" y="29184600"/>
        <a:ext cx="90678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129</xdr:row>
      <xdr:rowOff>0</xdr:rowOff>
    </xdr:from>
    <xdr:to>
      <xdr:col>6</xdr:col>
      <xdr:colOff>847725</xdr:colOff>
      <xdr:row>164</xdr:row>
      <xdr:rowOff>142875</xdr:rowOff>
    </xdr:to>
    <xdr:graphicFrame>
      <xdr:nvGraphicFramePr>
        <xdr:cNvPr id="1" name="Chart 1"/>
        <xdr:cNvGraphicFramePr/>
      </xdr:nvGraphicFramePr>
      <xdr:xfrm>
        <a:off x="47625" y="23098125"/>
        <a:ext cx="90868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mesafen\Analysis\Plant%20modeling\T-REX_fomesafen_.49l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omesafen\Analysis\Plant%20modeling\T-REX_fomesafen_.375l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omesafen\Analysis\Plant%20modeling\T-REX_fomesafen_.2l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Points to Consider"/>
      <sheetName val="INPUTS"/>
      <sheetName val="upper bound Kenaga"/>
      <sheetName val="mean Kenaga"/>
      <sheetName val="LD50 ft-2"/>
      <sheetName val="Seed Treatments"/>
      <sheetName val="Graphs"/>
      <sheetName val="Comment Sheet"/>
    </sheetNames>
    <definedNames>
      <definedName name="CommentPage"/>
    </definedNames>
    <sheetDataSet>
      <sheetData sheetId="2">
        <row r="5">
          <cell r="B5" t="str">
            <v>Fomesafen</v>
          </cell>
        </row>
        <row r="6">
          <cell r="B6" t="str">
            <v>Crop</v>
          </cell>
        </row>
        <row r="7">
          <cell r="B7" t="str">
            <v>Reflex, liquid (?)</v>
          </cell>
        </row>
        <row r="9">
          <cell r="D9">
            <v>0.49</v>
          </cell>
        </row>
        <row r="10">
          <cell r="B10">
            <v>35</v>
          </cell>
        </row>
        <row r="11">
          <cell r="B11">
            <v>365</v>
          </cell>
        </row>
        <row r="12">
          <cell r="B12">
            <v>1</v>
          </cell>
        </row>
        <row r="21">
          <cell r="C21">
            <v>5000</v>
          </cell>
          <cell r="D21">
            <v>2</v>
          </cell>
        </row>
        <row r="22">
          <cell r="C22">
            <v>20000</v>
          </cell>
          <cell r="D22">
            <v>1</v>
          </cell>
        </row>
        <row r="23">
          <cell r="D23">
            <v>3</v>
          </cell>
        </row>
        <row r="24">
          <cell r="C24">
            <v>46</v>
          </cell>
          <cell r="D24">
            <v>2</v>
          </cell>
        </row>
        <row r="25">
          <cell r="D25">
            <v>1.15</v>
          </cell>
        </row>
        <row r="28">
          <cell r="C28">
            <v>396</v>
          </cell>
        </row>
        <row r="30">
          <cell r="C30">
            <v>250</v>
          </cell>
          <cell r="D30">
            <v>2</v>
          </cell>
        </row>
        <row r="31">
          <cell r="C31">
            <v>12.5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Points to Consider"/>
      <sheetName val="INPUTS"/>
      <sheetName val="upper bound Kenaga"/>
      <sheetName val="mean Kenaga"/>
      <sheetName val="LD50 ft-2"/>
      <sheetName val="Seed Treatments"/>
      <sheetName val="Graphs"/>
      <sheetName val="Comment Sheet"/>
    </sheetNames>
    <definedNames>
      <definedName name="CommentPage"/>
    </definedNames>
    <sheetDataSet>
      <sheetData sheetId="2">
        <row r="5">
          <cell r="B5" t="str">
            <v>Fomesafen</v>
          </cell>
        </row>
        <row r="6">
          <cell r="B6" t="str">
            <v>Crop</v>
          </cell>
        </row>
        <row r="7">
          <cell r="B7" t="str">
            <v>Reflex, liquid (?)</v>
          </cell>
        </row>
        <row r="9">
          <cell r="D9">
            <v>0.375</v>
          </cell>
        </row>
        <row r="10">
          <cell r="B10">
            <v>35</v>
          </cell>
        </row>
        <row r="11">
          <cell r="B11">
            <v>365</v>
          </cell>
        </row>
        <row r="12">
          <cell r="B12">
            <v>1</v>
          </cell>
        </row>
        <row r="21">
          <cell r="C21">
            <v>5000</v>
          </cell>
          <cell r="D21">
            <v>2</v>
          </cell>
        </row>
        <row r="22">
          <cell r="C22">
            <v>20000</v>
          </cell>
          <cell r="D22">
            <v>1</v>
          </cell>
        </row>
        <row r="23">
          <cell r="D23">
            <v>3</v>
          </cell>
        </row>
        <row r="24">
          <cell r="C24">
            <v>46</v>
          </cell>
          <cell r="D24">
            <v>2</v>
          </cell>
        </row>
        <row r="25">
          <cell r="D25">
            <v>1.15</v>
          </cell>
        </row>
        <row r="28">
          <cell r="C28">
            <v>396</v>
          </cell>
        </row>
        <row r="30">
          <cell r="C30">
            <v>250</v>
          </cell>
          <cell r="D30">
            <v>2</v>
          </cell>
        </row>
        <row r="31">
          <cell r="C31">
            <v>12.5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Points to Consider"/>
      <sheetName val="INPUTS"/>
      <sheetName val="upper bound Kenaga"/>
      <sheetName val="mean Kenaga"/>
      <sheetName val="LD50 ft-2"/>
      <sheetName val="Seed Treatments"/>
      <sheetName val="Graphs"/>
      <sheetName val="Comment Sheet"/>
    </sheetNames>
    <definedNames>
      <definedName name="CommentPage"/>
    </definedNames>
    <sheetDataSet>
      <sheetData sheetId="2">
        <row r="5">
          <cell r="B5" t="str">
            <v>Fomesafen</v>
          </cell>
        </row>
        <row r="6">
          <cell r="B6" t="str">
            <v>Crop</v>
          </cell>
        </row>
        <row r="7">
          <cell r="B7" t="str">
            <v>Reflex, liquid (?)</v>
          </cell>
        </row>
        <row r="9">
          <cell r="D9">
            <v>0.2</v>
          </cell>
        </row>
        <row r="10">
          <cell r="B10">
            <v>35</v>
          </cell>
        </row>
        <row r="11">
          <cell r="B11">
            <v>365</v>
          </cell>
        </row>
        <row r="12">
          <cell r="B12">
            <v>1</v>
          </cell>
        </row>
        <row r="21">
          <cell r="C21">
            <v>5000</v>
          </cell>
          <cell r="D21">
            <v>2</v>
          </cell>
        </row>
        <row r="22">
          <cell r="C22">
            <v>20000</v>
          </cell>
          <cell r="D22">
            <v>1</v>
          </cell>
        </row>
        <row r="23">
          <cell r="D23">
            <v>3</v>
          </cell>
        </row>
        <row r="24">
          <cell r="C24">
            <v>46</v>
          </cell>
          <cell r="D24">
            <v>2</v>
          </cell>
        </row>
        <row r="25">
          <cell r="D25">
            <v>1.15</v>
          </cell>
        </row>
        <row r="28">
          <cell r="C28">
            <v>396</v>
          </cell>
        </row>
        <row r="30">
          <cell r="C30">
            <v>250</v>
          </cell>
          <cell r="D30">
            <v>2</v>
          </cell>
        </row>
        <row r="31">
          <cell r="C31">
            <v>12.5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386"/>
  <sheetViews>
    <sheetView showGridLines="0" tabSelected="1" zoomScale="70" zoomScaleNormal="70" zoomScaleSheetLayoutView="50" workbookViewId="0" topLeftCell="A147">
      <selection activeCell="F39" sqref="F39"/>
    </sheetView>
  </sheetViews>
  <sheetFormatPr defaultColWidth="9.140625" defaultRowHeight="12.75"/>
  <cols>
    <col min="1" max="1" width="38.57421875" style="4" customWidth="1"/>
    <col min="2" max="2" width="19.57421875" style="4" customWidth="1"/>
    <col min="3" max="3" width="19.28125" style="4" customWidth="1"/>
    <col min="4" max="4" width="15.28125" style="1" customWidth="1"/>
    <col min="5" max="5" width="16.57421875" style="4" customWidth="1"/>
    <col min="6" max="6" width="14.7109375" style="4" customWidth="1"/>
    <col min="7" max="7" width="14.57421875" style="4" customWidth="1"/>
    <col min="8" max="8" width="17.140625" style="4" customWidth="1"/>
    <col min="9" max="9" width="14.57421875" style="4" customWidth="1"/>
    <col min="10" max="10" width="14.421875" style="4" customWidth="1"/>
    <col min="11" max="11" width="19.421875" style="184" customWidth="1"/>
    <col min="12" max="13" width="14.421875" style="4" customWidth="1"/>
    <col min="14" max="14" width="8.421875" style="4" customWidth="1"/>
    <col min="15" max="15" width="8.28125" style="4" customWidth="1"/>
    <col min="16" max="16" width="24.7109375" style="4" customWidth="1"/>
    <col min="17" max="17" width="10.28125" style="4" customWidth="1"/>
    <col min="18" max="18" width="14.421875" style="4" customWidth="1"/>
    <col min="19" max="20" width="8.421875" style="4" customWidth="1"/>
    <col min="21" max="21" width="18.140625" style="4" customWidth="1"/>
    <col min="22" max="22" width="10.8515625" style="4" customWidth="1"/>
    <col min="23" max="23" width="8.421875" style="4" customWidth="1"/>
    <col min="24" max="24" width="18.421875" style="4" customWidth="1"/>
    <col min="25" max="30" width="8.421875" style="4" customWidth="1"/>
    <col min="31" max="31" width="11.57421875" style="4" customWidth="1"/>
    <col min="32" max="16384" width="8.421875" style="4" customWidth="1"/>
  </cols>
  <sheetData>
    <row r="1" spans="1:29" ht="15">
      <c r="A1" s="832" t="s">
        <v>0</v>
      </c>
      <c r="B1" s="833"/>
      <c r="C1" s="833"/>
      <c r="E1" s="2" t="s">
        <v>1</v>
      </c>
      <c r="F1" s="3"/>
      <c r="G1" s="3"/>
      <c r="H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 customHeight="1" thickBot="1">
      <c r="A2" s="834"/>
      <c r="B2" s="834"/>
      <c r="C2" s="834"/>
      <c r="E2" s="2" t="s">
        <v>2</v>
      </c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0.25" customHeight="1">
      <c r="A3" s="5" t="s">
        <v>3</v>
      </c>
      <c r="B3" s="845" t="str">
        <f>'[1]INPUTS'!B5</f>
        <v>Fomesafen</v>
      </c>
      <c r="C3" s="846"/>
      <c r="D3" s="6"/>
      <c r="E3" s="2" t="s">
        <v>4</v>
      </c>
      <c r="F3" s="3"/>
      <c r="G3" s="3"/>
      <c r="H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>
      <c r="A4" s="7" t="s">
        <v>5</v>
      </c>
      <c r="B4" s="847" t="str">
        <f>'[1]INPUTS'!B6</f>
        <v>Crop</v>
      </c>
      <c r="C4" s="848"/>
      <c r="D4" s="6"/>
      <c r="E4" s="2" t="s">
        <v>6</v>
      </c>
      <c r="F4" s="3"/>
      <c r="G4" s="3"/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 customHeight="1">
      <c r="A5" s="9" t="s">
        <v>7</v>
      </c>
      <c r="B5" s="847" t="str">
        <f>'[1]INPUTS'!B7</f>
        <v>Reflex, liquid (?)</v>
      </c>
      <c r="C5" s="848"/>
      <c r="D5" s="6"/>
      <c r="E5" s="3"/>
      <c r="F5" s="3"/>
      <c r="G5" s="3"/>
      <c r="H5" s="3"/>
      <c r="K5" s="3"/>
      <c r="L5" s="3"/>
      <c r="M5" s="3"/>
      <c r="N5" s="3"/>
      <c r="O5" s="3"/>
      <c r="P5" s="3" t="s">
        <v>8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>
      <c r="A6" s="9" t="s">
        <v>9</v>
      </c>
      <c r="B6" s="10">
        <f>'[1]INPUTS'!D9</f>
        <v>0.49</v>
      </c>
      <c r="C6" s="11" t="s">
        <v>10</v>
      </c>
      <c r="D6" s="6"/>
      <c r="E6" s="12" t="s">
        <v>11</v>
      </c>
      <c r="F6" s="3"/>
      <c r="G6" s="3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 customHeight="1">
      <c r="A7" s="9" t="s">
        <v>12</v>
      </c>
      <c r="B7" s="10">
        <f>'[1]INPUTS'!B10</f>
        <v>35</v>
      </c>
      <c r="C7" s="11" t="s">
        <v>13</v>
      </c>
      <c r="D7" s="6"/>
      <c r="E7" s="12" t="s">
        <v>14</v>
      </c>
      <c r="F7" s="3"/>
      <c r="G7" s="3"/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13" t="s">
        <v>15</v>
      </c>
      <c r="B8" s="10">
        <f>'[1]INPUTS'!B11</f>
        <v>365</v>
      </c>
      <c r="C8" s="11" t="s">
        <v>16</v>
      </c>
      <c r="D8" s="6"/>
      <c r="E8" s="12" t="s">
        <v>17</v>
      </c>
      <c r="F8" s="3"/>
      <c r="G8" s="3"/>
      <c r="H8" s="3"/>
      <c r="K8" s="3"/>
      <c r="L8" s="3"/>
      <c r="M8" s="3"/>
      <c r="N8" s="3"/>
      <c r="O8" s="3"/>
      <c r="P8" s="14" t="s">
        <v>18</v>
      </c>
      <c r="Q8" s="15" t="s">
        <v>19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9" t="s">
        <v>20</v>
      </c>
      <c r="B9" s="16">
        <f>'[1]INPUTS'!B12</f>
        <v>1</v>
      </c>
      <c r="C9" s="17"/>
      <c r="D9" s="6"/>
      <c r="F9" s="3"/>
      <c r="G9" s="3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 thickBot="1">
      <c r="A10" s="9" t="s">
        <v>21</v>
      </c>
      <c r="B10" s="18">
        <v>1</v>
      </c>
      <c r="C10" s="19" t="s">
        <v>22</v>
      </c>
      <c r="D10" s="6"/>
      <c r="F10" s="3"/>
      <c r="G10" s="3"/>
      <c r="H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20"/>
      <c r="B11" s="21"/>
      <c r="C11" s="22"/>
      <c r="D11" s="6"/>
      <c r="F11" s="3"/>
      <c r="G11" s="3"/>
      <c r="H11" s="3"/>
      <c r="K11" s="3"/>
      <c r="L11" s="3"/>
      <c r="M11" s="3"/>
      <c r="N11" s="3"/>
      <c r="O11" s="3"/>
      <c r="P11" s="3" t="s">
        <v>23</v>
      </c>
      <c r="Q11" s="3">
        <f>(B6*240)</f>
        <v>117.6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 thickBot="1">
      <c r="A12" s="23"/>
      <c r="B12" s="849"/>
      <c r="C12" s="849"/>
      <c r="D12" s="6"/>
      <c r="E12" s="3"/>
      <c r="F12" s="3"/>
      <c r="G12" s="3"/>
      <c r="H12" s="3"/>
      <c r="K12" s="3"/>
      <c r="L12" s="3"/>
      <c r="M12" s="3"/>
      <c r="N12" s="3"/>
      <c r="O12" s="3"/>
      <c r="P12" s="3" t="s">
        <v>24</v>
      </c>
      <c r="Q12" s="3">
        <f>(B6*110)</f>
        <v>53.9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794" t="s">
        <v>25</v>
      </c>
      <c r="B13" s="795"/>
      <c r="C13" s="795"/>
      <c r="D13" s="796"/>
      <c r="E13" s="3"/>
      <c r="F13" s="3"/>
      <c r="G13" s="3"/>
      <c r="H13" s="3"/>
      <c r="K13" s="3"/>
      <c r="L13" s="3"/>
      <c r="M13" s="3"/>
      <c r="N13" s="3"/>
      <c r="O13" s="3"/>
      <c r="P13" s="3" t="s">
        <v>26</v>
      </c>
      <c r="Q13" s="3">
        <f>(B6*135)</f>
        <v>66.15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3.5" thickBot="1">
      <c r="A14" s="797"/>
      <c r="B14" s="791"/>
      <c r="C14" s="791"/>
      <c r="D14" s="792"/>
      <c r="E14" s="3"/>
      <c r="F14" s="3"/>
      <c r="G14" s="3"/>
      <c r="H14" s="3"/>
      <c r="K14" s="3"/>
      <c r="L14" s="3"/>
      <c r="M14" s="3"/>
      <c r="N14" s="3"/>
      <c r="O14" s="3"/>
      <c r="P14" s="3" t="s">
        <v>27</v>
      </c>
      <c r="Q14" s="3">
        <f>(B6*15)</f>
        <v>7.35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784" t="s">
        <v>28</v>
      </c>
      <c r="B15" s="24" t="str">
        <f>IF('[1]INPUTS'!D21=3,'[1]INPUTS'!G21,IF('[1]INPUTS'!D21=1,"Bobwhite quail ","Mallard duck "))</f>
        <v>Mallard duck </v>
      </c>
      <c r="C15" s="25" t="s">
        <v>29</v>
      </c>
      <c r="D15" s="26">
        <f>'[1]INPUTS'!C21</f>
        <v>5000</v>
      </c>
      <c r="E15" s="4">
        <f>IF('[1]INPUTS'!$F$21=0,"",IF('[1]INPUTS'!$D$21&lt;3,"Toxicity adjustments not based on standard assumed test animal body weight",""))</f>
      </c>
      <c r="G15" s="3"/>
      <c r="H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785"/>
      <c r="B16" s="27" t="str">
        <f>IF('[1]INPUTS'!D22=3,'[1]INPUTS'!G22,IF('[1]INPUTS'!D22=1,"Bobwhite quail ","Mallard duck)"))</f>
        <v>Bobwhite quail </v>
      </c>
      <c r="C16" s="28" t="s">
        <v>30</v>
      </c>
      <c r="D16" s="29">
        <f>'[1]INPUTS'!C22</f>
        <v>20000</v>
      </c>
      <c r="G16" s="3"/>
      <c r="H16" s="3"/>
      <c r="K16" s="3"/>
      <c r="L16" s="3"/>
      <c r="M16" s="3"/>
      <c r="N16" s="3"/>
      <c r="O16" s="3"/>
      <c r="P16" s="3" t="s">
        <v>31</v>
      </c>
      <c r="Q16" s="30">
        <f>(LN(2)/B7)</f>
        <v>0.01980420515885558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785"/>
      <c r="B17" s="27">
        <f>IF('[1]INPUTS'!D23=3,'[1]INPUTS'!G23,IF('[1]INPUTS'!D23=1,"Bobwhite quail ","Mallard duck "))</f>
        <v>0</v>
      </c>
      <c r="C17" s="28" t="s">
        <v>32</v>
      </c>
      <c r="D17" s="31">
        <f>'[1]INPUTS'!C23</f>
        <v>0</v>
      </c>
      <c r="G17" s="3"/>
      <c r="H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2" t="s">
        <v>28</v>
      </c>
      <c r="V17" s="32" t="s">
        <v>28</v>
      </c>
      <c r="W17" s="32"/>
      <c r="X17" s="32" t="s">
        <v>33</v>
      </c>
      <c r="Y17" s="32" t="s">
        <v>33</v>
      </c>
      <c r="Z17" s="32"/>
      <c r="AA17" s="3"/>
      <c r="AB17" s="3"/>
      <c r="AC17" s="3"/>
    </row>
    <row r="18" spans="1:29" ht="15" customHeight="1" thickBot="1">
      <c r="A18" s="786"/>
      <c r="B18" s="33" t="str">
        <f>IF('[1]INPUTS'!D24=3,'[1]INPUTS'!G24,IF('[1]INPUTS'!D24=1,"Bobwhite quail ","Mallard duck "))</f>
        <v>Mallard duck </v>
      </c>
      <c r="C18" s="34" t="s">
        <v>34</v>
      </c>
      <c r="D18" s="35">
        <f>'[1]INPUTS'!C24</f>
        <v>46</v>
      </c>
      <c r="E18" s="3"/>
      <c r="F18" s="3"/>
      <c r="G18" s="3"/>
      <c r="H18" s="3"/>
      <c r="K18" s="3"/>
      <c r="L18" s="3"/>
      <c r="M18" s="3"/>
      <c r="N18" s="3"/>
      <c r="O18" s="3"/>
      <c r="P18" s="3"/>
      <c r="Q18" s="32" t="s">
        <v>35</v>
      </c>
      <c r="R18" s="3"/>
      <c r="S18" s="3"/>
      <c r="T18" s="3" t="s">
        <v>36</v>
      </c>
      <c r="U18" s="32" t="s">
        <v>37</v>
      </c>
      <c r="V18" s="32" t="s">
        <v>38</v>
      </c>
      <c r="W18" s="32"/>
      <c r="X18" s="32" t="s">
        <v>37</v>
      </c>
      <c r="Y18" s="32" t="s">
        <v>38</v>
      </c>
      <c r="Z18" s="32"/>
      <c r="AA18" s="3"/>
      <c r="AB18" s="3"/>
      <c r="AC18" s="3"/>
    </row>
    <row r="19" spans="1:29" ht="15" customHeight="1" thickBot="1">
      <c r="A19" s="36"/>
      <c r="B19" s="37"/>
      <c r="C19" s="37"/>
      <c r="D19" s="38"/>
      <c r="E19" s="3"/>
      <c r="F19" s="3"/>
      <c r="G19" s="3"/>
      <c r="H19" s="3"/>
      <c r="K19" s="3"/>
      <c r="L19" s="3"/>
      <c r="M19" s="32" t="s">
        <v>39</v>
      </c>
      <c r="N19" s="32" t="s">
        <v>40</v>
      </c>
      <c r="O19" s="32" t="s">
        <v>41</v>
      </c>
      <c r="P19" s="32" t="s">
        <v>42</v>
      </c>
      <c r="Q19" s="32" t="s">
        <v>43</v>
      </c>
      <c r="R19" s="32" t="s">
        <v>44</v>
      </c>
      <c r="S19" s="39" t="s">
        <v>45</v>
      </c>
      <c r="T19" s="3" t="s">
        <v>46</v>
      </c>
      <c r="U19" s="32" t="s">
        <v>47</v>
      </c>
      <c r="V19" s="32" t="s">
        <v>47</v>
      </c>
      <c r="W19" s="32"/>
      <c r="X19" s="32" t="s">
        <v>47</v>
      </c>
      <c r="Y19" s="32" t="s">
        <v>47</v>
      </c>
      <c r="Z19" s="32"/>
      <c r="AA19" s="3"/>
      <c r="AB19" s="3"/>
      <c r="AC19" s="3"/>
    </row>
    <row r="20" spans="1:29" ht="15" customHeight="1">
      <c r="A20" s="840" t="s">
        <v>48</v>
      </c>
      <c r="B20" s="843" t="s">
        <v>29</v>
      </c>
      <c r="C20" s="844"/>
      <c r="D20" s="40">
        <f>'[1]INPUTS'!C28</f>
        <v>396</v>
      </c>
      <c r="E20" s="41"/>
      <c r="F20" s="3"/>
      <c r="G20" s="3"/>
      <c r="H20" s="3"/>
      <c r="K20" s="3"/>
      <c r="L20" s="3"/>
      <c r="M20" s="15" t="s">
        <v>35</v>
      </c>
      <c r="N20" s="15" t="s">
        <v>35</v>
      </c>
      <c r="O20" s="15" t="s">
        <v>49</v>
      </c>
      <c r="P20" s="15" t="s">
        <v>35</v>
      </c>
      <c r="Q20" s="15" t="s">
        <v>35</v>
      </c>
      <c r="R20" s="14" t="s">
        <v>50</v>
      </c>
      <c r="S20" s="14" t="s">
        <v>51</v>
      </c>
      <c r="T20" s="3" t="s">
        <v>35</v>
      </c>
      <c r="U20" s="32" t="s">
        <v>52</v>
      </c>
      <c r="V20" s="32" t="s">
        <v>52</v>
      </c>
      <c r="W20" s="32"/>
      <c r="X20" s="32" t="s">
        <v>52</v>
      </c>
      <c r="Y20" s="32" t="s">
        <v>52</v>
      </c>
      <c r="Z20" s="32"/>
      <c r="AA20" s="3"/>
      <c r="AB20" s="3"/>
      <c r="AC20" s="3"/>
    </row>
    <row r="21" spans="1:29" ht="12.75">
      <c r="A21" s="841"/>
      <c r="B21" s="793" t="s">
        <v>30</v>
      </c>
      <c r="C21" s="790"/>
      <c r="D21" s="42">
        <f>'[1]INPUTS'!C29</f>
        <v>0</v>
      </c>
      <c r="E21" s="41"/>
      <c r="F21" s="3"/>
      <c r="G21" s="3"/>
      <c r="H21" s="3"/>
      <c r="K21" s="3"/>
      <c r="L21" s="3"/>
      <c r="M21" s="3">
        <v>0</v>
      </c>
      <c r="N21" s="3">
        <v>1</v>
      </c>
      <c r="O21" s="3">
        <v>0</v>
      </c>
      <c r="P21" s="43">
        <f>(Q11)</f>
        <v>117.6</v>
      </c>
      <c r="Q21" s="3">
        <f>(Q12)</f>
        <v>53.9</v>
      </c>
      <c r="R21" s="3">
        <f>(Q13)</f>
        <v>66.15</v>
      </c>
      <c r="S21" s="3">
        <f>(Q14)</f>
        <v>7.35</v>
      </c>
      <c r="T21" s="3">
        <f aca="true" t="shared" si="0" ref="T21:T84">$B$11</f>
        <v>0</v>
      </c>
      <c r="U21" s="3">
        <v>0</v>
      </c>
      <c r="V21" s="3">
        <v>0</v>
      </c>
      <c r="W21" s="3"/>
      <c r="X21" s="3">
        <v>0</v>
      </c>
      <c r="Y21" s="3">
        <v>0</v>
      </c>
      <c r="Z21" s="3"/>
      <c r="AA21" s="3"/>
      <c r="AB21" s="3"/>
      <c r="AC21" s="3"/>
    </row>
    <row r="22" spans="1:29" ht="12.75">
      <c r="A22" s="841"/>
      <c r="B22" s="793" t="s">
        <v>53</v>
      </c>
      <c r="C22" s="837"/>
      <c r="D22" s="29">
        <f>IF('[1]INPUTS'!D30=2,'[1]INPUTS'!C31,'[1]INPUTS'!C30)</f>
        <v>12.5</v>
      </c>
      <c r="E22" s="41"/>
      <c r="F22" s="3"/>
      <c r="G22" s="3"/>
      <c r="H22" s="3"/>
      <c r="K22" s="3"/>
      <c r="L22" s="3"/>
      <c r="M22" s="3">
        <f aca="true" t="shared" si="1" ref="M22:M85">(M21+1)</f>
        <v>1</v>
      </c>
      <c r="N22" s="3">
        <f aca="true" t="shared" si="2" ref="N22:N85">IF($B$9&gt;N21,IF(O21=($B$8-1),(N21+1),(N21)),(N21))</f>
        <v>1</v>
      </c>
      <c r="O22" s="3">
        <f aca="true" t="shared" si="3" ref="O22:O85">IF(O21&lt;($B$8-1),(1+O21),0)</f>
        <v>1</v>
      </c>
      <c r="P22" s="43">
        <f aca="true" t="shared" si="4" ref="P22:P85">IF((N22&gt;N21),(EXP(-$Q$16)*(P21)+$Q$11),((EXP(-$Q$16)*(P21))))</f>
        <v>115.29393572891735</v>
      </c>
      <c r="Q22" s="43">
        <f>IF((N22&gt;N21),(EXP(-$Q$16)*(Q21)+$Q$12),((EXP(-$Q$16)*(Q21))))</f>
        <v>52.84305387575379</v>
      </c>
      <c r="R22" s="43">
        <f aca="true" t="shared" si="5" ref="R22:R85">IF((N22&gt;N21),(EXP(-$Q$16)*(R21)+$Q$13),((EXP(-$Q$16)*(R21))))</f>
        <v>64.85283884751603</v>
      </c>
      <c r="S22" s="43">
        <f aca="true" t="shared" si="6" ref="S22:S85">IF((N22&gt;N21),(EXP(-$Q$16)*(S21)+$Q$14),((EXP(-$Q$16)*(S21))))</f>
        <v>7.205870983057334</v>
      </c>
      <c r="T22" s="3">
        <f t="shared" si="0"/>
        <v>0</v>
      </c>
      <c r="U22" s="3">
        <f aca="true" t="shared" si="7" ref="U22:U53">IF(P21&gt;$D$18,(U21+1),U21)</f>
        <v>1</v>
      </c>
      <c r="V22" s="3">
        <f aca="true" t="shared" si="8" ref="V22:V53">IF(P21&gt;$D$16,(V21+1),V21)</f>
        <v>0</v>
      </c>
      <c r="W22" s="3"/>
      <c r="X22" s="3">
        <f aca="true" t="shared" si="9" ref="X22:X53">IF(P21&gt;$D$22,(X21+1),X21)</f>
        <v>1</v>
      </c>
      <c r="Y22" s="3">
        <f aca="true" t="shared" si="10" ref="Y22:Y53">IF(P21&gt;$D$20,(Y21+1),Y21)</f>
        <v>0</v>
      </c>
      <c r="Z22" s="3"/>
      <c r="AA22" s="3"/>
      <c r="AB22" s="3"/>
      <c r="AC22" s="3"/>
    </row>
    <row r="23" spans="1:29" ht="13.5" thickBot="1">
      <c r="A23" s="842"/>
      <c r="B23" s="838" t="s">
        <v>34</v>
      </c>
      <c r="C23" s="839"/>
      <c r="D23" s="44">
        <f>IF('[1]INPUTS'!D30=1,'[1]INPUTS'!C31,'[1]INPUTS'!C30)</f>
        <v>250</v>
      </c>
      <c r="E23" s="41"/>
      <c r="F23" s="3"/>
      <c r="G23" s="3"/>
      <c r="H23" s="3"/>
      <c r="I23" s="45"/>
      <c r="K23" s="3"/>
      <c r="L23" s="3"/>
      <c r="M23" s="3">
        <f t="shared" si="1"/>
        <v>2</v>
      </c>
      <c r="N23" s="3">
        <f t="shared" si="2"/>
        <v>1</v>
      </c>
      <c r="O23" s="3">
        <f t="shared" si="3"/>
        <v>2</v>
      </c>
      <c r="P23" s="43">
        <f t="shared" si="4"/>
        <v>113.03309197163031</v>
      </c>
      <c r="Q23" s="43">
        <f aca="true" t="shared" si="11" ref="Q23:Q86">IF((N23&gt;N22),(EXP(-$Q$16)*(Q22)+$Q$12),((EXP(-$Q$16)*(Q22))))</f>
        <v>51.80683382033057</v>
      </c>
      <c r="R23" s="43">
        <f t="shared" si="5"/>
        <v>63.58111423404207</v>
      </c>
      <c r="S23" s="43">
        <f t="shared" si="6"/>
        <v>7.0645682482268946</v>
      </c>
      <c r="T23" s="3">
        <f t="shared" si="0"/>
        <v>0</v>
      </c>
      <c r="U23" s="3">
        <f t="shared" si="7"/>
        <v>2</v>
      </c>
      <c r="V23" s="3">
        <f t="shared" si="8"/>
        <v>0</v>
      </c>
      <c r="W23" s="3"/>
      <c r="X23" s="3">
        <f t="shared" si="9"/>
        <v>2</v>
      </c>
      <c r="Y23" s="3">
        <f t="shared" si="10"/>
        <v>0</v>
      </c>
      <c r="Z23" s="3"/>
      <c r="AA23" s="3"/>
      <c r="AB23" s="3"/>
      <c r="AC23" s="3"/>
    </row>
    <row r="24" spans="1:29" ht="13.5" thickBot="1">
      <c r="A24" s="36"/>
      <c r="B24" s="3"/>
      <c r="C24" s="37"/>
      <c r="D24" s="38"/>
      <c r="E24" s="3"/>
      <c r="F24" s="3"/>
      <c r="G24" s="3"/>
      <c r="H24" s="3"/>
      <c r="I24" s="45"/>
      <c r="K24" s="3"/>
      <c r="L24" s="3"/>
      <c r="M24" s="3">
        <f t="shared" si="1"/>
        <v>3</v>
      </c>
      <c r="N24" s="3">
        <f t="shared" si="2"/>
        <v>1</v>
      </c>
      <c r="O24" s="3">
        <f t="shared" si="3"/>
        <v>3</v>
      </c>
      <c r="P24" s="43">
        <f t="shared" si="4"/>
        <v>110.81658198144515</v>
      </c>
      <c r="Q24" s="43">
        <f t="shared" si="11"/>
        <v>50.79093340816237</v>
      </c>
      <c r="R24" s="43">
        <f t="shared" si="5"/>
        <v>62.33432736456292</v>
      </c>
      <c r="S24" s="43">
        <f t="shared" si="6"/>
        <v>6.926036373840322</v>
      </c>
      <c r="T24" s="3">
        <f t="shared" si="0"/>
        <v>0</v>
      </c>
      <c r="U24" s="3">
        <f t="shared" si="7"/>
        <v>3</v>
      </c>
      <c r="V24" s="3">
        <f t="shared" si="8"/>
        <v>0</v>
      </c>
      <c r="W24" s="3"/>
      <c r="X24" s="3">
        <f t="shared" si="9"/>
        <v>3</v>
      </c>
      <c r="Y24" s="3">
        <f t="shared" si="10"/>
        <v>0</v>
      </c>
      <c r="Z24" s="3"/>
      <c r="AA24" s="3"/>
      <c r="AB24" s="3"/>
      <c r="AC24" s="3"/>
    </row>
    <row r="25" spans="1:29" ht="12.75" customHeight="1">
      <c r="A25" s="835" t="s">
        <v>132</v>
      </c>
      <c r="B25" s="46" t="s">
        <v>54</v>
      </c>
      <c r="E25" s="3"/>
      <c r="F25" s="3"/>
      <c r="G25" s="3"/>
      <c r="H25" s="3"/>
      <c r="I25" s="45"/>
      <c r="K25" s="3"/>
      <c r="L25" s="3"/>
      <c r="M25" s="3">
        <f t="shared" si="1"/>
        <v>4</v>
      </c>
      <c r="N25" s="3">
        <f t="shared" si="2"/>
        <v>1</v>
      </c>
      <c r="O25" s="3">
        <f t="shared" si="3"/>
        <v>4</v>
      </c>
      <c r="P25" s="43">
        <f t="shared" si="4"/>
        <v>108.64353640022992</v>
      </c>
      <c r="Q25" s="43">
        <f t="shared" si="11"/>
        <v>49.79495418343872</v>
      </c>
      <c r="R25" s="43">
        <f t="shared" si="5"/>
        <v>61.11198922512935</v>
      </c>
      <c r="S25" s="43">
        <f t="shared" si="6"/>
        <v>6.79022102501437</v>
      </c>
      <c r="T25" s="3">
        <f t="shared" si="0"/>
        <v>0</v>
      </c>
      <c r="U25" s="3">
        <f t="shared" si="7"/>
        <v>4</v>
      </c>
      <c r="V25" s="3">
        <f t="shared" si="8"/>
        <v>0</v>
      </c>
      <c r="W25" s="3"/>
      <c r="X25" s="3">
        <f t="shared" si="9"/>
        <v>4</v>
      </c>
      <c r="Y25" s="3">
        <f t="shared" si="10"/>
        <v>0</v>
      </c>
      <c r="Z25" s="3"/>
      <c r="AA25" s="3"/>
      <c r="AB25" s="3"/>
      <c r="AC25" s="3"/>
    </row>
    <row r="26" spans="1:29" ht="12.75" customHeight="1">
      <c r="A26" s="836"/>
      <c r="B26" s="47" t="s">
        <v>55</v>
      </c>
      <c r="E26" s="3"/>
      <c r="F26" s="3"/>
      <c r="G26" s="3"/>
      <c r="H26" s="3"/>
      <c r="I26" s="45"/>
      <c r="K26" s="3"/>
      <c r="L26" s="3"/>
      <c r="M26" s="3">
        <f t="shared" si="1"/>
        <v>5</v>
      </c>
      <c r="N26" s="3">
        <f t="shared" si="2"/>
        <v>1</v>
      </c>
      <c r="O26" s="3">
        <f t="shared" si="3"/>
        <v>5</v>
      </c>
      <c r="P26" s="43">
        <f t="shared" si="4"/>
        <v>106.51310291743539</v>
      </c>
      <c r="Q26" s="43">
        <f t="shared" si="11"/>
        <v>48.81850550382456</v>
      </c>
      <c r="R26" s="43">
        <f t="shared" si="5"/>
        <v>59.91362039105743</v>
      </c>
      <c r="S26" s="43">
        <f t="shared" si="6"/>
        <v>6.657068932339712</v>
      </c>
      <c r="T26" s="3">
        <f t="shared" si="0"/>
        <v>0</v>
      </c>
      <c r="U26" s="3">
        <f t="shared" si="7"/>
        <v>5</v>
      </c>
      <c r="V26" s="3">
        <f t="shared" si="8"/>
        <v>0</v>
      </c>
      <c r="W26" s="3"/>
      <c r="X26" s="3">
        <f t="shared" si="9"/>
        <v>5</v>
      </c>
      <c r="Y26" s="3">
        <f t="shared" si="10"/>
        <v>0</v>
      </c>
      <c r="Z26" s="3"/>
      <c r="AA26" s="3"/>
      <c r="AB26" s="3"/>
      <c r="AC26" s="3"/>
    </row>
    <row r="27" spans="1:29" ht="12.75">
      <c r="A27" s="48" t="s">
        <v>42</v>
      </c>
      <c r="B27" s="49">
        <f>MAX(P21:P386)</f>
        <v>117.6</v>
      </c>
      <c r="E27" s="3"/>
      <c r="F27" s="3"/>
      <c r="G27" s="3"/>
      <c r="H27" s="3"/>
      <c r="I27" s="45"/>
      <c r="K27" s="3"/>
      <c r="L27" s="3"/>
      <c r="M27" s="3">
        <f t="shared" si="1"/>
        <v>6</v>
      </c>
      <c r="N27" s="3">
        <f t="shared" si="2"/>
        <v>1</v>
      </c>
      <c r="O27" s="3">
        <f t="shared" si="3"/>
        <v>6</v>
      </c>
      <c r="P27" s="43">
        <f t="shared" si="4"/>
        <v>104.42444593580234</v>
      </c>
      <c r="Q27" s="43">
        <f t="shared" si="11"/>
        <v>47.86120438724275</v>
      </c>
      <c r="R27" s="43">
        <f t="shared" si="5"/>
        <v>58.73875083888884</v>
      </c>
      <c r="S27" s="43">
        <f t="shared" si="6"/>
        <v>6.526527870987646</v>
      </c>
      <c r="T27" s="3">
        <f t="shared" si="0"/>
        <v>0</v>
      </c>
      <c r="U27" s="3">
        <f t="shared" si="7"/>
        <v>6</v>
      </c>
      <c r="V27" s="3">
        <f t="shared" si="8"/>
        <v>0</v>
      </c>
      <c r="W27" s="3"/>
      <c r="X27" s="3">
        <f t="shared" si="9"/>
        <v>6</v>
      </c>
      <c r="Y27" s="3">
        <f t="shared" si="10"/>
        <v>0</v>
      </c>
      <c r="Z27" s="3"/>
      <c r="AA27" s="3"/>
      <c r="AB27" s="3"/>
      <c r="AC27" s="3"/>
    </row>
    <row r="28" spans="1:29" ht="12.75">
      <c r="A28" s="48" t="s">
        <v>56</v>
      </c>
      <c r="B28" s="49">
        <f>MAX(Q21:Q386)</f>
        <v>53.9</v>
      </c>
      <c r="E28" s="3"/>
      <c r="F28" s="3"/>
      <c r="G28" s="3"/>
      <c r="H28" s="3"/>
      <c r="I28" s="45"/>
      <c r="K28" s="3"/>
      <c r="L28" s="3"/>
      <c r="M28" s="3">
        <f t="shared" si="1"/>
        <v>7</v>
      </c>
      <c r="N28" s="3">
        <f t="shared" si="2"/>
        <v>1</v>
      </c>
      <c r="O28" s="3">
        <f t="shared" si="3"/>
        <v>7</v>
      </c>
      <c r="P28" s="43">
        <f t="shared" si="4"/>
        <v>102.37674624362415</v>
      </c>
      <c r="Q28" s="43">
        <f t="shared" si="11"/>
        <v>46.92267536166108</v>
      </c>
      <c r="R28" s="43">
        <f t="shared" si="5"/>
        <v>57.58691976203861</v>
      </c>
      <c r="S28" s="43">
        <f t="shared" si="6"/>
        <v>6.39854664022651</v>
      </c>
      <c r="T28" s="3">
        <f t="shared" si="0"/>
        <v>0</v>
      </c>
      <c r="U28" s="3">
        <f t="shared" si="7"/>
        <v>7</v>
      </c>
      <c r="V28" s="3">
        <f t="shared" si="8"/>
        <v>0</v>
      </c>
      <c r="W28" s="3"/>
      <c r="X28" s="3">
        <f t="shared" si="9"/>
        <v>7</v>
      </c>
      <c r="Y28" s="3">
        <f t="shared" si="10"/>
        <v>0</v>
      </c>
      <c r="Z28" s="3"/>
      <c r="AA28" s="3"/>
      <c r="AB28" s="3"/>
      <c r="AC28" s="3"/>
    </row>
    <row r="29" spans="1:29" ht="12.75">
      <c r="A29" s="48" t="s">
        <v>57</v>
      </c>
      <c r="B29" s="49">
        <f>MAX(R21:R386)</f>
        <v>66.15</v>
      </c>
      <c r="E29" s="3"/>
      <c r="F29" s="3"/>
      <c r="G29" s="3"/>
      <c r="H29" s="3"/>
      <c r="I29" s="45"/>
      <c r="K29" s="3"/>
      <c r="L29" s="3"/>
      <c r="M29" s="3">
        <f t="shared" si="1"/>
        <v>8</v>
      </c>
      <c r="N29" s="3">
        <f t="shared" si="2"/>
        <v>1</v>
      </c>
      <c r="O29" s="3">
        <f t="shared" si="3"/>
        <v>8</v>
      </c>
      <c r="P29" s="43">
        <f t="shared" si="4"/>
        <v>100.3692006934361</v>
      </c>
      <c r="Q29" s="43">
        <f t="shared" si="11"/>
        <v>46.002550317824884</v>
      </c>
      <c r="R29" s="43">
        <f t="shared" si="5"/>
        <v>56.45767539005783</v>
      </c>
      <c r="S29" s="43">
        <f t="shared" si="6"/>
        <v>6.273075043339756</v>
      </c>
      <c r="T29" s="3">
        <f t="shared" si="0"/>
        <v>0</v>
      </c>
      <c r="U29" s="3">
        <f t="shared" si="7"/>
        <v>8</v>
      </c>
      <c r="V29" s="3">
        <f t="shared" si="8"/>
        <v>0</v>
      </c>
      <c r="W29" s="3"/>
      <c r="X29" s="3">
        <f t="shared" si="9"/>
        <v>8</v>
      </c>
      <c r="Y29" s="3">
        <f t="shared" si="10"/>
        <v>0</v>
      </c>
      <c r="Z29" s="3"/>
      <c r="AA29" s="3"/>
      <c r="AB29" s="3"/>
      <c r="AC29" s="3"/>
    </row>
    <row r="30" spans="1:29" ht="13.5" thickBot="1">
      <c r="A30" s="50" t="s">
        <v>58</v>
      </c>
      <c r="B30" s="52">
        <f>MAX(S21:S386)</f>
        <v>7.35</v>
      </c>
      <c r="E30" s="3"/>
      <c r="F30" s="3"/>
      <c r="G30" s="3"/>
      <c r="H30" s="3"/>
      <c r="I30" s="45"/>
      <c r="K30" s="3"/>
      <c r="L30" s="3"/>
      <c r="M30" s="3">
        <f t="shared" si="1"/>
        <v>9</v>
      </c>
      <c r="N30" s="3">
        <f t="shared" si="2"/>
        <v>1</v>
      </c>
      <c r="O30" s="3">
        <f t="shared" si="3"/>
        <v>9</v>
      </c>
      <c r="P30" s="43">
        <f t="shared" si="4"/>
        <v>98.40102188700536</v>
      </c>
      <c r="Q30" s="43">
        <f t="shared" si="11"/>
        <v>45.10046836487746</v>
      </c>
      <c r="R30" s="43">
        <f t="shared" si="5"/>
        <v>55.35057481144053</v>
      </c>
      <c r="S30" s="43">
        <f t="shared" si="6"/>
        <v>6.150063867937835</v>
      </c>
      <c r="T30" s="3">
        <f t="shared" si="0"/>
        <v>0</v>
      </c>
      <c r="U30" s="3">
        <f t="shared" si="7"/>
        <v>9</v>
      </c>
      <c r="V30" s="3">
        <f t="shared" si="8"/>
        <v>0</v>
      </c>
      <c r="W30" s="3"/>
      <c r="X30" s="3">
        <f t="shared" si="9"/>
        <v>9</v>
      </c>
      <c r="Y30" s="3">
        <f t="shared" si="10"/>
        <v>0</v>
      </c>
      <c r="Z30" s="3"/>
      <c r="AA30" s="3"/>
      <c r="AB30" s="3"/>
      <c r="AC30" s="3"/>
    </row>
    <row r="31" spans="5:29" ht="12.75">
      <c r="E31" s="3"/>
      <c r="F31" s="3"/>
      <c r="G31" s="3"/>
      <c r="H31" s="3"/>
      <c r="I31" s="45"/>
      <c r="K31" s="3"/>
      <c r="L31" s="3"/>
      <c r="M31" s="3">
        <f t="shared" si="1"/>
        <v>10</v>
      </c>
      <c r="N31" s="3">
        <f t="shared" si="2"/>
        <v>1</v>
      </c>
      <c r="O31" s="3">
        <f t="shared" si="3"/>
        <v>10</v>
      </c>
      <c r="P31" s="43">
        <f t="shared" si="4"/>
        <v>96.47143786649818</v>
      </c>
      <c r="Q31" s="43">
        <f t="shared" si="11"/>
        <v>44.21607568881167</v>
      </c>
      <c r="R31" s="43">
        <f t="shared" si="5"/>
        <v>54.265183799905245</v>
      </c>
      <c r="S31" s="43">
        <f t="shared" si="6"/>
        <v>6.029464866656136</v>
      </c>
      <c r="T31" s="3">
        <f t="shared" si="0"/>
        <v>0</v>
      </c>
      <c r="U31" s="3">
        <f t="shared" si="7"/>
        <v>10</v>
      </c>
      <c r="V31" s="3">
        <f t="shared" si="8"/>
        <v>0</v>
      </c>
      <c r="W31" s="3"/>
      <c r="X31" s="3">
        <f t="shared" si="9"/>
        <v>10</v>
      </c>
      <c r="Y31" s="3">
        <f t="shared" si="10"/>
        <v>0</v>
      </c>
      <c r="Z31" s="3"/>
      <c r="AA31" s="3"/>
      <c r="AB31" s="3"/>
      <c r="AC31" s="3"/>
    </row>
    <row r="32" spans="1:29" ht="21" thickBot="1">
      <c r="A32" s="53" t="s">
        <v>59</v>
      </c>
      <c r="B32" s="54"/>
      <c r="C32" s="54"/>
      <c r="D32" s="55"/>
      <c r="E32" s="54"/>
      <c r="F32" s="54"/>
      <c r="G32" s="54"/>
      <c r="H32" s="54"/>
      <c r="I32" s="45"/>
      <c r="K32" s="3"/>
      <c r="L32" s="3"/>
      <c r="M32" s="3">
        <f t="shared" si="1"/>
        <v>11</v>
      </c>
      <c r="N32" s="3">
        <f t="shared" si="2"/>
        <v>1</v>
      </c>
      <c r="O32" s="3">
        <f t="shared" si="3"/>
        <v>11</v>
      </c>
      <c r="P32" s="43">
        <f t="shared" si="4"/>
        <v>94.5796918117031</v>
      </c>
      <c r="Q32" s="43">
        <f t="shared" si="11"/>
        <v>43.34902541369726</v>
      </c>
      <c r="R32" s="43">
        <f t="shared" si="5"/>
        <v>53.20107664408302</v>
      </c>
      <c r="S32" s="43">
        <f t="shared" si="6"/>
        <v>5.911230738231444</v>
      </c>
      <c r="T32" s="3">
        <f t="shared" si="0"/>
        <v>0</v>
      </c>
      <c r="U32" s="3">
        <f t="shared" si="7"/>
        <v>11</v>
      </c>
      <c r="V32" s="3">
        <f t="shared" si="8"/>
        <v>0</v>
      </c>
      <c r="W32" s="3"/>
      <c r="X32" s="3">
        <f t="shared" si="9"/>
        <v>11</v>
      </c>
      <c r="Y32" s="3">
        <f t="shared" si="10"/>
        <v>0</v>
      </c>
      <c r="Z32" s="3"/>
      <c r="AA32" s="3"/>
      <c r="AB32" s="3"/>
      <c r="AC32" s="3"/>
    </row>
    <row r="33" spans="4:29" ht="14.25" thickBot="1" thickTop="1">
      <c r="D33" s="56"/>
      <c r="E33" s="57"/>
      <c r="I33" s="45"/>
      <c r="K33" s="3"/>
      <c r="L33" s="3"/>
      <c r="M33" s="3">
        <f t="shared" si="1"/>
        <v>12</v>
      </c>
      <c r="N33" s="3">
        <f t="shared" si="2"/>
        <v>1</v>
      </c>
      <c r="O33" s="3">
        <f t="shared" si="3"/>
        <v>12</v>
      </c>
      <c r="P33" s="43">
        <f t="shared" si="4"/>
        <v>92.7250417431914</v>
      </c>
      <c r="Q33" s="43">
        <f t="shared" si="11"/>
        <v>42.4989774656294</v>
      </c>
      <c r="R33" s="43">
        <f t="shared" si="5"/>
        <v>52.15783598054519</v>
      </c>
      <c r="S33" s="43">
        <f t="shared" si="6"/>
        <v>5.795315108949462</v>
      </c>
      <c r="T33" s="3">
        <f t="shared" si="0"/>
        <v>0</v>
      </c>
      <c r="U33" s="3">
        <f t="shared" si="7"/>
        <v>12</v>
      </c>
      <c r="V33" s="3">
        <f t="shared" si="8"/>
        <v>0</v>
      </c>
      <c r="W33" s="3"/>
      <c r="X33" s="3">
        <f t="shared" si="9"/>
        <v>12</v>
      </c>
      <c r="Y33" s="3">
        <f t="shared" si="10"/>
        <v>0</v>
      </c>
      <c r="Z33" s="3"/>
      <c r="AA33" s="3"/>
      <c r="AB33" s="3"/>
      <c r="AC33" s="3"/>
    </row>
    <row r="34" spans="2:29" ht="12.75">
      <c r="B34" s="58" t="s">
        <v>28</v>
      </c>
      <c r="C34" s="59" t="s">
        <v>60</v>
      </c>
      <c r="D34" s="60" t="s">
        <v>61</v>
      </c>
      <c r="E34" s="60" t="s">
        <v>62</v>
      </c>
      <c r="F34" s="59" t="s">
        <v>63</v>
      </c>
      <c r="G34" s="61" t="s">
        <v>64</v>
      </c>
      <c r="K34" s="3"/>
      <c r="L34" s="3"/>
      <c r="M34" s="3">
        <f t="shared" si="1"/>
        <v>13</v>
      </c>
      <c r="N34" s="3">
        <f t="shared" si="2"/>
        <v>1</v>
      </c>
      <c r="O34" s="3">
        <f t="shared" si="3"/>
        <v>13</v>
      </c>
      <c r="P34" s="43">
        <f t="shared" si="4"/>
        <v>90.90676023129836</v>
      </c>
      <c r="Q34" s="43">
        <f t="shared" si="11"/>
        <v>41.665598439345096</v>
      </c>
      <c r="R34" s="43">
        <f t="shared" si="5"/>
        <v>51.135052630105356</v>
      </c>
      <c r="S34" s="43">
        <f t="shared" si="6"/>
        <v>5.681672514456148</v>
      </c>
      <c r="T34" s="3">
        <f t="shared" si="0"/>
        <v>0</v>
      </c>
      <c r="U34" s="3">
        <f t="shared" si="7"/>
        <v>13</v>
      </c>
      <c r="V34" s="3">
        <f t="shared" si="8"/>
        <v>0</v>
      </c>
      <c r="W34" s="3"/>
      <c r="X34" s="3">
        <f t="shared" si="9"/>
        <v>13</v>
      </c>
      <c r="Y34" s="3">
        <f t="shared" si="10"/>
        <v>0</v>
      </c>
      <c r="Z34" s="3"/>
      <c r="AA34" s="3"/>
      <c r="AB34" s="3"/>
      <c r="AC34" s="3"/>
    </row>
    <row r="35" spans="2:29" ht="13.5" customHeight="1">
      <c r="B35" s="62" t="s">
        <v>65</v>
      </c>
      <c r="C35" s="63" t="s">
        <v>66</v>
      </c>
      <c r="D35" s="64" t="s">
        <v>67</v>
      </c>
      <c r="E35" s="64" t="s">
        <v>68</v>
      </c>
      <c r="F35" s="63" t="s">
        <v>69</v>
      </c>
      <c r="G35" s="65" t="s">
        <v>70</v>
      </c>
      <c r="K35" s="3"/>
      <c r="L35" s="3"/>
      <c r="M35" s="3">
        <f t="shared" si="1"/>
        <v>14</v>
      </c>
      <c r="N35" s="3">
        <f t="shared" si="2"/>
        <v>1</v>
      </c>
      <c r="O35" s="3">
        <f t="shared" si="3"/>
        <v>14</v>
      </c>
      <c r="P35" s="43">
        <f t="shared" si="4"/>
        <v>89.12413411081134</v>
      </c>
      <c r="Q35" s="43">
        <f t="shared" si="11"/>
        <v>40.84856146745521</v>
      </c>
      <c r="R35" s="43">
        <f t="shared" si="5"/>
        <v>50.13232543733141</v>
      </c>
      <c r="S35" s="43">
        <f t="shared" si="6"/>
        <v>5.570258381925709</v>
      </c>
      <c r="T35" s="3">
        <f t="shared" si="0"/>
        <v>0</v>
      </c>
      <c r="U35" s="3">
        <f t="shared" si="7"/>
        <v>14</v>
      </c>
      <c r="V35" s="3">
        <f t="shared" si="8"/>
        <v>0</v>
      </c>
      <c r="W35" s="3"/>
      <c r="X35" s="3">
        <f t="shared" si="9"/>
        <v>14</v>
      </c>
      <c r="Y35" s="3">
        <f t="shared" si="10"/>
        <v>0</v>
      </c>
      <c r="Z35" s="3"/>
      <c r="AA35" s="3"/>
      <c r="AB35" s="3"/>
      <c r="AC35" s="3"/>
    </row>
    <row r="36" spans="2:29" ht="16.5" customHeight="1">
      <c r="B36" s="66" t="s">
        <v>71</v>
      </c>
      <c r="C36" s="67">
        <v>20</v>
      </c>
      <c r="D36" s="68">
        <f>(0.648*C36^0.651)</f>
        <v>4.555599462601989</v>
      </c>
      <c r="E36" s="68">
        <f>D36/0.2</f>
        <v>22.77799731300994</v>
      </c>
      <c r="F36" s="69">
        <f>(E36/C36)*100</f>
        <v>113.8899865650497</v>
      </c>
      <c r="G36" s="70">
        <f>E36/1000</f>
        <v>0.022777997313009942</v>
      </c>
      <c r="K36" s="3"/>
      <c r="L36" s="3"/>
      <c r="M36" s="3">
        <f t="shared" si="1"/>
        <v>15</v>
      </c>
      <c r="N36" s="3">
        <f t="shared" si="2"/>
        <v>1</v>
      </c>
      <c r="O36" s="3">
        <f t="shared" si="3"/>
        <v>15</v>
      </c>
      <c r="P36" s="43">
        <f t="shared" si="4"/>
        <v>87.3764642012525</v>
      </c>
      <c r="Q36" s="43">
        <f t="shared" si="11"/>
        <v>40.047546092240744</v>
      </c>
      <c r="R36" s="43">
        <f t="shared" si="5"/>
        <v>49.14926111320456</v>
      </c>
      <c r="S36" s="43">
        <f t="shared" si="6"/>
        <v>5.461029012578281</v>
      </c>
      <c r="T36" s="3">
        <f t="shared" si="0"/>
        <v>0</v>
      </c>
      <c r="U36" s="3">
        <f t="shared" si="7"/>
        <v>15</v>
      </c>
      <c r="V36" s="3">
        <f t="shared" si="8"/>
        <v>0</v>
      </c>
      <c r="W36" s="3"/>
      <c r="X36" s="3">
        <f t="shared" si="9"/>
        <v>15</v>
      </c>
      <c r="Y36" s="3">
        <f t="shared" si="10"/>
        <v>0</v>
      </c>
      <c r="Z36" s="3"/>
      <c r="AA36" s="3"/>
      <c r="AB36" s="3"/>
      <c r="AC36" s="3"/>
    </row>
    <row r="37" spans="2:29" ht="16.5" customHeight="1">
      <c r="B37" s="71" t="s">
        <v>72</v>
      </c>
      <c r="C37" s="67">
        <v>100</v>
      </c>
      <c r="D37" s="68">
        <f>(0.648*C37^0.651)</f>
        <v>12.988978737326251</v>
      </c>
      <c r="E37" s="68">
        <f>D37/0.2</f>
        <v>64.94489368663125</v>
      </c>
      <c r="F37" s="69">
        <f>(E37/C37)*100</f>
        <v>64.94489368663125</v>
      </c>
      <c r="G37" s="70">
        <f>E37/1000</f>
        <v>0.06494489368663124</v>
      </c>
      <c r="K37" s="3"/>
      <c r="L37" s="3"/>
      <c r="M37" s="3">
        <f t="shared" si="1"/>
        <v>16</v>
      </c>
      <c r="N37" s="3">
        <f t="shared" si="2"/>
        <v>1</v>
      </c>
      <c r="O37" s="3">
        <f t="shared" si="3"/>
        <v>16</v>
      </c>
      <c r="P37" s="43">
        <f t="shared" si="4"/>
        <v>85.66306503264673</v>
      </c>
      <c r="Q37" s="43">
        <f t="shared" si="11"/>
        <v>39.262238139963095</v>
      </c>
      <c r="R37" s="43">
        <f t="shared" si="5"/>
        <v>48.185474080863806</v>
      </c>
      <c r="S37" s="43">
        <f t="shared" si="6"/>
        <v>5.3539415645404205</v>
      </c>
      <c r="T37" s="3">
        <f t="shared" si="0"/>
        <v>0</v>
      </c>
      <c r="U37" s="3">
        <f t="shared" si="7"/>
        <v>16</v>
      </c>
      <c r="V37" s="3">
        <f t="shared" si="8"/>
        <v>0</v>
      </c>
      <c r="W37" s="3"/>
      <c r="X37" s="3">
        <f t="shared" si="9"/>
        <v>16</v>
      </c>
      <c r="Y37" s="3">
        <f t="shared" si="10"/>
        <v>0</v>
      </c>
      <c r="Z37" s="3"/>
      <c r="AA37" s="3"/>
      <c r="AB37" s="3"/>
      <c r="AC37" s="3"/>
    </row>
    <row r="38" spans="2:29" ht="16.5" customHeight="1" thickBot="1">
      <c r="B38" s="72" t="s">
        <v>73</v>
      </c>
      <c r="C38" s="73">
        <v>1000</v>
      </c>
      <c r="D38" s="74">
        <f>(0.648*C38^0.651)</f>
        <v>58.153385883648525</v>
      </c>
      <c r="E38" s="74">
        <f>D38/0.2</f>
        <v>290.7669294182426</v>
      </c>
      <c r="F38" s="75">
        <f>(E38/C38)*100</f>
        <v>29.076692941824263</v>
      </c>
      <c r="G38" s="76">
        <f>E38/1000</f>
        <v>0.2907669294182426</v>
      </c>
      <c r="H38" s="77"/>
      <c r="I38" s="78"/>
      <c r="K38" s="3"/>
      <c r="L38" s="3"/>
      <c r="M38" s="3">
        <f t="shared" si="1"/>
        <v>17</v>
      </c>
      <c r="N38" s="3">
        <f t="shared" si="2"/>
        <v>1</v>
      </c>
      <c r="O38" s="3">
        <f t="shared" si="3"/>
        <v>17</v>
      </c>
      <c r="P38" s="43">
        <f t="shared" si="4"/>
        <v>83.98326457666701</v>
      </c>
      <c r="Q38" s="43">
        <f t="shared" si="11"/>
        <v>38.492329597639056</v>
      </c>
      <c r="R38" s="43">
        <f t="shared" si="5"/>
        <v>47.24058632437521</v>
      </c>
      <c r="S38" s="43">
        <f t="shared" si="6"/>
        <v>5.248954036041688</v>
      </c>
      <c r="T38" s="3">
        <f t="shared" si="0"/>
        <v>0</v>
      </c>
      <c r="U38" s="3">
        <f t="shared" si="7"/>
        <v>17</v>
      </c>
      <c r="V38" s="3">
        <f t="shared" si="8"/>
        <v>0</v>
      </c>
      <c r="W38" s="3"/>
      <c r="X38" s="3">
        <f t="shared" si="9"/>
        <v>17</v>
      </c>
      <c r="Y38" s="3">
        <f t="shared" si="10"/>
        <v>0</v>
      </c>
      <c r="Z38" s="3"/>
      <c r="AA38" s="3"/>
      <c r="AB38" s="3"/>
      <c r="AC38" s="3"/>
    </row>
    <row r="39" spans="2:29" ht="24" thickBot="1">
      <c r="B39" s="79">
        <f>IF('[1]INPUTS'!$D$25="","Warning! You Have Failed to Enter a Toxicity Scaling Factor on the Inputs Page","")</f>
      </c>
      <c r="C39" s="3"/>
      <c r="D39" s="6"/>
      <c r="E39" s="3"/>
      <c r="F39" s="80"/>
      <c r="G39" s="80"/>
      <c r="H39" s="77"/>
      <c r="I39" s="78"/>
      <c r="K39" s="3"/>
      <c r="L39" s="3"/>
      <c r="M39" s="3">
        <f t="shared" si="1"/>
        <v>18</v>
      </c>
      <c r="N39" s="3">
        <f t="shared" si="2"/>
        <v>1</v>
      </c>
      <c r="O39" s="3">
        <f t="shared" si="3"/>
        <v>18</v>
      </c>
      <c r="P39" s="43">
        <f t="shared" si="4"/>
        <v>82.33640398305194</v>
      </c>
      <c r="Q39" s="43">
        <f t="shared" si="11"/>
        <v>37.73751849223215</v>
      </c>
      <c r="R39" s="43">
        <f t="shared" si="5"/>
        <v>46.31422724046673</v>
      </c>
      <c r="S39" s="43">
        <f t="shared" si="6"/>
        <v>5.146025248940746</v>
      </c>
      <c r="T39" s="3">
        <f t="shared" si="0"/>
        <v>0</v>
      </c>
      <c r="U39" s="3">
        <f t="shared" si="7"/>
        <v>18</v>
      </c>
      <c r="V39" s="3">
        <f t="shared" si="8"/>
        <v>0</v>
      </c>
      <c r="W39" s="3"/>
      <c r="X39" s="3">
        <f t="shared" si="9"/>
        <v>18</v>
      </c>
      <c r="Y39" s="3">
        <f t="shared" si="10"/>
        <v>0</v>
      </c>
      <c r="Z39" s="3"/>
      <c r="AA39" s="3"/>
      <c r="AB39" s="3"/>
      <c r="AC39" s="3"/>
    </row>
    <row r="40" spans="2:29" ht="12.75">
      <c r="B40" s="58" t="s">
        <v>74</v>
      </c>
      <c r="C40" s="81" t="s">
        <v>75</v>
      </c>
      <c r="D40" s="82"/>
      <c r="E40" s="3"/>
      <c r="F40" s="3"/>
      <c r="G40" s="3"/>
      <c r="I40" s="78"/>
      <c r="K40" s="3"/>
      <c r="L40" s="3"/>
      <c r="M40" s="3">
        <f t="shared" si="1"/>
        <v>19</v>
      </c>
      <c r="N40" s="3">
        <f t="shared" si="2"/>
        <v>1</v>
      </c>
      <c r="O40" s="3">
        <f t="shared" si="3"/>
        <v>19</v>
      </c>
      <c r="P40" s="43">
        <f t="shared" si="4"/>
        <v>80.72183732119188</v>
      </c>
      <c r="Q40" s="43">
        <f t="shared" si="11"/>
        <v>36.99750877221295</v>
      </c>
      <c r="R40" s="43">
        <f t="shared" si="5"/>
        <v>45.40603349317045</v>
      </c>
      <c r="S40" s="43">
        <f t="shared" si="6"/>
        <v>5.045114832574493</v>
      </c>
      <c r="T40" s="3">
        <f t="shared" si="0"/>
        <v>0</v>
      </c>
      <c r="U40" s="3">
        <f t="shared" si="7"/>
        <v>19</v>
      </c>
      <c r="V40" s="3">
        <f t="shared" si="8"/>
        <v>0</v>
      </c>
      <c r="W40" s="3"/>
      <c r="X40" s="3">
        <f t="shared" si="9"/>
        <v>19</v>
      </c>
      <c r="Y40" s="3">
        <f t="shared" si="10"/>
        <v>0</v>
      </c>
      <c r="Z40" s="3"/>
      <c r="AA40" s="3"/>
      <c r="AB40" s="3"/>
      <c r="AC40" s="3"/>
    </row>
    <row r="41" spans="2:29" ht="15">
      <c r="B41" s="62" t="s">
        <v>66</v>
      </c>
      <c r="C41" s="83" t="s">
        <v>76</v>
      </c>
      <c r="D41" s="84"/>
      <c r="E41" s="85"/>
      <c r="F41" s="3"/>
      <c r="G41" s="3"/>
      <c r="K41" s="3"/>
      <c r="L41" s="3"/>
      <c r="M41" s="3">
        <f t="shared" si="1"/>
        <v>20</v>
      </c>
      <c r="N41" s="3">
        <f t="shared" si="2"/>
        <v>1</v>
      </c>
      <c r="O41" s="3">
        <f t="shared" si="3"/>
        <v>20</v>
      </c>
      <c r="P41" s="43">
        <f t="shared" si="4"/>
        <v>79.13893132678248</v>
      </c>
      <c r="Q41" s="43">
        <f t="shared" si="11"/>
        <v>36.27201019144198</v>
      </c>
      <c r="R41" s="43">
        <f t="shared" si="5"/>
        <v>44.51564887131516</v>
      </c>
      <c r="S41" s="43">
        <f t="shared" si="6"/>
        <v>4.946183207923905</v>
      </c>
      <c r="T41" s="3">
        <f t="shared" si="0"/>
        <v>0</v>
      </c>
      <c r="U41" s="3">
        <f t="shared" si="7"/>
        <v>20</v>
      </c>
      <c r="V41" s="3">
        <f t="shared" si="8"/>
        <v>0</v>
      </c>
      <c r="W41" s="3"/>
      <c r="X41" s="3">
        <f t="shared" si="9"/>
        <v>20</v>
      </c>
      <c r="Y41" s="3">
        <f t="shared" si="10"/>
        <v>0</v>
      </c>
      <c r="Z41" s="3"/>
      <c r="AA41" s="3"/>
      <c r="AB41" s="3"/>
      <c r="AC41" s="3"/>
    </row>
    <row r="42" spans="2:29" ht="12.75">
      <c r="B42" s="71">
        <v>20</v>
      </c>
      <c r="C42" s="86">
        <f>+IF('[1]INPUTS'!$D$21=3,(($D$15)*((20/'[1]INPUTS'!$F$21)^('[1]INPUTS'!$D$25-1))),IF('[1]INPUTS'!$D$21=1,(($D$15)*((20/178)^('[1]INPUTS'!$D$25-1))),(($D$15)*((20/1580)^('[1]INPUTS'!$D$25-1)))))</f>
        <v>2596.127040243219</v>
      </c>
      <c r="D42" s="87"/>
      <c r="E42" s="88">
        <f>IF('[1]INPUTS'!$F$21=0,"",IF('[1]INPUTS'!$D$21&lt;3,"NOTE:Toxicity adjustments not based on standard assumed test animal body weight",""))</f>
      </c>
      <c r="F42" s="3"/>
      <c r="G42" s="3"/>
      <c r="K42" s="3"/>
      <c r="L42" s="3"/>
      <c r="M42" s="3">
        <f t="shared" si="1"/>
        <v>21</v>
      </c>
      <c r="N42" s="3">
        <f t="shared" si="2"/>
        <v>1</v>
      </c>
      <c r="O42" s="3">
        <f t="shared" si="3"/>
        <v>21</v>
      </c>
      <c r="P42" s="43">
        <f t="shared" si="4"/>
        <v>77.58706515344612</v>
      </c>
      <c r="Q42" s="43">
        <f t="shared" si="11"/>
        <v>35.56073819532948</v>
      </c>
      <c r="R42" s="43">
        <f t="shared" si="5"/>
        <v>43.64272414881346</v>
      </c>
      <c r="S42" s="43">
        <f t="shared" si="6"/>
        <v>4.849191572090382</v>
      </c>
      <c r="T42" s="3">
        <f t="shared" si="0"/>
        <v>0</v>
      </c>
      <c r="U42" s="3">
        <f t="shared" si="7"/>
        <v>21</v>
      </c>
      <c r="V42" s="3">
        <f t="shared" si="8"/>
        <v>0</v>
      </c>
      <c r="W42" s="3"/>
      <c r="X42" s="3">
        <f t="shared" si="9"/>
        <v>21</v>
      </c>
      <c r="Y42" s="3">
        <f t="shared" si="10"/>
        <v>0</v>
      </c>
      <c r="Z42" s="3"/>
      <c r="AA42" s="3"/>
      <c r="AB42" s="3"/>
      <c r="AC42" s="3"/>
    </row>
    <row r="43" spans="2:29" ht="12.75">
      <c r="B43" s="71">
        <v>100</v>
      </c>
      <c r="C43" s="86">
        <f>+IF('[1]INPUTS'!$D$21=3,(($D$15)*((100/'[1]INPUTS'!$F$21)^('[1]INPUTS'!$D$25-1))),IF('[1]INPUTS'!$D$21=1,(($D$15)*((100/178)^('[1]INPUTS'!$D$25-1))),(($D$15)*((100/1580)^('[1]INPUTS'!$D$25-1)))))</f>
        <v>3304.9998285548245</v>
      </c>
      <c r="D43" s="87"/>
      <c r="E43" s="88">
        <f>IF('[1]INPUTS'!$F$21=0,"",IF('[1]INPUTS'!$D$21&lt;3,"NOTE:Toxicity adjustments not based on standard assumed test animal body weight",""))</f>
      </c>
      <c r="F43" s="3"/>
      <c r="G43" s="3"/>
      <c r="K43" s="3"/>
      <c r="L43" s="3"/>
      <c r="M43" s="3">
        <f t="shared" si="1"/>
        <v>22</v>
      </c>
      <c r="N43" s="3">
        <f t="shared" si="2"/>
        <v>1</v>
      </c>
      <c r="O43" s="3">
        <f t="shared" si="3"/>
        <v>22</v>
      </c>
      <c r="P43" s="43">
        <f t="shared" si="4"/>
        <v>76.06563012922398</v>
      </c>
      <c r="Q43" s="43">
        <f t="shared" si="11"/>
        <v>34.863413809227666</v>
      </c>
      <c r="R43" s="43">
        <f t="shared" si="5"/>
        <v>42.7869169476885</v>
      </c>
      <c r="S43" s="43">
        <f t="shared" si="6"/>
        <v>4.7541018830764985</v>
      </c>
      <c r="T43" s="3">
        <f t="shared" si="0"/>
        <v>0</v>
      </c>
      <c r="U43" s="3">
        <f t="shared" si="7"/>
        <v>22</v>
      </c>
      <c r="V43" s="3">
        <f t="shared" si="8"/>
        <v>0</v>
      </c>
      <c r="W43" s="3"/>
      <c r="X43" s="3">
        <f t="shared" si="9"/>
        <v>22</v>
      </c>
      <c r="Y43" s="3">
        <f t="shared" si="10"/>
        <v>0</v>
      </c>
      <c r="Z43" s="3"/>
      <c r="AA43" s="3"/>
      <c r="AB43" s="3"/>
      <c r="AC43" s="3"/>
    </row>
    <row r="44" spans="2:29" ht="13.5" thickBot="1">
      <c r="B44" s="72">
        <v>1000</v>
      </c>
      <c r="C44" s="89">
        <f>+IF('[1]INPUTS'!$D$21=3,(($D$15)*((1000/'[1]INPUTS'!$F$21)^('[1]INPUTS'!$D$25-1))),IF('[1]INPUTS'!$D$21=1,(($D$15)*((1000/178)^('[1]INPUTS'!$D$25-1))),(($D$15)*((1000/1580)^('[1]INPUTS'!$D$25-1)))))</f>
        <v>4668.436342805455</v>
      </c>
      <c r="D44" s="87"/>
      <c r="E44" s="88">
        <f>IF('[1]INPUTS'!$F$21=0,"",IF('[1]INPUTS'!$D$21&lt;3,"NOTE:Toxicity adjustments not based on standard assumed test animal body weight",""))</f>
      </c>
      <c r="F44" s="3"/>
      <c r="G44" s="3"/>
      <c r="K44" s="3"/>
      <c r="L44" s="3"/>
      <c r="M44" s="3">
        <f t="shared" si="1"/>
        <v>23</v>
      </c>
      <c r="N44" s="3">
        <f t="shared" si="2"/>
        <v>1</v>
      </c>
      <c r="O44" s="3">
        <f t="shared" si="3"/>
        <v>23</v>
      </c>
      <c r="P44" s="43">
        <f t="shared" si="4"/>
        <v>74.5740295178431</v>
      </c>
      <c r="Q44" s="43">
        <f t="shared" si="11"/>
        <v>34.17976352901143</v>
      </c>
      <c r="R44" s="43">
        <f t="shared" si="5"/>
        <v>41.947891603786765</v>
      </c>
      <c r="S44" s="43">
        <f t="shared" si="6"/>
        <v>4.660876844865194</v>
      </c>
      <c r="T44" s="3">
        <f t="shared" si="0"/>
        <v>0</v>
      </c>
      <c r="U44" s="3">
        <f t="shared" si="7"/>
        <v>23</v>
      </c>
      <c r="V44" s="3">
        <f t="shared" si="8"/>
        <v>0</v>
      </c>
      <c r="W44" s="3"/>
      <c r="X44" s="3">
        <f t="shared" si="9"/>
        <v>23</v>
      </c>
      <c r="Y44" s="3">
        <f t="shared" si="10"/>
        <v>0</v>
      </c>
      <c r="Z44" s="3"/>
      <c r="AA44" s="3"/>
      <c r="AB44" s="3"/>
      <c r="AC44" s="3"/>
    </row>
    <row r="45" spans="6:29" ht="13.5" thickBot="1">
      <c r="F45" s="90"/>
      <c r="G45" s="90"/>
      <c r="K45" s="3"/>
      <c r="L45" s="3"/>
      <c r="M45" s="3">
        <f t="shared" si="1"/>
        <v>24</v>
      </c>
      <c r="N45" s="3">
        <f t="shared" si="2"/>
        <v>1</v>
      </c>
      <c r="O45" s="3">
        <f t="shared" si="3"/>
        <v>24</v>
      </c>
      <c r="P45" s="43">
        <f t="shared" si="4"/>
        <v>73.11167828466486</v>
      </c>
      <c r="Q45" s="43">
        <f t="shared" si="11"/>
        <v>33.509519213804744</v>
      </c>
      <c r="R45" s="43">
        <f t="shared" si="5"/>
        <v>41.12531903512401</v>
      </c>
      <c r="S45" s="43">
        <f t="shared" si="6"/>
        <v>4.569479892791554</v>
      </c>
      <c r="T45" s="3">
        <f t="shared" si="0"/>
        <v>0</v>
      </c>
      <c r="U45" s="3">
        <f t="shared" si="7"/>
        <v>24</v>
      </c>
      <c r="V45" s="3">
        <f t="shared" si="8"/>
        <v>0</v>
      </c>
      <c r="W45" s="3"/>
      <c r="X45" s="3">
        <f t="shared" si="9"/>
        <v>24</v>
      </c>
      <c r="Y45" s="3">
        <f t="shared" si="10"/>
        <v>0</v>
      </c>
      <c r="Z45" s="3"/>
      <c r="AA45" s="3"/>
      <c r="AB45" s="3"/>
      <c r="AC45" s="3"/>
    </row>
    <row r="46" spans="1:29" ht="12.75">
      <c r="A46" s="831" t="s">
        <v>133</v>
      </c>
      <c r="B46" s="799" t="s">
        <v>77</v>
      </c>
      <c r="C46" s="800"/>
      <c r="D46" s="798"/>
      <c r="K46" s="3"/>
      <c r="L46" s="3"/>
      <c r="M46" s="3">
        <f t="shared" si="1"/>
        <v>25</v>
      </c>
      <c r="N46" s="3">
        <f t="shared" si="2"/>
        <v>1</v>
      </c>
      <c r="O46" s="3">
        <f t="shared" si="3"/>
        <v>25</v>
      </c>
      <c r="P46" s="43">
        <f t="shared" si="4"/>
        <v>71.67800286722307</v>
      </c>
      <c r="Q46" s="43">
        <f t="shared" si="11"/>
        <v>32.85241798081059</v>
      </c>
      <c r="R46" s="43">
        <f t="shared" si="5"/>
        <v>40.318876612813</v>
      </c>
      <c r="S46" s="43">
        <f t="shared" si="6"/>
        <v>4.479875179201442</v>
      </c>
      <c r="T46" s="3">
        <f t="shared" si="0"/>
        <v>0</v>
      </c>
      <c r="U46" s="3">
        <f t="shared" si="7"/>
        <v>25</v>
      </c>
      <c r="V46" s="3">
        <f t="shared" si="8"/>
        <v>0</v>
      </c>
      <c r="W46" s="3"/>
      <c r="X46" s="3">
        <f t="shared" si="9"/>
        <v>25</v>
      </c>
      <c r="Y46" s="3">
        <f t="shared" si="10"/>
        <v>0</v>
      </c>
      <c r="Z46" s="3"/>
      <c r="AA46" s="3"/>
      <c r="AB46" s="3"/>
      <c r="AC46" s="3"/>
    </row>
    <row r="47" spans="1:29" ht="12.75">
      <c r="A47" s="808"/>
      <c r="B47" s="91" t="s">
        <v>78</v>
      </c>
      <c r="C47" s="92" t="s">
        <v>79</v>
      </c>
      <c r="D47" s="93" t="s">
        <v>80</v>
      </c>
      <c r="K47" s="3"/>
      <c r="L47" s="3"/>
      <c r="M47" s="3">
        <f t="shared" si="1"/>
        <v>26</v>
      </c>
      <c r="N47" s="3">
        <f t="shared" si="2"/>
        <v>1</v>
      </c>
      <c r="O47" s="3">
        <f t="shared" si="3"/>
        <v>26</v>
      </c>
      <c r="P47" s="43">
        <f t="shared" si="4"/>
        <v>70.27244095026165</v>
      </c>
      <c r="Q47" s="43">
        <f t="shared" si="11"/>
        <v>32.20820210220328</v>
      </c>
      <c r="R47" s="43">
        <f t="shared" si="5"/>
        <v>39.52824803452221</v>
      </c>
      <c r="S47" s="43">
        <f t="shared" si="6"/>
        <v>4.392027559391353</v>
      </c>
      <c r="T47" s="3">
        <f t="shared" si="0"/>
        <v>0</v>
      </c>
      <c r="U47" s="3">
        <f t="shared" si="7"/>
        <v>26</v>
      </c>
      <c r="V47" s="3">
        <f t="shared" si="8"/>
        <v>0</v>
      </c>
      <c r="W47" s="3"/>
      <c r="X47" s="3">
        <f t="shared" si="9"/>
        <v>26</v>
      </c>
      <c r="Y47" s="3">
        <f t="shared" si="10"/>
        <v>0</v>
      </c>
      <c r="Z47" s="3"/>
      <c r="AA47" s="3"/>
      <c r="AB47" s="3"/>
      <c r="AC47" s="3"/>
    </row>
    <row r="48" spans="1:29" ht="13.5" customHeight="1" thickBot="1">
      <c r="A48" s="809"/>
      <c r="B48" s="94" t="s">
        <v>81</v>
      </c>
      <c r="C48" s="95" t="s">
        <v>82</v>
      </c>
      <c r="D48" s="96" t="s">
        <v>83</v>
      </c>
      <c r="K48" s="3"/>
      <c r="L48" s="3"/>
      <c r="M48" s="3">
        <f t="shared" si="1"/>
        <v>27</v>
      </c>
      <c r="N48" s="3">
        <f t="shared" si="2"/>
        <v>1</v>
      </c>
      <c r="O48" s="3">
        <f t="shared" si="3"/>
        <v>27</v>
      </c>
      <c r="P48" s="43">
        <f t="shared" si="4"/>
        <v>68.89444124518374</v>
      </c>
      <c r="Q48" s="43">
        <f t="shared" si="11"/>
        <v>31.57661890404257</v>
      </c>
      <c r="R48" s="43">
        <f t="shared" si="5"/>
        <v>38.75312320041588</v>
      </c>
      <c r="S48" s="43">
        <f t="shared" si="6"/>
        <v>4.305902577823984</v>
      </c>
      <c r="T48" s="3">
        <f t="shared" si="0"/>
        <v>0</v>
      </c>
      <c r="U48" s="3">
        <f t="shared" si="7"/>
        <v>27</v>
      </c>
      <c r="V48" s="3">
        <f t="shared" si="8"/>
        <v>0</v>
      </c>
      <c r="W48" s="3"/>
      <c r="X48" s="3">
        <f t="shared" si="9"/>
        <v>27</v>
      </c>
      <c r="Y48" s="3">
        <f t="shared" si="10"/>
        <v>0</v>
      </c>
      <c r="Z48" s="3"/>
      <c r="AA48" s="3"/>
      <c r="AB48" s="3"/>
      <c r="AC48" s="3"/>
    </row>
    <row r="49" spans="1:29" ht="13.5" thickTop="1">
      <c r="A49" s="48" t="s">
        <v>42</v>
      </c>
      <c r="B49" s="97">
        <f>B27*($G$36/0.02)</f>
        <v>133.93462420049846</v>
      </c>
      <c r="C49" s="97">
        <f>B27*($G$37/0.1)</f>
        <v>76.37519497547832</v>
      </c>
      <c r="D49" s="98">
        <f>B27*($G$38/1)</f>
        <v>34.19419089958533</v>
      </c>
      <c r="E49" s="99"/>
      <c r="K49" s="3"/>
      <c r="L49" s="3"/>
      <c r="M49" s="3">
        <f t="shared" si="1"/>
        <v>28</v>
      </c>
      <c r="N49" s="3">
        <f t="shared" si="2"/>
        <v>1</v>
      </c>
      <c r="O49" s="3">
        <f t="shared" si="3"/>
        <v>28</v>
      </c>
      <c r="P49" s="43">
        <f t="shared" si="4"/>
        <v>67.54346327382558</v>
      </c>
      <c r="Q49" s="43">
        <f t="shared" si="11"/>
        <v>30.957420667170073</v>
      </c>
      <c r="R49" s="43">
        <f t="shared" si="5"/>
        <v>37.99319809152691</v>
      </c>
      <c r="S49" s="43">
        <f t="shared" si="6"/>
        <v>4.221466454614099</v>
      </c>
      <c r="T49" s="3">
        <f t="shared" si="0"/>
        <v>0</v>
      </c>
      <c r="U49" s="3">
        <f t="shared" si="7"/>
        <v>28</v>
      </c>
      <c r="V49" s="3">
        <f t="shared" si="8"/>
        <v>0</v>
      </c>
      <c r="W49" s="3"/>
      <c r="X49" s="3">
        <f t="shared" si="9"/>
        <v>28</v>
      </c>
      <c r="Y49" s="3">
        <f t="shared" si="10"/>
        <v>0</v>
      </c>
      <c r="Z49" s="3"/>
      <c r="AA49" s="3"/>
      <c r="AB49" s="3"/>
      <c r="AC49" s="3"/>
    </row>
    <row r="50" spans="1:29" ht="12.75" customHeight="1">
      <c r="A50" s="48" t="s">
        <v>56</v>
      </c>
      <c r="B50" s="97">
        <f>B28*($G$36/0.02)</f>
        <v>61.386702758561796</v>
      </c>
      <c r="C50" s="97">
        <f>B28*($G$37/0.1)</f>
        <v>35.005297697094235</v>
      </c>
      <c r="D50" s="98">
        <f>B28*($G$38/1)</f>
        <v>15.672337495643276</v>
      </c>
      <c r="E50" s="100"/>
      <c r="I50" s="101"/>
      <c r="K50" s="3"/>
      <c r="L50" s="3"/>
      <c r="M50" s="3">
        <f t="shared" si="1"/>
        <v>29</v>
      </c>
      <c r="N50" s="3">
        <f t="shared" si="2"/>
        <v>1</v>
      </c>
      <c r="O50" s="3">
        <f t="shared" si="3"/>
        <v>29</v>
      </c>
      <c r="P50" s="43">
        <f t="shared" si="4"/>
        <v>66.21897715647054</v>
      </c>
      <c r="Q50" s="43">
        <f t="shared" si="11"/>
        <v>30.350364530049017</v>
      </c>
      <c r="R50" s="43">
        <f t="shared" si="5"/>
        <v>37.2481746505147</v>
      </c>
      <c r="S50" s="43">
        <f t="shared" si="6"/>
        <v>4.138686072279409</v>
      </c>
      <c r="T50" s="3">
        <f t="shared" si="0"/>
        <v>0</v>
      </c>
      <c r="U50" s="3">
        <f t="shared" si="7"/>
        <v>29</v>
      </c>
      <c r="V50" s="3">
        <f t="shared" si="8"/>
        <v>0</v>
      </c>
      <c r="W50" s="3"/>
      <c r="X50" s="3">
        <f t="shared" si="9"/>
        <v>29</v>
      </c>
      <c r="Y50" s="3">
        <f t="shared" si="10"/>
        <v>0</v>
      </c>
      <c r="Z50" s="3"/>
      <c r="AA50" s="3"/>
      <c r="AB50" s="3"/>
      <c r="AC50" s="3"/>
    </row>
    <row r="51" spans="1:29" ht="12.75">
      <c r="A51" s="48" t="s">
        <v>57</v>
      </c>
      <c r="B51" s="97">
        <f>B29*($G$36/0.02)</f>
        <v>75.33822611278039</v>
      </c>
      <c r="C51" s="97">
        <f>B29*($G$37/0.1)</f>
        <v>42.96104717370656</v>
      </c>
      <c r="D51" s="98">
        <f>B29*($G$38/1)</f>
        <v>19.23423238101675</v>
      </c>
      <c r="E51" s="102"/>
      <c r="I51" s="101"/>
      <c r="K51" s="3"/>
      <c r="L51" s="3"/>
      <c r="M51" s="3">
        <f t="shared" si="1"/>
        <v>30</v>
      </c>
      <c r="N51" s="3">
        <f t="shared" si="2"/>
        <v>1</v>
      </c>
      <c r="O51" s="3">
        <f t="shared" si="3"/>
        <v>30</v>
      </c>
      <c r="P51" s="43">
        <f t="shared" si="4"/>
        <v>64.92046340402008</v>
      </c>
      <c r="Q51" s="43">
        <f t="shared" si="11"/>
        <v>29.755212393509222</v>
      </c>
      <c r="R51" s="43">
        <f t="shared" si="5"/>
        <v>36.51776066476131</v>
      </c>
      <c r="S51" s="43">
        <f t="shared" si="6"/>
        <v>4.057528962751255</v>
      </c>
      <c r="T51" s="3">
        <f t="shared" si="0"/>
        <v>0</v>
      </c>
      <c r="U51" s="3">
        <f t="shared" si="7"/>
        <v>30</v>
      </c>
      <c r="V51" s="3">
        <f t="shared" si="8"/>
        <v>0</v>
      </c>
      <c r="W51" s="3"/>
      <c r="X51" s="3">
        <f t="shared" si="9"/>
        <v>30</v>
      </c>
      <c r="Y51" s="3">
        <f t="shared" si="10"/>
        <v>0</v>
      </c>
      <c r="Z51" s="3"/>
      <c r="AA51" s="3"/>
      <c r="AB51" s="3"/>
      <c r="AC51" s="3"/>
    </row>
    <row r="52" spans="1:29" ht="12.75" customHeight="1" thickBot="1">
      <c r="A52" s="50" t="s">
        <v>58</v>
      </c>
      <c r="B52" s="103">
        <f>B30*($G$36/0.02)</f>
        <v>8.370914012531154</v>
      </c>
      <c r="C52" s="103">
        <f>B30*($G$37/0.1)</f>
        <v>4.773449685967395</v>
      </c>
      <c r="D52" s="104">
        <f>B30*($G$38/1)</f>
        <v>2.137136931224083</v>
      </c>
      <c r="E52" s="105"/>
      <c r="I52" s="101"/>
      <c r="K52" s="3"/>
      <c r="L52" s="3"/>
      <c r="M52" s="3">
        <f t="shared" si="1"/>
        <v>31</v>
      </c>
      <c r="N52" s="3">
        <f t="shared" si="2"/>
        <v>1</v>
      </c>
      <c r="O52" s="3">
        <f t="shared" si="3"/>
        <v>31</v>
      </c>
      <c r="P52" s="43">
        <f t="shared" si="4"/>
        <v>63.64741271423999</v>
      </c>
      <c r="Q52" s="43">
        <f t="shared" si="11"/>
        <v>29.17173082736001</v>
      </c>
      <c r="R52" s="43">
        <f t="shared" si="5"/>
        <v>35.80166965176001</v>
      </c>
      <c r="S52" s="43">
        <f t="shared" si="6"/>
        <v>3.9779632946399994</v>
      </c>
      <c r="T52" s="3">
        <f t="shared" si="0"/>
        <v>0</v>
      </c>
      <c r="U52" s="3">
        <f t="shared" si="7"/>
        <v>31</v>
      </c>
      <c r="V52" s="3">
        <f t="shared" si="8"/>
        <v>0</v>
      </c>
      <c r="W52" s="3"/>
      <c r="X52" s="3">
        <f t="shared" si="9"/>
        <v>31</v>
      </c>
      <c r="Y52" s="3">
        <f t="shared" si="10"/>
        <v>0</v>
      </c>
      <c r="Z52" s="3"/>
      <c r="AA52" s="3"/>
      <c r="AB52" s="3"/>
      <c r="AC52" s="3"/>
    </row>
    <row r="53" spans="1:29" ht="12.75" customHeight="1" hidden="1">
      <c r="A53" s="3"/>
      <c r="E53" s="105"/>
      <c r="I53" s="101"/>
      <c r="K53" s="3"/>
      <c r="L53" s="3"/>
      <c r="M53" s="3">
        <f t="shared" si="1"/>
        <v>32</v>
      </c>
      <c r="N53" s="3">
        <f t="shared" si="2"/>
        <v>1</v>
      </c>
      <c r="O53" s="3">
        <f t="shared" si="3"/>
        <v>32</v>
      </c>
      <c r="P53" s="43">
        <f t="shared" si="4"/>
        <v>62.399325772002236</v>
      </c>
      <c r="Q53" s="43">
        <f t="shared" si="11"/>
        <v>28.599690978834374</v>
      </c>
      <c r="R53" s="43">
        <f t="shared" si="5"/>
        <v>35.09962074675127</v>
      </c>
      <c r="S53" s="43">
        <f t="shared" si="6"/>
        <v>3.8999578607501397</v>
      </c>
      <c r="T53" s="3">
        <f t="shared" si="0"/>
        <v>0</v>
      </c>
      <c r="U53" s="3">
        <f t="shared" si="7"/>
        <v>32</v>
      </c>
      <c r="V53" s="3">
        <f t="shared" si="8"/>
        <v>0</v>
      </c>
      <c r="W53" s="3"/>
      <c r="X53" s="3">
        <f t="shared" si="9"/>
        <v>32</v>
      </c>
      <c r="Y53" s="3">
        <f t="shared" si="10"/>
        <v>0</v>
      </c>
      <c r="Z53" s="3"/>
      <c r="AA53" s="3"/>
      <c r="AB53" s="3"/>
      <c r="AC53" s="3"/>
    </row>
    <row r="54" spans="1:29" ht="12.75" customHeight="1" hidden="1">
      <c r="A54" s="814"/>
      <c r="B54" s="803"/>
      <c r="C54" s="804"/>
      <c r="D54" s="804"/>
      <c r="E54" s="105"/>
      <c r="F54" s="829"/>
      <c r="G54" s="830"/>
      <c r="I54" s="107"/>
      <c r="K54" s="3"/>
      <c r="L54" s="3"/>
      <c r="M54" s="3">
        <f t="shared" si="1"/>
        <v>33</v>
      </c>
      <c r="N54" s="3">
        <f t="shared" si="2"/>
        <v>1</v>
      </c>
      <c r="O54" s="3">
        <f t="shared" si="3"/>
        <v>33</v>
      </c>
      <c r="P54" s="43">
        <f t="shared" si="4"/>
        <v>61.1757130534439</v>
      </c>
      <c r="Q54" s="43">
        <f t="shared" si="11"/>
        <v>28.03886848282847</v>
      </c>
      <c r="R54" s="43">
        <f t="shared" si="5"/>
        <v>34.4113385925622</v>
      </c>
      <c r="S54" s="43">
        <f t="shared" si="6"/>
        <v>3.8234820658402437</v>
      </c>
      <c r="T54" s="3">
        <f t="shared" si="0"/>
        <v>0</v>
      </c>
      <c r="U54" s="3">
        <f aca="true" t="shared" si="12" ref="U54:U77">IF(P53&gt;$D$18,(U53+1),U53)</f>
        <v>33</v>
      </c>
      <c r="V54" s="3">
        <f aca="true" t="shared" si="13" ref="V54:V77">IF(P53&gt;$D$16,(V53+1),V53)</f>
        <v>0</v>
      </c>
      <c r="W54" s="3"/>
      <c r="X54" s="3">
        <f aca="true" t="shared" si="14" ref="X54:X77">IF(P53&gt;$D$22,(X53+1),X53)</f>
        <v>33</v>
      </c>
      <c r="Y54" s="3">
        <f aca="true" t="shared" si="15" ref="Y54:Y77">IF(P53&gt;$D$20,(Y53+1),Y53)</f>
        <v>0</v>
      </c>
      <c r="Z54" s="3"/>
      <c r="AA54" s="3"/>
      <c r="AB54" s="3"/>
      <c r="AC54" s="3"/>
    </row>
    <row r="55" spans="1:29" ht="12.75" customHeight="1" hidden="1">
      <c r="A55" s="815"/>
      <c r="B55" s="106"/>
      <c r="C55" s="108"/>
      <c r="D55" s="108"/>
      <c r="E55" s="90"/>
      <c r="F55" s="109"/>
      <c r="G55" s="109"/>
      <c r="I55" s="107"/>
      <c r="K55" s="3"/>
      <c r="L55" s="3"/>
      <c r="M55" s="3">
        <f t="shared" si="1"/>
        <v>34</v>
      </c>
      <c r="N55" s="3">
        <f t="shared" si="2"/>
        <v>1</v>
      </c>
      <c r="O55" s="3">
        <f t="shared" si="3"/>
        <v>34</v>
      </c>
      <c r="P55" s="43">
        <f t="shared" si="4"/>
        <v>59.976094633966426</v>
      </c>
      <c r="Q55" s="43">
        <f t="shared" si="11"/>
        <v>27.489043373901293</v>
      </c>
      <c r="R55" s="43">
        <f t="shared" si="5"/>
        <v>33.73655323160612</v>
      </c>
      <c r="S55" s="43">
        <f t="shared" si="6"/>
        <v>3.7485059146229016</v>
      </c>
      <c r="T55" s="3">
        <f t="shared" si="0"/>
        <v>0</v>
      </c>
      <c r="U55" s="3">
        <f t="shared" si="12"/>
        <v>34</v>
      </c>
      <c r="V55" s="3">
        <f t="shared" si="13"/>
        <v>0</v>
      </c>
      <c r="W55" s="3"/>
      <c r="X55" s="3">
        <f t="shared" si="14"/>
        <v>34</v>
      </c>
      <c r="Y55" s="3">
        <f t="shared" si="15"/>
        <v>0</v>
      </c>
      <c r="Z55" s="3"/>
      <c r="AA55" s="3"/>
      <c r="AB55" s="3"/>
      <c r="AC55" s="3"/>
    </row>
    <row r="56" spans="1:29" ht="13.5" customHeight="1" hidden="1">
      <c r="A56" s="815"/>
      <c r="B56" s="110"/>
      <c r="C56" s="106"/>
      <c r="D56" s="106"/>
      <c r="F56" s="100"/>
      <c r="G56" s="100"/>
      <c r="I56" s="107"/>
      <c r="K56" s="3"/>
      <c r="L56" s="3"/>
      <c r="M56" s="3">
        <f t="shared" si="1"/>
        <v>35</v>
      </c>
      <c r="N56" s="3">
        <f t="shared" si="2"/>
        <v>1</v>
      </c>
      <c r="O56" s="3">
        <f t="shared" si="3"/>
        <v>35</v>
      </c>
      <c r="P56" s="43">
        <f t="shared" si="4"/>
        <v>58.79999999999992</v>
      </c>
      <c r="Q56" s="43">
        <f t="shared" si="11"/>
        <v>26.949999999999974</v>
      </c>
      <c r="R56" s="43">
        <f t="shared" si="5"/>
        <v>33.07499999999996</v>
      </c>
      <c r="S56" s="43">
        <f t="shared" si="6"/>
        <v>3.674999999999995</v>
      </c>
      <c r="T56" s="3">
        <f t="shared" si="0"/>
        <v>0</v>
      </c>
      <c r="U56" s="3">
        <f t="shared" si="12"/>
        <v>35</v>
      </c>
      <c r="V56" s="3">
        <f t="shared" si="13"/>
        <v>0</v>
      </c>
      <c r="W56" s="3"/>
      <c r="X56" s="3">
        <f t="shared" si="14"/>
        <v>35</v>
      </c>
      <c r="Y56" s="3">
        <f t="shared" si="15"/>
        <v>0</v>
      </c>
      <c r="Z56" s="3"/>
      <c r="AA56" s="3"/>
      <c r="AB56" s="3"/>
      <c r="AC56" s="3"/>
    </row>
    <row r="57" spans="1:29" ht="12.75" hidden="1">
      <c r="A57" s="111"/>
      <c r="B57" s="112"/>
      <c r="C57" s="112"/>
      <c r="D57" s="112"/>
      <c r="F57" s="113"/>
      <c r="G57" s="113"/>
      <c r="I57" s="107"/>
      <c r="K57" s="3"/>
      <c r="L57" s="3"/>
      <c r="M57" s="3">
        <f t="shared" si="1"/>
        <v>36</v>
      </c>
      <c r="N57" s="3">
        <f t="shared" si="2"/>
        <v>1</v>
      </c>
      <c r="O57" s="3">
        <f t="shared" si="3"/>
        <v>36</v>
      </c>
      <c r="P57" s="43">
        <f t="shared" si="4"/>
        <v>57.6469678644586</v>
      </c>
      <c r="Q57" s="43">
        <f t="shared" si="11"/>
        <v>26.42152693787687</v>
      </c>
      <c r="R57" s="43">
        <f t="shared" si="5"/>
        <v>32.42641942375797</v>
      </c>
      <c r="S57" s="43">
        <f t="shared" si="6"/>
        <v>3.6029354915286627</v>
      </c>
      <c r="T57" s="3">
        <f t="shared" si="0"/>
        <v>0</v>
      </c>
      <c r="U57" s="3">
        <f t="shared" si="12"/>
        <v>36</v>
      </c>
      <c r="V57" s="3">
        <f t="shared" si="13"/>
        <v>0</v>
      </c>
      <c r="W57" s="3"/>
      <c r="X57" s="3">
        <f t="shared" si="14"/>
        <v>36</v>
      </c>
      <c r="Y57" s="3">
        <f t="shared" si="15"/>
        <v>0</v>
      </c>
      <c r="Z57" s="3"/>
      <c r="AA57" s="3"/>
      <c r="AB57" s="3"/>
      <c r="AC57" s="3"/>
    </row>
    <row r="58" spans="1:29" ht="12.75" hidden="1">
      <c r="A58" s="111"/>
      <c r="B58" s="112"/>
      <c r="C58" s="112"/>
      <c r="D58" s="112"/>
      <c r="F58" s="113"/>
      <c r="G58" s="113"/>
      <c r="K58" s="3"/>
      <c r="L58" s="3"/>
      <c r="M58" s="3">
        <f t="shared" si="1"/>
        <v>37</v>
      </c>
      <c r="N58" s="3">
        <f t="shared" si="2"/>
        <v>1</v>
      </c>
      <c r="O58" s="3">
        <f t="shared" si="3"/>
        <v>37</v>
      </c>
      <c r="P58" s="43">
        <f t="shared" si="4"/>
        <v>56.516545985815085</v>
      </c>
      <c r="Q58" s="43">
        <f t="shared" si="11"/>
        <v>25.90341691016526</v>
      </c>
      <c r="R58" s="43">
        <f t="shared" si="5"/>
        <v>31.79055711702099</v>
      </c>
      <c r="S58" s="43">
        <f t="shared" si="6"/>
        <v>3.532284124113443</v>
      </c>
      <c r="T58" s="3">
        <f t="shared" si="0"/>
        <v>0</v>
      </c>
      <c r="U58" s="3">
        <f t="shared" si="12"/>
        <v>37</v>
      </c>
      <c r="V58" s="3">
        <f t="shared" si="13"/>
        <v>0</v>
      </c>
      <c r="W58" s="3"/>
      <c r="X58" s="3">
        <f t="shared" si="14"/>
        <v>37</v>
      </c>
      <c r="Y58" s="3">
        <f t="shared" si="15"/>
        <v>0</v>
      </c>
      <c r="Z58" s="3"/>
      <c r="AA58" s="3"/>
      <c r="AB58" s="3"/>
      <c r="AC58" s="3"/>
    </row>
    <row r="59" spans="1:29" ht="12.75" hidden="1">
      <c r="A59" s="111"/>
      <c r="B59" s="112"/>
      <c r="C59" s="112"/>
      <c r="D59" s="112"/>
      <c r="F59" s="113"/>
      <c r="G59" s="113"/>
      <c r="K59" s="3"/>
      <c r="L59" s="3"/>
      <c r="M59" s="3">
        <f t="shared" si="1"/>
        <v>38</v>
      </c>
      <c r="N59" s="3">
        <f t="shared" si="2"/>
        <v>1</v>
      </c>
      <c r="O59" s="3">
        <f t="shared" si="3"/>
        <v>38</v>
      </c>
      <c r="P59" s="43">
        <f t="shared" si="4"/>
        <v>55.408290990722506</v>
      </c>
      <c r="Q59" s="43">
        <f t="shared" si="11"/>
        <v>25.39546670408116</v>
      </c>
      <c r="R59" s="43">
        <f t="shared" si="5"/>
        <v>31.167163682281416</v>
      </c>
      <c r="S59" s="43">
        <f t="shared" si="6"/>
        <v>3.4630181869201566</v>
      </c>
      <c r="T59" s="3">
        <f t="shared" si="0"/>
        <v>0</v>
      </c>
      <c r="U59" s="3">
        <f t="shared" si="12"/>
        <v>38</v>
      </c>
      <c r="V59" s="3">
        <f t="shared" si="13"/>
        <v>0</v>
      </c>
      <c r="W59" s="3"/>
      <c r="X59" s="3">
        <f t="shared" si="14"/>
        <v>38</v>
      </c>
      <c r="Y59" s="3">
        <f t="shared" si="15"/>
        <v>0</v>
      </c>
      <c r="Z59" s="3"/>
      <c r="AA59" s="3"/>
      <c r="AB59" s="3"/>
      <c r="AC59" s="3"/>
    </row>
    <row r="60" spans="1:29" ht="12.75">
      <c r="A60" s="111"/>
      <c r="B60" s="112"/>
      <c r="C60" s="112"/>
      <c r="D60" s="112"/>
      <c r="F60" s="113"/>
      <c r="G60" s="113"/>
      <c r="K60" s="3"/>
      <c r="L60" s="3"/>
      <c r="M60" s="3">
        <f t="shared" si="1"/>
        <v>39</v>
      </c>
      <c r="N60" s="3">
        <f t="shared" si="2"/>
        <v>1</v>
      </c>
      <c r="O60" s="3">
        <f t="shared" si="3"/>
        <v>39</v>
      </c>
      <c r="P60" s="43">
        <f t="shared" si="4"/>
        <v>54.32176820011489</v>
      </c>
      <c r="Q60" s="43">
        <f t="shared" si="11"/>
        <v>24.897477091719335</v>
      </c>
      <c r="R60" s="43">
        <f t="shared" si="5"/>
        <v>30.555994612564632</v>
      </c>
      <c r="S60" s="43">
        <f t="shared" si="6"/>
        <v>3.3951105125071805</v>
      </c>
      <c r="T60" s="3">
        <f t="shared" si="0"/>
        <v>0</v>
      </c>
      <c r="U60" s="3">
        <f t="shared" si="12"/>
        <v>39</v>
      </c>
      <c r="V60" s="3">
        <f t="shared" si="13"/>
        <v>0</v>
      </c>
      <c r="W60" s="3"/>
      <c r="X60" s="3">
        <f t="shared" si="14"/>
        <v>39</v>
      </c>
      <c r="Y60" s="3">
        <f t="shared" si="15"/>
        <v>0</v>
      </c>
      <c r="Z60" s="3"/>
      <c r="AA60" s="3"/>
      <c r="AB60" s="3"/>
      <c r="AC60" s="3"/>
    </row>
    <row r="61" spans="1:29" ht="12.75" customHeight="1" thickBot="1">
      <c r="A61" s="3"/>
      <c r="F61" s="57"/>
      <c r="G61" s="57"/>
      <c r="K61" s="3"/>
      <c r="L61" s="3"/>
      <c r="M61" s="3">
        <f t="shared" si="1"/>
        <v>40</v>
      </c>
      <c r="N61" s="3">
        <f t="shared" si="2"/>
        <v>1</v>
      </c>
      <c r="O61" s="3">
        <f t="shared" si="3"/>
        <v>40</v>
      </c>
      <c r="P61" s="43">
        <f t="shared" si="4"/>
        <v>53.256551458717624</v>
      </c>
      <c r="Q61" s="43">
        <f t="shared" si="11"/>
        <v>24.409252751912256</v>
      </c>
      <c r="R61" s="43">
        <f t="shared" si="5"/>
        <v>29.95681019552867</v>
      </c>
      <c r="S61" s="43">
        <f t="shared" si="6"/>
        <v>3.3285344661698515</v>
      </c>
      <c r="T61" s="3">
        <f t="shared" si="0"/>
        <v>0</v>
      </c>
      <c r="U61" s="3">
        <f t="shared" si="12"/>
        <v>40</v>
      </c>
      <c r="V61" s="3">
        <f t="shared" si="13"/>
        <v>0</v>
      </c>
      <c r="W61" s="3"/>
      <c r="X61" s="3">
        <f t="shared" si="14"/>
        <v>40</v>
      </c>
      <c r="Y61" s="3">
        <f t="shared" si="15"/>
        <v>0</v>
      </c>
      <c r="Z61" s="3"/>
      <c r="AA61" s="3"/>
      <c r="AB61" s="3"/>
      <c r="AC61" s="3"/>
    </row>
    <row r="62" spans="1:29" ht="21" customHeight="1">
      <c r="A62" s="807" t="s">
        <v>134</v>
      </c>
      <c r="B62" s="826" t="s">
        <v>84</v>
      </c>
      <c r="C62" s="827"/>
      <c r="D62" s="828"/>
      <c r="K62" s="3"/>
      <c r="L62" s="3"/>
      <c r="M62" s="3">
        <f t="shared" si="1"/>
        <v>41</v>
      </c>
      <c r="N62" s="3">
        <f t="shared" si="2"/>
        <v>1</v>
      </c>
      <c r="O62" s="3">
        <f t="shared" si="3"/>
        <v>41</v>
      </c>
      <c r="P62" s="43">
        <f t="shared" si="4"/>
        <v>52.212222967901106</v>
      </c>
      <c r="Q62" s="43">
        <f t="shared" si="11"/>
        <v>23.93060219362135</v>
      </c>
      <c r="R62" s="43">
        <f t="shared" si="5"/>
        <v>29.369375419444378</v>
      </c>
      <c r="S62" s="43">
        <f t="shared" si="6"/>
        <v>3.263263935493819</v>
      </c>
      <c r="T62" s="3">
        <f t="shared" si="0"/>
        <v>0</v>
      </c>
      <c r="U62" s="3">
        <f t="shared" si="12"/>
        <v>41</v>
      </c>
      <c r="V62" s="3">
        <f t="shared" si="13"/>
        <v>0</v>
      </c>
      <c r="W62" s="3"/>
      <c r="X62" s="3">
        <f t="shared" si="14"/>
        <v>41</v>
      </c>
      <c r="Y62" s="3">
        <f t="shared" si="15"/>
        <v>0</v>
      </c>
      <c r="Z62" s="3"/>
      <c r="AA62" s="3"/>
      <c r="AB62" s="3"/>
      <c r="AC62" s="3"/>
    </row>
    <row r="63" spans="1:29" ht="28.5" customHeight="1" thickBot="1">
      <c r="A63" s="825"/>
      <c r="B63" s="114" t="s">
        <v>81</v>
      </c>
      <c r="C63" s="114" t="s">
        <v>82</v>
      </c>
      <c r="D63" s="115" t="s">
        <v>83</v>
      </c>
      <c r="K63" s="3"/>
      <c r="L63" s="3"/>
      <c r="M63" s="3">
        <f t="shared" si="1"/>
        <v>42</v>
      </c>
      <c r="N63" s="3">
        <f t="shared" si="2"/>
        <v>1</v>
      </c>
      <c r="O63" s="3">
        <f t="shared" si="3"/>
        <v>42</v>
      </c>
      <c r="P63" s="43">
        <f t="shared" si="4"/>
        <v>51.18837312181201</v>
      </c>
      <c r="Q63" s="43">
        <f t="shared" si="11"/>
        <v>23.461337680830518</v>
      </c>
      <c r="R63" s="43">
        <f t="shared" si="5"/>
        <v>28.793459881019263</v>
      </c>
      <c r="S63" s="43">
        <f t="shared" si="6"/>
        <v>3.199273320113251</v>
      </c>
      <c r="T63" s="3">
        <f t="shared" si="0"/>
        <v>0</v>
      </c>
      <c r="U63" s="3">
        <f t="shared" si="12"/>
        <v>42</v>
      </c>
      <c r="V63" s="3">
        <f t="shared" si="13"/>
        <v>0</v>
      </c>
      <c r="W63" s="3"/>
      <c r="X63" s="3">
        <f t="shared" si="14"/>
        <v>42</v>
      </c>
      <c r="Y63" s="3">
        <f t="shared" si="15"/>
        <v>0</v>
      </c>
      <c r="Z63" s="3"/>
      <c r="AA63" s="3"/>
      <c r="AB63" s="3"/>
      <c r="AC63" s="3"/>
    </row>
    <row r="64" spans="1:29" ht="12.75" customHeight="1" thickTop="1">
      <c r="A64" s="116" t="s">
        <v>52</v>
      </c>
      <c r="B64" s="117">
        <f>B49/$C$42</f>
        <v>0.051590165706201625</v>
      </c>
      <c r="C64" s="117">
        <f>C49/$C$43</f>
        <v>0.023108986062754158</v>
      </c>
      <c r="D64" s="118">
        <f>D49/$C$44</f>
        <v>0.007324549032843112</v>
      </c>
      <c r="E64" s="51"/>
      <c r="K64" s="3"/>
      <c r="L64" s="3"/>
      <c r="M64" s="3">
        <f t="shared" si="1"/>
        <v>43</v>
      </c>
      <c r="N64" s="3">
        <f t="shared" si="2"/>
        <v>1</v>
      </c>
      <c r="O64" s="3">
        <f t="shared" si="3"/>
        <v>43</v>
      </c>
      <c r="P64" s="43">
        <f t="shared" si="4"/>
        <v>50.184600346717986</v>
      </c>
      <c r="Q64" s="43">
        <f t="shared" si="11"/>
        <v>23.00127515891242</v>
      </c>
      <c r="R64" s="43">
        <f t="shared" si="5"/>
        <v>28.228837695028872</v>
      </c>
      <c r="S64" s="43">
        <f t="shared" si="6"/>
        <v>3.136537521669874</v>
      </c>
      <c r="T64" s="3">
        <f t="shared" si="0"/>
        <v>0</v>
      </c>
      <c r="U64" s="3">
        <f t="shared" si="12"/>
        <v>43</v>
      </c>
      <c r="V64" s="3">
        <f t="shared" si="13"/>
        <v>0</v>
      </c>
      <c r="W64" s="3"/>
      <c r="X64" s="3">
        <f t="shared" si="14"/>
        <v>43</v>
      </c>
      <c r="Y64" s="3">
        <f t="shared" si="15"/>
        <v>0</v>
      </c>
      <c r="Z64" s="3"/>
      <c r="AA64" s="3"/>
      <c r="AB64" s="3"/>
      <c r="AC64" s="3"/>
    </row>
    <row r="65" spans="1:29" ht="13.5" customHeight="1">
      <c r="A65" s="119" t="s">
        <v>43</v>
      </c>
      <c r="B65" s="117">
        <f>B50/$C$42</f>
        <v>0.023645492615342413</v>
      </c>
      <c r="C65" s="117">
        <f>C50/$C$43</f>
        <v>0.010591618612095658</v>
      </c>
      <c r="D65" s="118">
        <f>D50/$C$44</f>
        <v>0.0033570849733864263</v>
      </c>
      <c r="E65" s="120"/>
      <c r="K65" s="3"/>
      <c r="L65" s="3"/>
      <c r="M65" s="3">
        <f t="shared" si="1"/>
        <v>44</v>
      </c>
      <c r="N65" s="3">
        <f t="shared" si="2"/>
        <v>1</v>
      </c>
      <c r="O65" s="3">
        <f t="shared" si="3"/>
        <v>44</v>
      </c>
      <c r="P65" s="43">
        <f t="shared" si="4"/>
        <v>49.200510943502614</v>
      </c>
      <c r="Q65" s="43">
        <f t="shared" si="11"/>
        <v>22.550234182438707</v>
      </c>
      <c r="R65" s="43">
        <f t="shared" si="5"/>
        <v>27.675287405720223</v>
      </c>
      <c r="S65" s="43">
        <f t="shared" si="6"/>
        <v>3.0750319339689134</v>
      </c>
      <c r="T65" s="3">
        <f t="shared" si="0"/>
        <v>0</v>
      </c>
      <c r="U65" s="3">
        <f t="shared" si="12"/>
        <v>44</v>
      </c>
      <c r="V65" s="3">
        <f t="shared" si="13"/>
        <v>0</v>
      </c>
      <c r="W65" s="3"/>
      <c r="X65" s="3">
        <f t="shared" si="14"/>
        <v>44</v>
      </c>
      <c r="Y65" s="3">
        <f t="shared" si="15"/>
        <v>0</v>
      </c>
      <c r="Z65" s="3"/>
      <c r="AA65" s="3"/>
      <c r="AB65" s="3"/>
      <c r="AC65" s="3"/>
    </row>
    <row r="66" spans="1:29" ht="12.75">
      <c r="A66" s="119" t="s">
        <v>85</v>
      </c>
      <c r="B66" s="117">
        <f>B51/$C$42</f>
        <v>0.029019468209738417</v>
      </c>
      <c r="C66" s="117">
        <f>C51/$C$43</f>
        <v>0.012998804660299216</v>
      </c>
      <c r="D66" s="118">
        <f>D51/$C$44</f>
        <v>0.004120058830974251</v>
      </c>
      <c r="E66" s="100"/>
      <c r="K66" s="3"/>
      <c r="L66" s="3"/>
      <c r="M66" s="3">
        <f t="shared" si="1"/>
        <v>45</v>
      </c>
      <c r="N66" s="3">
        <f t="shared" si="2"/>
        <v>1</v>
      </c>
      <c r="O66" s="3">
        <f t="shared" si="3"/>
        <v>45</v>
      </c>
      <c r="P66" s="43">
        <f t="shared" si="4"/>
        <v>48.235718933249025</v>
      </c>
      <c r="Q66" s="43">
        <f t="shared" si="11"/>
        <v>22.108037844405814</v>
      </c>
      <c r="R66" s="43">
        <f t="shared" si="5"/>
        <v>27.13259189995258</v>
      </c>
      <c r="S66" s="43">
        <f t="shared" si="6"/>
        <v>3.014732433328064</v>
      </c>
      <c r="T66" s="3">
        <f t="shared" si="0"/>
        <v>0</v>
      </c>
      <c r="U66" s="3">
        <f t="shared" si="12"/>
        <v>45</v>
      </c>
      <c r="V66" s="3">
        <f t="shared" si="13"/>
        <v>0</v>
      </c>
      <c r="W66" s="3"/>
      <c r="X66" s="3">
        <f t="shared" si="14"/>
        <v>45</v>
      </c>
      <c r="Y66" s="3">
        <f t="shared" si="15"/>
        <v>0</v>
      </c>
      <c r="Z66" s="3"/>
      <c r="AA66" s="3"/>
      <c r="AB66" s="3"/>
      <c r="AC66" s="3"/>
    </row>
    <row r="67" spans="1:29" ht="13.5" thickBot="1">
      <c r="A67" s="121" t="s">
        <v>58</v>
      </c>
      <c r="B67" s="122">
        <f>B52/$C$42</f>
        <v>0.0032243853566376016</v>
      </c>
      <c r="C67" s="122">
        <f>C52/$C$43</f>
        <v>0.0014443116289221348</v>
      </c>
      <c r="D67" s="123">
        <f>D52/$C$44</f>
        <v>0.0004577843145526945</v>
      </c>
      <c r="E67" s="113"/>
      <c r="K67" s="3"/>
      <c r="L67" s="3"/>
      <c r="M67" s="3">
        <f t="shared" si="1"/>
        <v>46</v>
      </c>
      <c r="N67" s="3">
        <f t="shared" si="2"/>
        <v>1</v>
      </c>
      <c r="O67" s="3">
        <f t="shared" si="3"/>
        <v>46</v>
      </c>
      <c r="P67" s="43">
        <f t="shared" si="4"/>
        <v>47.28984590585149</v>
      </c>
      <c r="Q67" s="43">
        <f t="shared" si="11"/>
        <v>21.67451270684861</v>
      </c>
      <c r="R67" s="43">
        <f t="shared" si="5"/>
        <v>26.600538322041466</v>
      </c>
      <c r="S67" s="43">
        <f t="shared" si="6"/>
        <v>2.9556153691157183</v>
      </c>
      <c r="T67" s="3">
        <f t="shared" si="0"/>
        <v>0</v>
      </c>
      <c r="U67" s="3">
        <f t="shared" si="12"/>
        <v>46</v>
      </c>
      <c r="V67" s="3">
        <f t="shared" si="13"/>
        <v>0</v>
      </c>
      <c r="W67" s="3"/>
      <c r="X67" s="3">
        <f t="shared" si="14"/>
        <v>46</v>
      </c>
      <c r="Y67" s="3">
        <f t="shared" si="15"/>
        <v>0</v>
      </c>
      <c r="Z67" s="3"/>
      <c r="AA67" s="3"/>
      <c r="AB67" s="3"/>
      <c r="AC67" s="3"/>
    </row>
    <row r="68" spans="1:29" ht="12.75" customHeight="1" thickBot="1">
      <c r="A68" s="3"/>
      <c r="E68" s="113"/>
      <c r="K68" s="3"/>
      <c r="L68" s="3"/>
      <c r="M68" s="3">
        <f t="shared" si="1"/>
        <v>47</v>
      </c>
      <c r="N68" s="3">
        <f t="shared" si="2"/>
        <v>1</v>
      </c>
      <c r="O68" s="3">
        <f t="shared" si="3"/>
        <v>47</v>
      </c>
      <c r="P68" s="43">
        <f t="shared" si="4"/>
        <v>46.36252087159564</v>
      </c>
      <c r="Q68" s="43">
        <f t="shared" si="11"/>
        <v>21.24948873281468</v>
      </c>
      <c r="R68" s="43">
        <f t="shared" si="5"/>
        <v>26.07891799027255</v>
      </c>
      <c r="S68" s="43">
        <f t="shared" si="6"/>
        <v>2.8976575544747276</v>
      </c>
      <c r="T68" s="3">
        <f t="shared" si="0"/>
        <v>0</v>
      </c>
      <c r="U68" s="3">
        <f t="shared" si="12"/>
        <v>47</v>
      </c>
      <c r="V68" s="3">
        <f t="shared" si="13"/>
        <v>0</v>
      </c>
      <c r="W68" s="3"/>
      <c r="X68" s="3">
        <f t="shared" si="14"/>
        <v>47</v>
      </c>
      <c r="Y68" s="3">
        <f t="shared" si="15"/>
        <v>0</v>
      </c>
      <c r="Z68" s="3"/>
      <c r="AA68" s="3"/>
      <c r="AB68" s="3"/>
      <c r="AC68" s="3"/>
    </row>
    <row r="69" spans="1:29" ht="12.75">
      <c r="A69" s="807" t="s">
        <v>135</v>
      </c>
      <c r="B69" s="820" t="s">
        <v>86</v>
      </c>
      <c r="C69" s="821"/>
      <c r="E69" s="113"/>
      <c r="K69" s="3"/>
      <c r="L69" s="3"/>
      <c r="M69" s="3">
        <f t="shared" si="1"/>
        <v>48</v>
      </c>
      <c r="N69" s="3">
        <f t="shared" si="2"/>
        <v>1</v>
      </c>
      <c r="O69" s="3">
        <f t="shared" si="3"/>
        <v>48</v>
      </c>
      <c r="P69" s="43">
        <f t="shared" si="4"/>
        <v>45.453380115649125</v>
      </c>
      <c r="Q69" s="43">
        <f t="shared" si="11"/>
        <v>20.832799219672527</v>
      </c>
      <c r="R69" s="43">
        <f t="shared" si="5"/>
        <v>25.567526315052636</v>
      </c>
      <c r="S69" s="43">
        <f t="shared" si="6"/>
        <v>2.8408362572280703</v>
      </c>
      <c r="T69" s="3">
        <f t="shared" si="0"/>
        <v>0</v>
      </c>
      <c r="U69" s="3">
        <f t="shared" si="12"/>
        <v>48</v>
      </c>
      <c r="V69" s="3">
        <f t="shared" si="13"/>
        <v>0</v>
      </c>
      <c r="W69" s="3"/>
      <c r="X69" s="3">
        <f t="shared" si="14"/>
        <v>48</v>
      </c>
      <c r="Y69" s="3">
        <f t="shared" si="15"/>
        <v>0</v>
      </c>
      <c r="Z69" s="3"/>
      <c r="AA69" s="3"/>
      <c r="AB69" s="3"/>
      <c r="AC69" s="3"/>
    </row>
    <row r="70" spans="1:29" ht="12.75" customHeight="1">
      <c r="A70" s="824"/>
      <c r="B70" s="822"/>
      <c r="C70" s="823"/>
      <c r="E70" s="113"/>
      <c r="K70" s="3"/>
      <c r="L70" s="3"/>
      <c r="M70" s="3">
        <f t="shared" si="1"/>
        <v>49</v>
      </c>
      <c r="N70" s="3">
        <f t="shared" si="2"/>
        <v>1</v>
      </c>
      <c r="O70" s="3">
        <f t="shared" si="3"/>
        <v>49</v>
      </c>
      <c r="P70" s="43">
        <f t="shared" si="4"/>
        <v>44.56206705540561</v>
      </c>
      <c r="Q70" s="43">
        <f t="shared" si="11"/>
        <v>20.424280733727585</v>
      </c>
      <c r="R70" s="43">
        <f t="shared" si="5"/>
        <v>25.066162718665662</v>
      </c>
      <c r="S70" s="43">
        <f t="shared" si="6"/>
        <v>2.785129190962851</v>
      </c>
      <c r="T70" s="3">
        <f t="shared" si="0"/>
        <v>0</v>
      </c>
      <c r="U70" s="3">
        <f t="shared" si="12"/>
        <v>48</v>
      </c>
      <c r="V70" s="3">
        <f t="shared" si="13"/>
        <v>0</v>
      </c>
      <c r="W70" s="3"/>
      <c r="X70" s="3">
        <f t="shared" si="14"/>
        <v>49</v>
      </c>
      <c r="Y70" s="3">
        <f t="shared" si="15"/>
        <v>0</v>
      </c>
      <c r="Z70" s="3"/>
      <c r="AA70" s="3"/>
      <c r="AB70" s="3"/>
      <c r="AC70" s="3"/>
    </row>
    <row r="71" spans="1:29" ht="25.5" customHeight="1" thickBot="1">
      <c r="A71" s="825"/>
      <c r="B71" s="124" t="s">
        <v>87</v>
      </c>
      <c r="C71" s="125" t="s">
        <v>88</v>
      </c>
      <c r="K71" s="3"/>
      <c r="L71" s="3"/>
      <c r="M71" s="3">
        <f t="shared" si="1"/>
        <v>50</v>
      </c>
      <c r="N71" s="3">
        <f t="shared" si="2"/>
        <v>1</v>
      </c>
      <c r="O71" s="3">
        <f t="shared" si="3"/>
        <v>50</v>
      </c>
      <c r="P71" s="43">
        <f t="shared" si="4"/>
        <v>43.688232100626195</v>
      </c>
      <c r="Q71" s="43">
        <f t="shared" si="11"/>
        <v>20.02377304612035</v>
      </c>
      <c r="R71" s="43">
        <f t="shared" si="5"/>
        <v>24.574630556602237</v>
      </c>
      <c r="S71" s="43">
        <f t="shared" si="6"/>
        <v>2.730514506289137</v>
      </c>
      <c r="T71" s="3">
        <f t="shared" si="0"/>
        <v>0</v>
      </c>
      <c r="U71" s="3">
        <f t="shared" si="12"/>
        <v>48</v>
      </c>
      <c r="V71" s="3">
        <f t="shared" si="13"/>
        <v>0</v>
      </c>
      <c r="W71" s="3"/>
      <c r="X71" s="3">
        <f t="shared" si="14"/>
        <v>50</v>
      </c>
      <c r="Y71" s="3">
        <f t="shared" si="15"/>
        <v>0</v>
      </c>
      <c r="Z71" s="3"/>
      <c r="AA71" s="3"/>
      <c r="AB71" s="3"/>
      <c r="AC71" s="3"/>
    </row>
    <row r="72" spans="1:29" ht="13.5" thickTop="1">
      <c r="A72" s="126" t="s">
        <v>42</v>
      </c>
      <c r="B72" s="127">
        <f>B27/D16</f>
        <v>0.00588</v>
      </c>
      <c r="C72" s="128">
        <f>B27/D18</f>
        <v>2.5565217391304347</v>
      </c>
      <c r="K72" s="3"/>
      <c r="L72" s="3"/>
      <c r="M72" s="3">
        <f t="shared" si="1"/>
        <v>51</v>
      </c>
      <c r="N72" s="3">
        <f t="shared" si="2"/>
        <v>1</v>
      </c>
      <c r="O72" s="3">
        <f t="shared" si="3"/>
        <v>51</v>
      </c>
      <c r="P72" s="43">
        <f t="shared" si="4"/>
        <v>42.83153251632331</v>
      </c>
      <c r="Q72" s="43">
        <f t="shared" si="11"/>
        <v>19.631119069981526</v>
      </c>
      <c r="R72" s="43">
        <f t="shared" si="5"/>
        <v>24.09273704043186</v>
      </c>
      <c r="S72" s="43">
        <f t="shared" si="6"/>
        <v>2.6769707822702067</v>
      </c>
      <c r="T72" s="3">
        <f t="shared" si="0"/>
        <v>0</v>
      </c>
      <c r="U72" s="3">
        <f t="shared" si="12"/>
        <v>48</v>
      </c>
      <c r="V72" s="3">
        <f t="shared" si="13"/>
        <v>0</v>
      </c>
      <c r="W72" s="3"/>
      <c r="X72" s="3">
        <f t="shared" si="14"/>
        <v>51</v>
      </c>
      <c r="Y72" s="3">
        <f t="shared" si="15"/>
        <v>0</v>
      </c>
      <c r="Z72" s="3"/>
      <c r="AA72" s="3"/>
      <c r="AB72" s="3"/>
      <c r="AC72" s="3"/>
    </row>
    <row r="73" spans="1:29" ht="12.75">
      <c r="A73" s="126" t="s">
        <v>56</v>
      </c>
      <c r="B73" s="127">
        <f>B28/D16</f>
        <v>0.002695</v>
      </c>
      <c r="C73" s="128">
        <f>B28/D18</f>
        <v>1.1717391304347826</v>
      </c>
      <c r="K73" s="3"/>
      <c r="L73" s="3"/>
      <c r="M73" s="3">
        <f t="shared" si="1"/>
        <v>52</v>
      </c>
      <c r="N73" s="3">
        <f t="shared" si="2"/>
        <v>1</v>
      </c>
      <c r="O73" s="3">
        <f t="shared" si="3"/>
        <v>52</v>
      </c>
      <c r="P73" s="43">
        <f t="shared" si="4"/>
        <v>41.99163228833345</v>
      </c>
      <c r="Q73" s="43">
        <f t="shared" si="11"/>
        <v>19.246164798819507</v>
      </c>
      <c r="R73" s="43">
        <f t="shared" si="5"/>
        <v>23.620293162187565</v>
      </c>
      <c r="S73" s="43">
        <f t="shared" si="6"/>
        <v>2.6244770180208405</v>
      </c>
      <c r="T73" s="3">
        <f t="shared" si="0"/>
        <v>0</v>
      </c>
      <c r="U73" s="3">
        <f t="shared" si="12"/>
        <v>48</v>
      </c>
      <c r="V73" s="3">
        <f t="shared" si="13"/>
        <v>0</v>
      </c>
      <c r="W73" s="3"/>
      <c r="X73" s="3">
        <f t="shared" si="14"/>
        <v>52</v>
      </c>
      <c r="Y73" s="3">
        <f t="shared" si="15"/>
        <v>0</v>
      </c>
      <c r="Z73" s="3"/>
      <c r="AA73" s="3"/>
      <c r="AB73" s="3"/>
      <c r="AC73" s="3"/>
    </row>
    <row r="74" spans="1:29" ht="12.75">
      <c r="A74" s="126" t="s">
        <v>57</v>
      </c>
      <c r="B74" s="127">
        <f>B29/D16</f>
        <v>0.0033075</v>
      </c>
      <c r="C74" s="128">
        <f>B29/D18</f>
        <v>1.4380434782608698</v>
      </c>
      <c r="D74" s="100"/>
      <c r="I74" s="129"/>
      <c r="K74" s="3"/>
      <c r="L74" s="3"/>
      <c r="M74" s="3">
        <f t="shared" si="1"/>
        <v>53</v>
      </c>
      <c r="N74" s="3">
        <f t="shared" si="2"/>
        <v>1</v>
      </c>
      <c r="O74" s="3">
        <f t="shared" si="3"/>
        <v>53</v>
      </c>
      <c r="P74" s="43">
        <f t="shared" si="4"/>
        <v>41.16820199152591</v>
      </c>
      <c r="Q74" s="43">
        <f t="shared" si="11"/>
        <v>18.868759246116053</v>
      </c>
      <c r="R74" s="43">
        <f t="shared" si="5"/>
        <v>23.15711362023333</v>
      </c>
      <c r="S74" s="43">
        <f t="shared" si="6"/>
        <v>2.5730126244703695</v>
      </c>
      <c r="T74" s="3">
        <f t="shared" si="0"/>
        <v>0</v>
      </c>
      <c r="U74" s="3">
        <f t="shared" si="12"/>
        <v>48</v>
      </c>
      <c r="V74" s="3">
        <f t="shared" si="13"/>
        <v>0</v>
      </c>
      <c r="W74" s="3"/>
      <c r="X74" s="3">
        <f t="shared" si="14"/>
        <v>53</v>
      </c>
      <c r="Y74" s="3">
        <f t="shared" si="15"/>
        <v>0</v>
      </c>
      <c r="Z74" s="3"/>
      <c r="AA74" s="3"/>
      <c r="AB74" s="3"/>
      <c r="AC74" s="3"/>
    </row>
    <row r="75" spans="1:29" ht="13.5" thickBot="1">
      <c r="A75" s="130" t="s">
        <v>58</v>
      </c>
      <c r="B75" s="131">
        <f>B30/D16</f>
        <v>0.0003675</v>
      </c>
      <c r="C75" s="132">
        <f>B30/D18</f>
        <v>0.15978260869565217</v>
      </c>
      <c r="D75" s="120"/>
      <c r="I75" s="129"/>
      <c r="K75" s="3"/>
      <c r="L75" s="3"/>
      <c r="M75" s="3">
        <f t="shared" si="1"/>
        <v>54</v>
      </c>
      <c r="N75" s="3">
        <f t="shared" si="2"/>
        <v>1</v>
      </c>
      <c r="O75" s="3">
        <f t="shared" si="3"/>
        <v>54</v>
      </c>
      <c r="P75" s="43">
        <f t="shared" si="4"/>
        <v>40.360918660595885</v>
      </c>
      <c r="Q75" s="43">
        <f t="shared" si="11"/>
        <v>18.498754386106455</v>
      </c>
      <c r="R75" s="43">
        <f t="shared" si="5"/>
        <v>22.703016746585188</v>
      </c>
      <c r="S75" s="43">
        <f t="shared" si="6"/>
        <v>2.522557416287243</v>
      </c>
      <c r="T75" s="3">
        <f t="shared" si="0"/>
        <v>0</v>
      </c>
      <c r="U75" s="3">
        <f t="shared" si="12"/>
        <v>48</v>
      </c>
      <c r="V75" s="3">
        <f t="shared" si="13"/>
        <v>0</v>
      </c>
      <c r="W75" s="3"/>
      <c r="X75" s="3">
        <f t="shared" si="14"/>
        <v>54</v>
      </c>
      <c r="Y75" s="3">
        <f t="shared" si="15"/>
        <v>0</v>
      </c>
      <c r="Z75" s="3"/>
      <c r="AA75" s="3"/>
      <c r="AB75" s="3"/>
      <c r="AC75" s="3"/>
    </row>
    <row r="76" spans="4:29" ht="12.75">
      <c r="D76" s="100"/>
      <c r="I76" s="129"/>
      <c r="K76" s="3"/>
      <c r="L76" s="3"/>
      <c r="M76" s="3">
        <f t="shared" si="1"/>
        <v>55</v>
      </c>
      <c r="N76" s="3">
        <f t="shared" si="2"/>
        <v>1</v>
      </c>
      <c r="O76" s="3">
        <f t="shared" si="3"/>
        <v>55</v>
      </c>
      <c r="P76" s="43">
        <f t="shared" si="4"/>
        <v>39.569465663391185</v>
      </c>
      <c r="Q76" s="43">
        <f t="shared" si="11"/>
        <v>18.136005095720968</v>
      </c>
      <c r="R76" s="43">
        <f t="shared" si="5"/>
        <v>22.257824435657543</v>
      </c>
      <c r="S76" s="43">
        <f t="shared" si="6"/>
        <v>2.473091603961949</v>
      </c>
      <c r="T76" s="3">
        <f t="shared" si="0"/>
        <v>0</v>
      </c>
      <c r="U76" s="3">
        <f t="shared" si="12"/>
        <v>48</v>
      </c>
      <c r="V76" s="3">
        <f t="shared" si="13"/>
        <v>0</v>
      </c>
      <c r="W76" s="3"/>
      <c r="X76" s="3">
        <f t="shared" si="14"/>
        <v>55</v>
      </c>
      <c r="Y76" s="3">
        <f t="shared" si="15"/>
        <v>0</v>
      </c>
      <c r="Z76" s="3"/>
      <c r="AA76" s="3"/>
      <c r="AB76" s="3"/>
      <c r="AC76" s="3"/>
    </row>
    <row r="77" spans="1:29" ht="12.75">
      <c r="A77" s="41" t="s">
        <v>89</v>
      </c>
      <c r="D77" s="113"/>
      <c r="I77" s="129"/>
      <c r="K77" s="3"/>
      <c r="L77" s="3"/>
      <c r="M77" s="3">
        <f t="shared" si="1"/>
        <v>56</v>
      </c>
      <c r="N77" s="3">
        <f t="shared" si="2"/>
        <v>1</v>
      </c>
      <c r="O77" s="3">
        <f t="shared" si="3"/>
        <v>56</v>
      </c>
      <c r="P77" s="43">
        <f t="shared" si="4"/>
        <v>38.793532576723</v>
      </c>
      <c r="Q77" s="43">
        <f t="shared" si="11"/>
        <v>17.780369097664718</v>
      </c>
      <c r="R77" s="43">
        <f t="shared" si="5"/>
        <v>21.821362074406693</v>
      </c>
      <c r="S77" s="43">
        <f t="shared" si="6"/>
        <v>2.4245957860451877</v>
      </c>
      <c r="T77" s="3">
        <f t="shared" si="0"/>
        <v>0</v>
      </c>
      <c r="U77" s="3">
        <f t="shared" si="12"/>
        <v>48</v>
      </c>
      <c r="V77" s="3">
        <f t="shared" si="13"/>
        <v>0</v>
      </c>
      <c r="W77" s="3"/>
      <c r="X77" s="3">
        <f t="shared" si="14"/>
        <v>56</v>
      </c>
      <c r="Y77" s="3">
        <f t="shared" si="15"/>
        <v>0</v>
      </c>
      <c r="Z77" s="3"/>
      <c r="AA77" s="3"/>
      <c r="AB77" s="3"/>
      <c r="AC77" s="3"/>
    </row>
    <row r="78" spans="1:29" ht="12.75">
      <c r="A78" s="41" t="s">
        <v>90</v>
      </c>
      <c r="D78" s="113"/>
      <c r="I78" s="129"/>
      <c r="K78" s="3"/>
      <c r="L78" s="3"/>
      <c r="M78" s="3">
        <f t="shared" si="1"/>
        <v>57</v>
      </c>
      <c r="N78" s="3">
        <f t="shared" si="2"/>
        <v>1</v>
      </c>
      <c r="O78" s="3">
        <f t="shared" si="3"/>
        <v>57</v>
      </c>
      <c r="P78" s="43">
        <f t="shared" si="4"/>
        <v>38.03281506461194</v>
      </c>
      <c r="Q78" s="43">
        <f t="shared" si="11"/>
        <v>17.43170690461381</v>
      </c>
      <c r="R78" s="43">
        <f t="shared" si="5"/>
        <v>21.393458473844216</v>
      </c>
      <c r="S78" s="43">
        <f t="shared" si="6"/>
        <v>2.377050941538246</v>
      </c>
      <c r="T78" s="3">
        <f t="shared" si="0"/>
        <v>0</v>
      </c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41" t="s">
        <v>91</v>
      </c>
      <c r="D79" s="113"/>
      <c r="I79" s="129"/>
      <c r="K79" s="3"/>
      <c r="L79" s="3"/>
      <c r="M79" s="3">
        <f t="shared" si="1"/>
        <v>58</v>
      </c>
      <c r="N79" s="3">
        <f t="shared" si="2"/>
        <v>1</v>
      </c>
      <c r="O79" s="3">
        <f t="shared" si="3"/>
        <v>58</v>
      </c>
      <c r="P79" s="43">
        <f t="shared" si="4"/>
        <v>37.2870147589215</v>
      </c>
      <c r="Q79" s="43">
        <f t="shared" si="11"/>
        <v>17.089881764505694</v>
      </c>
      <c r="R79" s="43">
        <f t="shared" si="5"/>
        <v>20.973945801893347</v>
      </c>
      <c r="S79" s="43">
        <f t="shared" si="6"/>
        <v>2.330438422432594</v>
      </c>
      <c r="T79" s="3">
        <f t="shared" si="0"/>
        <v>0</v>
      </c>
      <c r="U79" s="3"/>
      <c r="V79" s="3"/>
      <c r="W79" s="3"/>
      <c r="X79" s="3"/>
      <c r="Y79" s="3"/>
      <c r="Z79" s="3"/>
      <c r="AA79" s="3"/>
      <c r="AB79" s="3"/>
      <c r="AC79" s="3"/>
    </row>
    <row r="80" spans="4:29" ht="12.75">
      <c r="D80" s="113"/>
      <c r="I80" s="129"/>
      <c r="K80" s="3"/>
      <c r="L80" s="3"/>
      <c r="M80" s="3">
        <f t="shared" si="1"/>
        <v>59</v>
      </c>
      <c r="N80" s="3">
        <f t="shared" si="2"/>
        <v>1</v>
      </c>
      <c r="O80" s="3">
        <f t="shared" si="3"/>
        <v>59</v>
      </c>
      <c r="P80" s="43">
        <f t="shared" si="4"/>
        <v>36.55583914233239</v>
      </c>
      <c r="Q80" s="43">
        <f t="shared" si="11"/>
        <v>16.75475960690235</v>
      </c>
      <c r="R80" s="43">
        <f t="shared" si="5"/>
        <v>20.56265951756197</v>
      </c>
      <c r="S80" s="43">
        <f t="shared" si="6"/>
        <v>2.2847399463957743</v>
      </c>
      <c r="T80" s="3">
        <f t="shared" si="0"/>
        <v>0</v>
      </c>
      <c r="U80" s="3"/>
      <c r="V80" s="3"/>
      <c r="W80" s="3"/>
      <c r="X80" s="3"/>
      <c r="Y80" s="3"/>
      <c r="Z80" s="3"/>
      <c r="AA80" s="3"/>
      <c r="AB80" s="3"/>
      <c r="AC80" s="3"/>
    </row>
    <row r="81" spans="9:29" ht="12.75">
      <c r="I81" s="129"/>
      <c r="K81" s="3"/>
      <c r="L81" s="3"/>
      <c r="M81" s="3">
        <f t="shared" si="1"/>
        <v>60</v>
      </c>
      <c r="N81" s="3">
        <f t="shared" si="2"/>
        <v>1</v>
      </c>
      <c r="O81" s="3">
        <f t="shared" si="3"/>
        <v>60</v>
      </c>
      <c r="P81" s="43">
        <f t="shared" si="4"/>
        <v>35.83900143361149</v>
      </c>
      <c r="Q81" s="43">
        <f t="shared" si="11"/>
        <v>16.426208990405275</v>
      </c>
      <c r="R81" s="43">
        <f t="shared" si="5"/>
        <v>20.159438306406464</v>
      </c>
      <c r="S81" s="43">
        <f t="shared" si="6"/>
        <v>2.2399375896007183</v>
      </c>
      <c r="T81" s="3">
        <f t="shared" si="0"/>
        <v>0</v>
      </c>
      <c r="U81" s="3"/>
      <c r="V81" s="3"/>
      <c r="W81" s="3"/>
      <c r="X81" s="3"/>
      <c r="Y81" s="3"/>
      <c r="Z81" s="3"/>
      <c r="AA81" s="3"/>
      <c r="AB81" s="3"/>
      <c r="AC81" s="3"/>
    </row>
    <row r="82" spans="9:29" ht="12.75">
      <c r="I82" s="129"/>
      <c r="K82" s="3"/>
      <c r="L82" s="3"/>
      <c r="M82" s="3">
        <f t="shared" si="1"/>
        <v>61</v>
      </c>
      <c r="N82" s="3">
        <f t="shared" si="2"/>
        <v>1</v>
      </c>
      <c r="O82" s="3">
        <f t="shared" si="3"/>
        <v>61</v>
      </c>
      <c r="P82" s="43">
        <f t="shared" si="4"/>
        <v>35.136220475130784</v>
      </c>
      <c r="Q82" s="43">
        <f t="shared" si="11"/>
        <v>16.10410105110162</v>
      </c>
      <c r="R82" s="43">
        <f t="shared" si="5"/>
        <v>19.764124017261068</v>
      </c>
      <c r="S82" s="43">
        <f t="shared" si="6"/>
        <v>2.196013779695674</v>
      </c>
      <c r="T82" s="3">
        <f t="shared" si="0"/>
        <v>0</v>
      </c>
      <c r="U82" s="3"/>
      <c r="V82" s="3"/>
      <c r="W82" s="3"/>
      <c r="X82" s="3"/>
      <c r="Y82" s="3"/>
      <c r="Z82" s="3"/>
      <c r="AA82" s="3"/>
      <c r="AB82" s="3"/>
      <c r="AC82" s="3"/>
    </row>
    <row r="83" spans="9:29" ht="12.75">
      <c r="I83" s="129"/>
      <c r="K83" s="3"/>
      <c r="L83" s="3"/>
      <c r="M83" s="3">
        <f t="shared" si="1"/>
        <v>62</v>
      </c>
      <c r="N83" s="3">
        <f t="shared" si="2"/>
        <v>1</v>
      </c>
      <c r="O83" s="3">
        <f t="shared" si="3"/>
        <v>62</v>
      </c>
      <c r="P83" s="43">
        <f t="shared" si="4"/>
        <v>34.44722062259183</v>
      </c>
      <c r="Q83" s="43">
        <f t="shared" si="11"/>
        <v>15.788309452021263</v>
      </c>
      <c r="R83" s="43">
        <f t="shared" si="5"/>
        <v>19.376561600207904</v>
      </c>
      <c r="S83" s="43">
        <f t="shared" si="6"/>
        <v>2.1529512889119893</v>
      </c>
      <c r="T83" s="3">
        <f t="shared" si="0"/>
        <v>0</v>
      </c>
      <c r="U83" s="3"/>
      <c r="V83" s="3"/>
      <c r="W83" s="3"/>
      <c r="X83" s="3"/>
      <c r="Y83" s="3"/>
      <c r="Z83" s="3"/>
      <c r="AA83" s="3"/>
      <c r="AB83" s="3"/>
      <c r="AC83" s="3"/>
    </row>
    <row r="84" spans="9:29" ht="12.75">
      <c r="I84" s="129"/>
      <c r="K84" s="3"/>
      <c r="L84" s="3"/>
      <c r="M84" s="3">
        <f t="shared" si="1"/>
        <v>63</v>
      </c>
      <c r="N84" s="3">
        <f t="shared" si="2"/>
        <v>1</v>
      </c>
      <c r="O84" s="3">
        <f t="shared" si="3"/>
        <v>63</v>
      </c>
      <c r="P84" s="43">
        <f t="shared" si="4"/>
        <v>33.77173163691275</v>
      </c>
      <c r="Q84" s="43">
        <f t="shared" si="11"/>
        <v>15.478710333585017</v>
      </c>
      <c r="R84" s="43">
        <f t="shared" si="5"/>
        <v>18.996599045763418</v>
      </c>
      <c r="S84" s="43">
        <f t="shared" si="6"/>
        <v>2.1107332273070467</v>
      </c>
      <c r="T84" s="3">
        <f t="shared" si="0"/>
        <v>0</v>
      </c>
      <c r="U84" s="3"/>
      <c r="V84" s="3"/>
      <c r="W84" s="3"/>
      <c r="X84" s="3"/>
      <c r="Y84" s="3"/>
      <c r="Z84" s="3"/>
      <c r="AA84" s="3"/>
      <c r="AB84" s="3"/>
      <c r="AC84" s="3"/>
    </row>
    <row r="85" spans="9:29" ht="12.75">
      <c r="I85" s="129"/>
      <c r="K85" s="3"/>
      <c r="L85" s="3"/>
      <c r="M85" s="3">
        <f t="shared" si="1"/>
        <v>64</v>
      </c>
      <c r="N85" s="3">
        <f t="shared" si="2"/>
        <v>1</v>
      </c>
      <c r="O85" s="3">
        <f t="shared" si="3"/>
        <v>64</v>
      </c>
      <c r="P85" s="43">
        <f t="shared" si="4"/>
        <v>33.10948857823523</v>
      </c>
      <c r="Q85" s="43">
        <f t="shared" si="11"/>
        <v>15.175182265024489</v>
      </c>
      <c r="R85" s="43">
        <f t="shared" si="5"/>
        <v>18.624087325257314</v>
      </c>
      <c r="S85" s="43">
        <f t="shared" si="6"/>
        <v>2.069343036139702</v>
      </c>
      <c r="T85" s="3">
        <f aca="true" t="shared" si="16" ref="T85:T148">$B$11</f>
        <v>0</v>
      </c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133" t="str">
        <f>B3</f>
        <v>Fomesafen</v>
      </c>
      <c r="B86" s="133" t="str">
        <f>B4</f>
        <v>Crop</v>
      </c>
      <c r="C86" s="134"/>
      <c r="D86" s="135"/>
      <c r="E86" s="134" t="s">
        <v>92</v>
      </c>
      <c r="K86" s="3"/>
      <c r="L86" s="3"/>
      <c r="M86" s="3">
        <f aca="true" t="shared" si="17" ref="M86:M149">(M85+1)</f>
        <v>65</v>
      </c>
      <c r="N86" s="3">
        <f aca="true" t="shared" si="18" ref="N86:N149">IF($B$9&gt;N85,IF(O85=($B$8-1),(N85+1),(N85)),(N85))</f>
        <v>1</v>
      </c>
      <c r="O86" s="3">
        <f aca="true" t="shared" si="19" ref="O86:O149">IF(O85&lt;($B$8-1),(1+O85),0)</f>
        <v>65</v>
      </c>
      <c r="P86" s="43">
        <f aca="true" t="shared" si="20" ref="P86:P149">IF((N86&gt;N85),(EXP(-$Q$16)*(P85)+$Q$11),((EXP(-$Q$16)*(P85))))</f>
        <v>32.46023170201</v>
      </c>
      <c r="Q86" s="43">
        <f t="shared" si="11"/>
        <v>14.877606196754591</v>
      </c>
      <c r="R86" s="43">
        <f aca="true" t="shared" si="21" ref="R86:R149">IF((N86&gt;N85),(EXP(-$Q$16)*(R85)+$Q$13),((EXP(-$Q$16)*(R85))))</f>
        <v>18.25888033238062</v>
      </c>
      <c r="S86" s="43">
        <f aca="true" t="shared" si="22" ref="S86:S149">IF((N86&gt;N85),(EXP(-$Q$16)*(S85)+$Q$14),((EXP(-$Q$16)*(S85))))</f>
        <v>2.028764481375625</v>
      </c>
      <c r="T86" s="3">
        <f t="shared" si="16"/>
        <v>0</v>
      </c>
      <c r="U86" s="3"/>
      <c r="V86" s="3"/>
      <c r="W86" s="3"/>
      <c r="X86" s="3"/>
      <c r="Y86" s="3"/>
      <c r="Z86" s="3"/>
      <c r="AA86" s="3"/>
      <c r="AB86" s="3"/>
      <c r="AC86" s="3"/>
    </row>
    <row r="87" spans="1:29" ht="21" thickBot="1">
      <c r="A87" s="53" t="s">
        <v>93</v>
      </c>
      <c r="B87" s="136"/>
      <c r="C87" s="136"/>
      <c r="D87" s="55"/>
      <c r="E87" s="136"/>
      <c r="F87" s="137"/>
      <c r="G87" s="138"/>
      <c r="H87" s="137"/>
      <c r="K87" s="3"/>
      <c r="L87" s="3"/>
      <c r="M87" s="3">
        <f t="shared" si="17"/>
        <v>66</v>
      </c>
      <c r="N87" s="3">
        <f t="shared" si="18"/>
        <v>1</v>
      </c>
      <c r="O87" s="3">
        <f t="shared" si="19"/>
        <v>66</v>
      </c>
      <c r="P87" s="43">
        <f t="shared" si="20"/>
        <v>31.823706357119953</v>
      </c>
      <c r="Q87" s="43">
        <f aca="true" t="shared" si="23" ref="Q87:Q150">IF((N87&gt;N86),(EXP(-$Q$16)*(Q86)+$Q$12),((EXP(-$Q$16)*(Q86))))</f>
        <v>14.585865413679986</v>
      </c>
      <c r="R87" s="43">
        <f t="shared" si="21"/>
        <v>17.90083482587997</v>
      </c>
      <c r="S87" s="43">
        <f t="shared" si="22"/>
        <v>1.988981647319997</v>
      </c>
      <c r="T87" s="3">
        <f t="shared" si="16"/>
        <v>0</v>
      </c>
      <c r="U87" s="3"/>
      <c r="V87" s="3"/>
      <c r="W87" s="3"/>
      <c r="X87" s="3"/>
      <c r="Y87" s="3"/>
      <c r="Z87" s="3"/>
      <c r="AA87" s="3"/>
      <c r="AB87" s="3"/>
      <c r="AC87" s="3"/>
    </row>
    <row r="88" spans="3:29" ht="14.25" thickBot="1" thickTop="1">
      <c r="C88" s="139"/>
      <c r="D88" s="140"/>
      <c r="E88" s="141"/>
      <c r="F88" s="142"/>
      <c r="G88" s="45"/>
      <c r="H88" s="142"/>
      <c r="K88" s="3"/>
      <c r="L88" s="3"/>
      <c r="M88" s="3">
        <f t="shared" si="17"/>
        <v>67</v>
      </c>
      <c r="N88" s="3">
        <f t="shared" si="18"/>
        <v>1</v>
      </c>
      <c r="O88" s="3">
        <f t="shared" si="19"/>
        <v>67</v>
      </c>
      <c r="P88" s="43">
        <f t="shared" si="20"/>
        <v>31.199662886001075</v>
      </c>
      <c r="Q88" s="43">
        <f t="shared" si="23"/>
        <v>14.299845489417168</v>
      </c>
      <c r="R88" s="43">
        <f t="shared" si="21"/>
        <v>17.5498103733756</v>
      </c>
      <c r="S88" s="43">
        <f t="shared" si="22"/>
        <v>1.9499789303750672</v>
      </c>
      <c r="T88" s="3">
        <f t="shared" si="16"/>
        <v>0</v>
      </c>
      <c r="U88" s="3"/>
      <c r="V88" s="3"/>
      <c r="W88" s="3"/>
      <c r="X88" s="3"/>
      <c r="Y88" s="3"/>
      <c r="Z88" s="3"/>
      <c r="AA88" s="3"/>
      <c r="AB88" s="3"/>
      <c r="AC88" s="3"/>
    </row>
    <row r="89" spans="2:29" ht="12.75">
      <c r="B89" s="143" t="s">
        <v>33</v>
      </c>
      <c r="C89" s="144" t="s">
        <v>60</v>
      </c>
      <c r="D89" s="60" t="s">
        <v>61</v>
      </c>
      <c r="E89" s="60" t="s">
        <v>94</v>
      </c>
      <c r="F89" s="59" t="s">
        <v>63</v>
      </c>
      <c r="G89" s="61" t="s">
        <v>64</v>
      </c>
      <c r="K89" s="3"/>
      <c r="L89" s="3"/>
      <c r="M89" s="3">
        <f t="shared" si="17"/>
        <v>68</v>
      </c>
      <c r="N89" s="3">
        <f t="shared" si="18"/>
        <v>1</v>
      </c>
      <c r="O89" s="3">
        <f t="shared" si="19"/>
        <v>68</v>
      </c>
      <c r="P89" s="43">
        <f t="shared" si="20"/>
        <v>30.587856526721907</v>
      </c>
      <c r="Q89" s="43">
        <f t="shared" si="23"/>
        <v>14.019434241414215</v>
      </c>
      <c r="R89" s="43">
        <f t="shared" si="21"/>
        <v>17.205669296281066</v>
      </c>
      <c r="S89" s="43">
        <f t="shared" si="22"/>
        <v>1.9117410329201192</v>
      </c>
      <c r="T89" s="3">
        <f t="shared" si="16"/>
        <v>0</v>
      </c>
      <c r="U89" s="3"/>
      <c r="V89" s="3"/>
      <c r="W89" s="3"/>
      <c r="X89" s="3"/>
      <c r="Y89" s="3"/>
      <c r="Z89" s="3"/>
      <c r="AA89" s="3"/>
      <c r="AB89" s="3"/>
      <c r="AC89" s="3"/>
    </row>
    <row r="90" spans="2:29" ht="12.75">
      <c r="B90" s="145" t="s">
        <v>65</v>
      </c>
      <c r="C90" s="146" t="s">
        <v>95</v>
      </c>
      <c r="D90" s="64" t="s">
        <v>96</v>
      </c>
      <c r="E90" s="64" t="s">
        <v>68</v>
      </c>
      <c r="F90" s="63" t="s">
        <v>69</v>
      </c>
      <c r="G90" s="65" t="s">
        <v>70</v>
      </c>
      <c r="K90" s="3"/>
      <c r="L90" s="3"/>
      <c r="M90" s="3">
        <f t="shared" si="17"/>
        <v>69</v>
      </c>
      <c r="N90" s="3">
        <f t="shared" si="18"/>
        <v>1</v>
      </c>
      <c r="O90" s="3">
        <f t="shared" si="19"/>
        <v>69</v>
      </c>
      <c r="P90" s="43">
        <f t="shared" si="20"/>
        <v>29.98804731698317</v>
      </c>
      <c r="Q90" s="43">
        <f t="shared" si="23"/>
        <v>13.744521686950627</v>
      </c>
      <c r="R90" s="43">
        <f t="shared" si="21"/>
        <v>16.868276615803026</v>
      </c>
      <c r="S90" s="43">
        <f t="shared" si="22"/>
        <v>1.8742529573114481</v>
      </c>
      <c r="T90" s="3">
        <f t="shared" si="16"/>
        <v>0</v>
      </c>
      <c r="U90" s="3"/>
      <c r="V90" s="3"/>
      <c r="W90" s="3"/>
      <c r="X90" s="3"/>
      <c r="Y90" s="3"/>
      <c r="Z90" s="3"/>
      <c r="AA90" s="3"/>
      <c r="AB90" s="3"/>
      <c r="AC90" s="3"/>
    </row>
    <row r="91" spans="2:29" ht="12.75" customHeight="1">
      <c r="B91" s="147"/>
      <c r="C91" s="148">
        <v>15</v>
      </c>
      <c r="D91" s="68">
        <f aca="true" t="shared" si="24" ref="D91:D96">(0.621*C91^0.564)</f>
        <v>2.8602702585762825</v>
      </c>
      <c r="E91" s="149">
        <f>D91/0.2</f>
        <v>14.301351292881412</v>
      </c>
      <c r="F91" s="150">
        <f aca="true" t="shared" si="25" ref="F91:F96">(E91/C91)*100</f>
        <v>95.34234195254274</v>
      </c>
      <c r="G91" s="70">
        <f aca="true" t="shared" si="26" ref="G91:G96">E91/1000</f>
        <v>0.014301351292881412</v>
      </c>
      <c r="K91" s="3"/>
      <c r="L91" s="3"/>
      <c r="M91" s="3">
        <f t="shared" si="17"/>
        <v>70</v>
      </c>
      <c r="N91" s="3">
        <f t="shared" si="18"/>
        <v>1</v>
      </c>
      <c r="O91" s="3">
        <f t="shared" si="19"/>
        <v>70</v>
      </c>
      <c r="P91" s="43">
        <f t="shared" si="20"/>
        <v>29.399999999999917</v>
      </c>
      <c r="Q91" s="43">
        <f t="shared" si="23"/>
        <v>13.47499999999997</v>
      </c>
      <c r="R91" s="43">
        <f t="shared" si="21"/>
        <v>16.537499999999948</v>
      </c>
      <c r="S91" s="43">
        <f t="shared" si="22"/>
        <v>1.8374999999999948</v>
      </c>
      <c r="T91" s="3">
        <f t="shared" si="16"/>
        <v>0</v>
      </c>
      <c r="U91" s="3"/>
      <c r="V91" s="3"/>
      <c r="W91" s="3"/>
      <c r="X91" s="3"/>
      <c r="Y91" s="3"/>
      <c r="Z91" s="3"/>
      <c r="AA91" s="3"/>
      <c r="AB91" s="3"/>
      <c r="AC91" s="3"/>
    </row>
    <row r="92" spans="2:29" ht="12.75">
      <c r="B92" s="147" t="s">
        <v>97</v>
      </c>
      <c r="C92" s="148">
        <v>35</v>
      </c>
      <c r="D92" s="68">
        <f t="shared" si="24"/>
        <v>4.612601938597475</v>
      </c>
      <c r="E92" s="149">
        <f>D92/0.2</f>
        <v>23.063009692987375</v>
      </c>
      <c r="F92" s="150">
        <f t="shared" si="25"/>
        <v>65.89431340853535</v>
      </c>
      <c r="G92" s="70">
        <f t="shared" si="26"/>
        <v>0.023063009692987375</v>
      </c>
      <c r="K92" s="3"/>
      <c r="L92" s="3"/>
      <c r="M92" s="3">
        <f t="shared" si="17"/>
        <v>71</v>
      </c>
      <c r="N92" s="3">
        <f t="shared" si="18"/>
        <v>1</v>
      </c>
      <c r="O92" s="3">
        <f t="shared" si="19"/>
        <v>71</v>
      </c>
      <c r="P92" s="43">
        <f t="shared" si="20"/>
        <v>28.82348393222926</v>
      </c>
      <c r="Q92" s="43">
        <f t="shared" si="23"/>
        <v>13.210763468938417</v>
      </c>
      <c r="R92" s="43">
        <f t="shared" si="21"/>
        <v>16.213209711878953</v>
      </c>
      <c r="S92" s="43">
        <f t="shared" si="22"/>
        <v>1.8014677457643287</v>
      </c>
      <c r="T92" s="3">
        <f t="shared" si="16"/>
        <v>0</v>
      </c>
      <c r="U92" s="3"/>
      <c r="V92" s="3"/>
      <c r="W92" s="3"/>
      <c r="X92" s="3"/>
      <c r="Y92" s="3"/>
      <c r="Z92" s="3"/>
      <c r="AA92" s="3"/>
      <c r="AB92" s="3"/>
      <c r="AC92" s="3"/>
    </row>
    <row r="93" spans="2:29" ht="12.75">
      <c r="B93" s="151" t="s">
        <v>98</v>
      </c>
      <c r="C93" s="146">
        <v>1000</v>
      </c>
      <c r="D93" s="152">
        <f t="shared" si="24"/>
        <v>30.555655165818088</v>
      </c>
      <c r="E93" s="153">
        <f>D93/0.2</f>
        <v>152.77827582909043</v>
      </c>
      <c r="F93" s="154">
        <f t="shared" si="25"/>
        <v>15.277827582909042</v>
      </c>
      <c r="G93" s="155">
        <f t="shared" si="26"/>
        <v>0.15277827582909043</v>
      </c>
      <c r="K93" s="3"/>
      <c r="L93" s="3"/>
      <c r="M93" s="3">
        <f t="shared" si="17"/>
        <v>72</v>
      </c>
      <c r="N93" s="3">
        <f t="shared" si="18"/>
        <v>1</v>
      </c>
      <c r="O93" s="3">
        <f t="shared" si="19"/>
        <v>72</v>
      </c>
      <c r="P93" s="43">
        <f t="shared" si="20"/>
        <v>28.258272992907504</v>
      </c>
      <c r="Q93" s="43">
        <f t="shared" si="23"/>
        <v>12.951708455082612</v>
      </c>
      <c r="R93" s="43">
        <f t="shared" si="21"/>
        <v>15.895278558510466</v>
      </c>
      <c r="S93" s="43">
        <f t="shared" si="22"/>
        <v>1.766142062056719</v>
      </c>
      <c r="T93" s="3">
        <f t="shared" si="16"/>
        <v>0</v>
      </c>
      <c r="U93" s="3"/>
      <c r="V93" s="3"/>
      <c r="W93" s="3"/>
      <c r="X93" s="3"/>
      <c r="Y93" s="3"/>
      <c r="Z93" s="3"/>
      <c r="AA93" s="3"/>
      <c r="AB93" s="3"/>
      <c r="AC93" s="3"/>
    </row>
    <row r="94" spans="2:29" ht="12.75">
      <c r="B94" s="147"/>
      <c r="C94" s="148">
        <v>15</v>
      </c>
      <c r="D94" s="68">
        <f t="shared" si="24"/>
        <v>2.8602702585762825</v>
      </c>
      <c r="E94" s="149">
        <f>D94/0.9</f>
        <v>3.178078065084758</v>
      </c>
      <c r="F94" s="150">
        <f t="shared" si="25"/>
        <v>21.187187100565055</v>
      </c>
      <c r="G94" s="70">
        <f t="shared" si="26"/>
        <v>0.0031780780650847583</v>
      </c>
      <c r="K94" s="3"/>
      <c r="L94" s="3"/>
      <c r="M94" s="3">
        <f t="shared" si="17"/>
        <v>73</v>
      </c>
      <c r="N94" s="3">
        <f t="shared" si="18"/>
        <v>1</v>
      </c>
      <c r="O94" s="3">
        <f t="shared" si="19"/>
        <v>73</v>
      </c>
      <c r="P94" s="43">
        <f t="shared" si="20"/>
        <v>27.704145495361214</v>
      </c>
      <c r="Q94" s="43">
        <f t="shared" si="23"/>
        <v>12.697733352040563</v>
      </c>
      <c r="R94" s="43">
        <f t="shared" si="21"/>
        <v>15.583581841140678</v>
      </c>
      <c r="S94" s="43">
        <f t="shared" si="22"/>
        <v>1.7315090934600759</v>
      </c>
      <c r="T94" s="3">
        <f t="shared" si="16"/>
        <v>0</v>
      </c>
      <c r="U94" s="3"/>
      <c r="V94" s="3"/>
      <c r="W94" s="3"/>
      <c r="X94" s="3"/>
      <c r="Y94" s="3"/>
      <c r="Z94" s="3"/>
      <c r="AA94" s="3"/>
      <c r="AB94" s="3"/>
      <c r="AC94" s="3"/>
    </row>
    <row r="95" spans="2:29" ht="12.75">
      <c r="B95" s="147" t="s">
        <v>99</v>
      </c>
      <c r="C95" s="148">
        <v>35</v>
      </c>
      <c r="D95" s="68">
        <f t="shared" si="24"/>
        <v>4.612601938597475</v>
      </c>
      <c r="E95" s="149">
        <f>D95/0.9</f>
        <v>5.125113265108306</v>
      </c>
      <c r="F95" s="150">
        <f t="shared" si="25"/>
        <v>14.643180757452301</v>
      </c>
      <c r="G95" s="70">
        <f t="shared" si="26"/>
        <v>0.005125113265108306</v>
      </c>
      <c r="K95" s="3"/>
      <c r="L95" s="3"/>
      <c r="M95" s="3">
        <f t="shared" si="17"/>
        <v>74</v>
      </c>
      <c r="N95" s="3">
        <f t="shared" si="18"/>
        <v>1</v>
      </c>
      <c r="O95" s="3">
        <f t="shared" si="19"/>
        <v>74</v>
      </c>
      <c r="P95" s="43">
        <f t="shared" si="20"/>
        <v>27.16088410005741</v>
      </c>
      <c r="Q95" s="43">
        <f t="shared" si="23"/>
        <v>12.448738545859651</v>
      </c>
      <c r="R95" s="43">
        <f t="shared" si="21"/>
        <v>15.277997306282288</v>
      </c>
      <c r="S95" s="43">
        <f t="shared" si="22"/>
        <v>1.697555256253588</v>
      </c>
      <c r="T95" s="3">
        <f t="shared" si="16"/>
        <v>0</v>
      </c>
      <c r="U95" s="3"/>
      <c r="V95" s="3"/>
      <c r="W95" s="3"/>
      <c r="X95" s="3"/>
      <c r="Y95" s="3"/>
      <c r="Z95" s="3"/>
      <c r="AA95" s="3"/>
      <c r="AB95" s="3"/>
      <c r="AC95" s="3"/>
    </row>
    <row r="96" spans="2:29" ht="13.5" thickBot="1">
      <c r="B96" s="156"/>
      <c r="C96" s="157">
        <v>1000</v>
      </c>
      <c r="D96" s="74">
        <f t="shared" si="24"/>
        <v>30.555655165818088</v>
      </c>
      <c r="E96" s="158">
        <f>D96/0.9</f>
        <v>33.950727962020096</v>
      </c>
      <c r="F96" s="159">
        <f t="shared" si="25"/>
        <v>3.3950727962020095</v>
      </c>
      <c r="G96" s="76">
        <f t="shared" si="26"/>
        <v>0.033950727962020096</v>
      </c>
      <c r="K96" s="3"/>
      <c r="L96" s="3"/>
      <c r="M96" s="3">
        <f t="shared" si="17"/>
        <v>75</v>
      </c>
      <c r="N96" s="3">
        <f t="shared" si="18"/>
        <v>1</v>
      </c>
      <c r="O96" s="3">
        <f t="shared" si="19"/>
        <v>75</v>
      </c>
      <c r="P96" s="43">
        <f t="shared" si="20"/>
        <v>26.628275729358776</v>
      </c>
      <c r="Q96" s="43">
        <f t="shared" si="23"/>
        <v>12.204626375956112</v>
      </c>
      <c r="R96" s="43">
        <f t="shared" si="21"/>
        <v>14.978405097764307</v>
      </c>
      <c r="S96" s="43">
        <f t="shared" si="22"/>
        <v>1.6642672330849235</v>
      </c>
      <c r="T96" s="3">
        <f t="shared" si="16"/>
        <v>0</v>
      </c>
      <c r="U96" s="3"/>
      <c r="V96" s="3"/>
      <c r="W96" s="3"/>
      <c r="X96" s="3"/>
      <c r="Y96" s="3"/>
      <c r="Z96" s="3"/>
      <c r="AA96" s="3"/>
      <c r="AB96" s="3"/>
      <c r="AC96" s="3"/>
    </row>
    <row r="97" spans="1:29" ht="13.5" thickBot="1">
      <c r="A97" s="57"/>
      <c r="B97" s="3"/>
      <c r="C97" s="3"/>
      <c r="D97" s="6"/>
      <c r="E97" s="3"/>
      <c r="F97" s="3"/>
      <c r="G97" s="3"/>
      <c r="K97" s="3"/>
      <c r="L97" s="3"/>
      <c r="M97" s="3">
        <f t="shared" si="17"/>
        <v>76</v>
      </c>
      <c r="N97" s="3">
        <f t="shared" si="18"/>
        <v>1</v>
      </c>
      <c r="O97" s="3">
        <f t="shared" si="19"/>
        <v>76</v>
      </c>
      <c r="P97" s="43">
        <f t="shared" si="20"/>
        <v>26.106111483950517</v>
      </c>
      <c r="Q97" s="43">
        <f t="shared" si="23"/>
        <v>11.96530109681066</v>
      </c>
      <c r="R97" s="43">
        <f t="shared" si="21"/>
        <v>14.68468770972216</v>
      </c>
      <c r="S97" s="43">
        <f t="shared" si="22"/>
        <v>1.6316319677469073</v>
      </c>
      <c r="T97" s="3">
        <f t="shared" si="16"/>
        <v>0</v>
      </c>
      <c r="U97" s="3"/>
      <c r="V97" s="3"/>
      <c r="W97" s="3"/>
      <c r="X97" s="3"/>
      <c r="Y97" s="3"/>
      <c r="Z97" s="3"/>
      <c r="AA97" s="3"/>
      <c r="AB97" s="3"/>
      <c r="AC97" s="3"/>
    </row>
    <row r="98" spans="2:29" ht="12.75">
      <c r="B98" s="143" t="s">
        <v>33</v>
      </c>
      <c r="C98" s="160" t="s">
        <v>60</v>
      </c>
      <c r="D98" s="161" t="s">
        <v>100</v>
      </c>
      <c r="E98" s="162" t="s">
        <v>100</v>
      </c>
      <c r="F98" s="163"/>
      <c r="G98" s="3"/>
      <c r="K98" s="3"/>
      <c r="L98" s="3"/>
      <c r="M98" s="3">
        <f t="shared" si="17"/>
        <v>77</v>
      </c>
      <c r="N98" s="3">
        <f t="shared" si="18"/>
        <v>1</v>
      </c>
      <c r="O98" s="3">
        <f t="shared" si="19"/>
        <v>77</v>
      </c>
      <c r="P98" s="43">
        <f t="shared" si="20"/>
        <v>25.59418656090597</v>
      </c>
      <c r="Q98" s="43">
        <f t="shared" si="23"/>
        <v>11.730668840415243</v>
      </c>
      <c r="R98" s="43">
        <f t="shared" si="21"/>
        <v>14.396729940509603</v>
      </c>
      <c r="S98" s="43">
        <f t="shared" si="22"/>
        <v>1.5996366600566232</v>
      </c>
      <c r="T98" s="3">
        <f t="shared" si="16"/>
        <v>0</v>
      </c>
      <c r="U98" s="3"/>
      <c r="V98" s="3"/>
      <c r="W98" s="3"/>
      <c r="X98" s="3"/>
      <c r="Y98" s="3"/>
      <c r="Z98" s="3"/>
      <c r="AA98" s="3"/>
      <c r="AB98" s="3"/>
      <c r="AC98" s="3"/>
    </row>
    <row r="99" spans="2:29" ht="12.75">
      <c r="B99" s="145" t="s">
        <v>65</v>
      </c>
      <c r="C99" s="164" t="s">
        <v>95</v>
      </c>
      <c r="D99" s="165" t="s">
        <v>101</v>
      </c>
      <c r="E99" s="166" t="s">
        <v>102</v>
      </c>
      <c r="F99" s="163"/>
      <c r="G99" s="3"/>
      <c r="K99" s="3"/>
      <c r="L99" s="3"/>
      <c r="M99" s="3">
        <f t="shared" si="17"/>
        <v>78</v>
      </c>
      <c r="N99" s="3">
        <f t="shared" si="18"/>
        <v>1</v>
      </c>
      <c r="O99" s="3">
        <f t="shared" si="19"/>
        <v>78</v>
      </c>
      <c r="P99" s="43">
        <f t="shared" si="20"/>
        <v>25.092300173358957</v>
      </c>
      <c r="Q99" s="43">
        <f t="shared" si="23"/>
        <v>11.500637579456194</v>
      </c>
      <c r="R99" s="43">
        <f t="shared" si="21"/>
        <v>14.114418847514408</v>
      </c>
      <c r="S99" s="43">
        <f t="shared" si="22"/>
        <v>1.5682687608349348</v>
      </c>
      <c r="T99" s="3">
        <f t="shared" si="16"/>
        <v>0</v>
      </c>
      <c r="U99" s="3"/>
      <c r="V99" s="3"/>
      <c r="W99" s="3"/>
      <c r="X99" s="3"/>
      <c r="Y99" s="3"/>
      <c r="Z99" s="3"/>
      <c r="AA99" s="3"/>
      <c r="AB99" s="3"/>
      <c r="AC99" s="3"/>
    </row>
    <row r="100" spans="2:29" ht="12.75">
      <c r="B100" s="147"/>
      <c r="C100" s="167">
        <v>15</v>
      </c>
      <c r="D100" s="168">
        <f>($D$20*((350/15)^0.25))</f>
        <v>870.3408787807306</v>
      </c>
      <c r="E100" s="169">
        <f>($D$22*((350/15)^0.25))</f>
        <v>27.472881274644273</v>
      </c>
      <c r="F100" s="170"/>
      <c r="G100" s="3"/>
      <c r="K100" s="3"/>
      <c r="L100" s="3"/>
      <c r="M100" s="3">
        <f t="shared" si="17"/>
        <v>79</v>
      </c>
      <c r="N100" s="3">
        <f t="shared" si="18"/>
        <v>1</v>
      </c>
      <c r="O100" s="3">
        <f t="shared" si="19"/>
        <v>79</v>
      </c>
      <c r="P100" s="43">
        <f t="shared" si="20"/>
        <v>24.60025547175127</v>
      </c>
      <c r="Q100" s="43">
        <f t="shared" si="23"/>
        <v>11.275117091219338</v>
      </c>
      <c r="R100" s="43">
        <f t="shared" si="21"/>
        <v>13.837643702860085</v>
      </c>
      <c r="S100" s="43">
        <f t="shared" si="22"/>
        <v>1.5375159669844545</v>
      </c>
      <c r="T100" s="3">
        <f t="shared" si="16"/>
        <v>0</v>
      </c>
      <c r="U100" s="3"/>
      <c r="V100" s="3"/>
      <c r="W100" s="3"/>
      <c r="X100" s="3"/>
      <c r="Y100" s="3"/>
      <c r="Z100" s="3"/>
      <c r="AA100" s="3"/>
      <c r="AB100" s="3"/>
      <c r="AC100" s="3"/>
    </row>
    <row r="101" spans="2:29" ht="12.75">
      <c r="B101" s="147" t="s">
        <v>97</v>
      </c>
      <c r="C101" s="167">
        <v>35</v>
      </c>
      <c r="D101" s="171">
        <f>($D$20*((350/35)^0.25))</f>
        <v>704.1986463754135</v>
      </c>
      <c r="E101" s="172">
        <f>($D$22*((350/35)^0.25))</f>
        <v>22.22849262548654</v>
      </c>
      <c r="F101" s="170"/>
      <c r="G101" s="3"/>
      <c r="K101" s="3"/>
      <c r="L101" s="3"/>
      <c r="M101" s="3">
        <f t="shared" si="17"/>
        <v>80</v>
      </c>
      <c r="N101" s="3">
        <f t="shared" si="18"/>
        <v>1</v>
      </c>
      <c r="O101" s="3">
        <f t="shared" si="19"/>
        <v>80</v>
      </c>
      <c r="P101" s="43">
        <f t="shared" si="20"/>
        <v>24.117859466624477</v>
      </c>
      <c r="Q101" s="43">
        <f t="shared" si="23"/>
        <v>11.054018922202891</v>
      </c>
      <c r="R101" s="43">
        <f t="shared" si="21"/>
        <v>13.566295949976263</v>
      </c>
      <c r="S101" s="43">
        <f t="shared" si="22"/>
        <v>1.5073662166640298</v>
      </c>
      <c r="T101" s="3">
        <f t="shared" si="16"/>
        <v>0</v>
      </c>
      <c r="U101" s="3"/>
      <c r="V101" s="3"/>
      <c r="W101" s="3"/>
      <c r="X101" s="3"/>
      <c r="Y101" s="3"/>
      <c r="Z101" s="3"/>
      <c r="AA101" s="3"/>
      <c r="AB101" s="3"/>
      <c r="AC101" s="3"/>
    </row>
    <row r="102" spans="2:29" ht="12.75">
      <c r="B102" s="151" t="s">
        <v>98</v>
      </c>
      <c r="C102" s="164">
        <v>1000</v>
      </c>
      <c r="D102" s="173">
        <f>($D$20*((350/1000)^0.25))</f>
        <v>304.5875846561296</v>
      </c>
      <c r="E102" s="174">
        <f>($D$22*((350/1000)^0.25))</f>
        <v>9.614507091418233</v>
      </c>
      <c r="F102" s="170"/>
      <c r="G102" s="3"/>
      <c r="K102" s="3"/>
      <c r="L102" s="3"/>
      <c r="M102" s="3">
        <f t="shared" si="17"/>
        <v>81</v>
      </c>
      <c r="N102" s="3">
        <f t="shared" si="18"/>
        <v>1</v>
      </c>
      <c r="O102" s="3">
        <f t="shared" si="19"/>
        <v>81</v>
      </c>
      <c r="P102" s="43">
        <f t="shared" si="20"/>
        <v>23.64492295292571</v>
      </c>
      <c r="Q102" s="43">
        <f t="shared" si="23"/>
        <v>10.837256353424289</v>
      </c>
      <c r="R102" s="43">
        <f t="shared" si="21"/>
        <v>13.300269161020706</v>
      </c>
      <c r="S102" s="43">
        <f t="shared" si="22"/>
        <v>1.477807684557857</v>
      </c>
      <c r="T102" s="3">
        <f t="shared" si="16"/>
        <v>0</v>
      </c>
      <c r="U102" s="3"/>
      <c r="V102" s="3"/>
      <c r="W102" s="3"/>
      <c r="X102" s="3"/>
      <c r="Y102" s="3"/>
      <c r="Z102" s="3"/>
      <c r="AA102" s="3"/>
      <c r="AB102" s="3"/>
      <c r="AC102" s="3"/>
    </row>
    <row r="103" spans="2:29" ht="12.75">
      <c r="B103" s="147"/>
      <c r="C103" s="167">
        <v>15</v>
      </c>
      <c r="D103" s="171">
        <f>($D$20*((350/15)^0.25))</f>
        <v>870.3408787807306</v>
      </c>
      <c r="E103" s="172">
        <f>($D$22*((350/15)^0.25))</f>
        <v>27.472881274644273</v>
      </c>
      <c r="F103" s="170"/>
      <c r="G103" s="3"/>
      <c r="H103" s="101"/>
      <c r="K103" s="3"/>
      <c r="L103" s="3"/>
      <c r="M103" s="3">
        <f t="shared" si="17"/>
        <v>82</v>
      </c>
      <c r="N103" s="3">
        <f t="shared" si="18"/>
        <v>1</v>
      </c>
      <c r="O103" s="3">
        <f t="shared" si="19"/>
        <v>82</v>
      </c>
      <c r="P103" s="43">
        <f t="shared" si="20"/>
        <v>23.181260435797785</v>
      </c>
      <c r="Q103" s="43">
        <f t="shared" si="23"/>
        <v>10.624744366407324</v>
      </c>
      <c r="R103" s="43">
        <f t="shared" si="21"/>
        <v>13.039458995136249</v>
      </c>
      <c r="S103" s="43">
        <f t="shared" si="22"/>
        <v>1.4488287772373616</v>
      </c>
      <c r="T103" s="3">
        <f t="shared" si="16"/>
        <v>0</v>
      </c>
      <c r="U103" s="3"/>
      <c r="V103" s="3"/>
      <c r="W103" s="3"/>
      <c r="X103" s="3"/>
      <c r="Y103" s="3"/>
      <c r="Z103" s="3"/>
      <c r="AA103" s="3"/>
      <c r="AB103" s="3"/>
      <c r="AC103" s="3"/>
    </row>
    <row r="104" spans="2:29" ht="12.75">
      <c r="B104" s="147" t="s">
        <v>99</v>
      </c>
      <c r="C104" s="167">
        <v>35</v>
      </c>
      <c r="D104" s="171">
        <f>($D$20*((350/35)^0.25))</f>
        <v>704.1986463754135</v>
      </c>
      <c r="E104" s="172">
        <f>($D$22*((350/35)^0.25))</f>
        <v>22.22849262548654</v>
      </c>
      <c r="F104" s="170"/>
      <c r="G104" s="3"/>
      <c r="H104" s="101"/>
      <c r="K104" s="3"/>
      <c r="L104" s="3"/>
      <c r="M104" s="3">
        <f t="shared" si="17"/>
        <v>83</v>
      </c>
      <c r="N104" s="3">
        <f t="shared" si="18"/>
        <v>1</v>
      </c>
      <c r="O104" s="3">
        <f t="shared" si="19"/>
        <v>83</v>
      </c>
      <c r="P104" s="43">
        <f t="shared" si="20"/>
        <v>22.72669005782453</v>
      </c>
      <c r="Q104" s="43">
        <f t="shared" si="23"/>
        <v>10.416399609836247</v>
      </c>
      <c r="R104" s="43">
        <f t="shared" si="21"/>
        <v>12.783763157526293</v>
      </c>
      <c r="S104" s="43">
        <f t="shared" si="22"/>
        <v>1.4204181286140332</v>
      </c>
      <c r="T104" s="3">
        <f t="shared" si="16"/>
        <v>0</v>
      </c>
      <c r="U104" s="3"/>
      <c r="V104" s="3"/>
      <c r="W104" s="3"/>
      <c r="X104" s="3"/>
      <c r="Y104" s="3"/>
      <c r="Z104" s="3"/>
      <c r="AA104" s="3"/>
      <c r="AB104" s="3"/>
      <c r="AC104" s="3"/>
    </row>
    <row r="105" spans="2:29" ht="13.5" thickBot="1">
      <c r="B105" s="156"/>
      <c r="C105" s="175">
        <v>1000</v>
      </c>
      <c r="D105" s="176">
        <f>($D$20*((350/1000)^0.25))</f>
        <v>304.5875846561296</v>
      </c>
      <c r="E105" s="177">
        <f>($D$22*((350/1000)^0.25))</f>
        <v>9.614507091418233</v>
      </c>
      <c r="F105" s="170"/>
      <c r="G105" s="3"/>
      <c r="H105" s="101"/>
      <c r="K105" s="3"/>
      <c r="L105" s="3"/>
      <c r="M105" s="3">
        <f t="shared" si="17"/>
        <v>84</v>
      </c>
      <c r="N105" s="3">
        <f t="shared" si="18"/>
        <v>1</v>
      </c>
      <c r="O105" s="3">
        <f t="shared" si="19"/>
        <v>84</v>
      </c>
      <c r="P105" s="43">
        <f t="shared" si="20"/>
        <v>22.28103352770278</v>
      </c>
      <c r="Q105" s="43">
        <f t="shared" si="23"/>
        <v>10.212140366863776</v>
      </c>
      <c r="R105" s="43">
        <f t="shared" si="21"/>
        <v>12.533081359332806</v>
      </c>
      <c r="S105" s="43">
        <f t="shared" si="22"/>
        <v>1.3925645954814236</v>
      </c>
      <c r="T105" s="3">
        <f t="shared" si="16"/>
        <v>0</v>
      </c>
      <c r="U105" s="3"/>
      <c r="V105" s="3"/>
      <c r="W105" s="3"/>
      <c r="X105" s="3"/>
      <c r="Y105" s="3"/>
      <c r="Z105" s="3"/>
      <c r="AA105" s="3"/>
      <c r="AB105" s="3"/>
      <c r="AC105" s="3"/>
    </row>
    <row r="106" spans="8:29" ht="12.75" customHeight="1" thickBot="1">
      <c r="H106" s="107"/>
      <c r="K106" s="3"/>
      <c r="L106" s="3"/>
      <c r="M106" s="3">
        <f t="shared" si="17"/>
        <v>85</v>
      </c>
      <c r="N106" s="3">
        <f t="shared" si="18"/>
        <v>1</v>
      </c>
      <c r="O106" s="3">
        <f t="shared" si="19"/>
        <v>85</v>
      </c>
      <c r="P106" s="43">
        <f t="shared" si="20"/>
        <v>21.84411605031307</v>
      </c>
      <c r="Q106" s="43">
        <f t="shared" si="23"/>
        <v>10.01188652306016</v>
      </c>
      <c r="R106" s="43">
        <f t="shared" si="21"/>
        <v>12.287315278301095</v>
      </c>
      <c r="S106" s="43">
        <f t="shared" si="22"/>
        <v>1.3652572531445668</v>
      </c>
      <c r="T106" s="3">
        <f t="shared" si="16"/>
        <v>0</v>
      </c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>
      <c r="A107" s="787" t="s">
        <v>136</v>
      </c>
      <c r="B107" s="799" t="s">
        <v>103</v>
      </c>
      <c r="C107" s="800"/>
      <c r="D107" s="800"/>
      <c r="E107" s="800"/>
      <c r="F107" s="800"/>
      <c r="G107" s="798"/>
      <c r="H107" s="107"/>
      <c r="K107" s="3"/>
      <c r="L107" s="3"/>
      <c r="M107" s="3">
        <f t="shared" si="17"/>
        <v>86</v>
      </c>
      <c r="N107" s="3">
        <f t="shared" si="18"/>
        <v>1</v>
      </c>
      <c r="O107" s="3">
        <f t="shared" si="19"/>
        <v>86</v>
      </c>
      <c r="P107" s="43">
        <f t="shared" si="20"/>
        <v>21.415766258161625</v>
      </c>
      <c r="Q107" s="43">
        <f t="shared" si="23"/>
        <v>9.815559534990747</v>
      </c>
      <c r="R107" s="43">
        <f t="shared" si="21"/>
        <v>12.046368520215909</v>
      </c>
      <c r="S107" s="43">
        <f t="shared" si="22"/>
        <v>1.3384853911351016</v>
      </c>
      <c r="T107" s="3">
        <f t="shared" si="16"/>
        <v>0</v>
      </c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>
      <c r="A108" s="788"/>
      <c r="B108" s="818" t="s">
        <v>104</v>
      </c>
      <c r="C108" s="806"/>
      <c r="D108" s="819"/>
      <c r="E108" s="805" t="s">
        <v>105</v>
      </c>
      <c r="F108" s="806"/>
      <c r="G108" s="801"/>
      <c r="H108" s="107"/>
      <c r="K108" s="3"/>
      <c r="L108" s="3"/>
      <c r="M108" s="3">
        <f t="shared" si="17"/>
        <v>87</v>
      </c>
      <c r="N108" s="3">
        <f t="shared" si="18"/>
        <v>1</v>
      </c>
      <c r="O108" s="3">
        <f t="shared" si="19"/>
        <v>87</v>
      </c>
      <c r="P108" s="43">
        <f t="shared" si="20"/>
        <v>20.995816144166696</v>
      </c>
      <c r="Q108" s="43">
        <f t="shared" si="23"/>
        <v>9.623082399409737</v>
      </c>
      <c r="R108" s="43">
        <f t="shared" si="21"/>
        <v>11.810146581093761</v>
      </c>
      <c r="S108" s="43">
        <f t="shared" si="22"/>
        <v>1.3122385090104185</v>
      </c>
      <c r="T108" s="3">
        <f t="shared" si="16"/>
        <v>0</v>
      </c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22.5" customHeight="1" thickBot="1">
      <c r="A109" s="789"/>
      <c r="B109" s="178" t="s">
        <v>106</v>
      </c>
      <c r="C109" s="179" t="s">
        <v>107</v>
      </c>
      <c r="D109" s="179" t="s">
        <v>83</v>
      </c>
      <c r="E109" s="178" t="s">
        <v>106</v>
      </c>
      <c r="F109" s="179" t="s">
        <v>107</v>
      </c>
      <c r="G109" s="96" t="s">
        <v>83</v>
      </c>
      <c r="H109" s="107"/>
      <c r="K109" s="3"/>
      <c r="L109" s="3"/>
      <c r="M109" s="3">
        <f t="shared" si="17"/>
        <v>88</v>
      </c>
      <c r="N109" s="3">
        <f t="shared" si="18"/>
        <v>1</v>
      </c>
      <c r="O109" s="3">
        <f t="shared" si="19"/>
        <v>88</v>
      </c>
      <c r="P109" s="43">
        <f t="shared" si="20"/>
        <v>20.58410099576293</v>
      </c>
      <c r="Q109" s="43">
        <f t="shared" si="23"/>
        <v>9.43437962305801</v>
      </c>
      <c r="R109" s="43">
        <f t="shared" si="21"/>
        <v>11.578556810116643</v>
      </c>
      <c r="S109" s="43">
        <f t="shared" si="22"/>
        <v>1.2865063122351832</v>
      </c>
      <c r="T109" s="3">
        <f t="shared" si="16"/>
        <v>0</v>
      </c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3.5" thickTop="1">
      <c r="A110" s="48" t="s">
        <v>42</v>
      </c>
      <c r="B110" s="97">
        <f>$B$27*(G91/0.015)</f>
        <v>112.12259413619027</v>
      </c>
      <c r="C110" s="97">
        <f>$B$27*(G92/0.035)</f>
        <v>77.49171256843758</v>
      </c>
      <c r="D110" s="97">
        <f>$B$27*(G93/1)</f>
        <v>17.966725237501034</v>
      </c>
      <c r="E110" s="180"/>
      <c r="F110" s="180"/>
      <c r="G110" s="181"/>
      <c r="H110" s="113"/>
      <c r="K110" s="3"/>
      <c r="L110" s="3"/>
      <c r="M110" s="3">
        <f t="shared" si="17"/>
        <v>89</v>
      </c>
      <c r="N110" s="3">
        <f t="shared" si="18"/>
        <v>1</v>
      </c>
      <c r="O110" s="3">
        <f t="shared" si="19"/>
        <v>89</v>
      </c>
      <c r="P110" s="43">
        <f t="shared" si="20"/>
        <v>20.180459330297918</v>
      </c>
      <c r="Q110" s="43">
        <f t="shared" si="23"/>
        <v>9.249377193053213</v>
      </c>
      <c r="R110" s="43">
        <f t="shared" si="21"/>
        <v>11.351508373292573</v>
      </c>
      <c r="S110" s="43">
        <f t="shared" si="22"/>
        <v>1.2612787081436199</v>
      </c>
      <c r="T110" s="3">
        <f t="shared" si="16"/>
        <v>0</v>
      </c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>
      <c r="A111" s="48" t="s">
        <v>56</v>
      </c>
      <c r="B111" s="97">
        <f>B28*($G$91/0.015)</f>
        <v>51.389522312420546</v>
      </c>
      <c r="C111" s="97">
        <f>B28*($G$92/0.035)</f>
        <v>35.517034927200555</v>
      </c>
      <c r="D111" s="97">
        <f>B28*($G$93/1)</f>
        <v>8.234749067187973</v>
      </c>
      <c r="E111" s="182"/>
      <c r="F111" s="182"/>
      <c r="G111" s="181"/>
      <c r="K111" s="3"/>
      <c r="L111" s="3"/>
      <c r="M111" s="3">
        <f t="shared" si="17"/>
        <v>90</v>
      </c>
      <c r="N111" s="3">
        <f t="shared" si="18"/>
        <v>1</v>
      </c>
      <c r="O111" s="3">
        <f t="shared" si="19"/>
        <v>90</v>
      </c>
      <c r="P111" s="43">
        <f t="shared" si="20"/>
        <v>19.784732831695568</v>
      </c>
      <c r="Q111" s="43">
        <f t="shared" si="23"/>
        <v>9.06800254786047</v>
      </c>
      <c r="R111" s="43">
        <f t="shared" si="21"/>
        <v>11.12891221782875</v>
      </c>
      <c r="S111" s="43">
        <f t="shared" si="22"/>
        <v>1.236545801980973</v>
      </c>
      <c r="T111" s="3">
        <f t="shared" si="16"/>
        <v>0</v>
      </c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>
      <c r="A112" s="48" t="s">
        <v>57</v>
      </c>
      <c r="B112" s="97">
        <f>B29*($G$91/0.015)</f>
        <v>63.068959201607036</v>
      </c>
      <c r="C112" s="97">
        <f>B29*($G$92/0.035)</f>
        <v>43.58908831974614</v>
      </c>
      <c r="D112" s="97">
        <f>B29*($G$93/1)</f>
        <v>10.106282946094332</v>
      </c>
      <c r="E112" s="182"/>
      <c r="F112" s="182"/>
      <c r="G112" s="181"/>
      <c r="K112" s="3"/>
      <c r="L112" s="3"/>
      <c r="M112" s="3">
        <f t="shared" si="17"/>
        <v>91</v>
      </c>
      <c r="N112" s="3">
        <f t="shared" si="18"/>
        <v>1</v>
      </c>
      <c r="O112" s="3">
        <f t="shared" si="19"/>
        <v>91</v>
      </c>
      <c r="P112" s="43">
        <f t="shared" si="20"/>
        <v>19.39676628836148</v>
      </c>
      <c r="Q112" s="43">
        <f t="shared" si="23"/>
        <v>8.890184548832346</v>
      </c>
      <c r="R112" s="43">
        <f t="shared" si="21"/>
        <v>10.910681037203325</v>
      </c>
      <c r="S112" s="43">
        <f t="shared" si="22"/>
        <v>1.2122978930225925</v>
      </c>
      <c r="T112" s="3">
        <f t="shared" si="16"/>
        <v>0</v>
      </c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3.5" thickBot="1">
      <c r="A113" s="50" t="s">
        <v>58</v>
      </c>
      <c r="B113" s="103">
        <f>B30*($G$91/0.015)</f>
        <v>7.007662133511892</v>
      </c>
      <c r="C113" s="103">
        <f>B30*($G$92/0.035)</f>
        <v>4.843232035527349</v>
      </c>
      <c r="D113" s="103">
        <f>B30*($G$93/1)</f>
        <v>1.1229203273438146</v>
      </c>
      <c r="E113" s="103">
        <f>B30*(G94/0.015)</f>
        <v>1.5572582518915314</v>
      </c>
      <c r="F113" s="103">
        <f>B30*(G95/0.035)</f>
        <v>1.076273785672744</v>
      </c>
      <c r="G113" s="183">
        <f>B30*(G96/1)</f>
        <v>0.2495378505208477</v>
      </c>
      <c r="K113" s="3"/>
      <c r="L113" s="3"/>
      <c r="M113" s="3">
        <f t="shared" si="17"/>
        <v>92</v>
      </c>
      <c r="N113" s="3">
        <f t="shared" si="18"/>
        <v>1</v>
      </c>
      <c r="O113" s="3">
        <f t="shared" si="19"/>
        <v>92</v>
      </c>
      <c r="P113" s="43">
        <f t="shared" si="20"/>
        <v>19.016407532305948</v>
      </c>
      <c r="Q113" s="43">
        <f t="shared" si="23"/>
        <v>8.715853452306893</v>
      </c>
      <c r="R113" s="43">
        <f t="shared" si="21"/>
        <v>10.696729236922089</v>
      </c>
      <c r="S113" s="43">
        <f t="shared" si="22"/>
        <v>1.1885254707691217</v>
      </c>
      <c r="T113" s="3">
        <f t="shared" si="16"/>
        <v>0</v>
      </c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>
      <c r="A114" s="3"/>
      <c r="H114" s="184"/>
      <c r="K114" s="3"/>
      <c r="L114" s="3"/>
      <c r="M114" s="3">
        <f t="shared" si="17"/>
        <v>93</v>
      </c>
      <c r="N114" s="3">
        <f t="shared" si="18"/>
        <v>1</v>
      </c>
      <c r="O114" s="3">
        <f t="shared" si="19"/>
        <v>93</v>
      </c>
      <c r="P114" s="43">
        <f t="shared" si="20"/>
        <v>18.64350737946073</v>
      </c>
      <c r="Q114" s="43">
        <f t="shared" si="23"/>
        <v>8.544940882252835</v>
      </c>
      <c r="R114" s="43">
        <f t="shared" si="21"/>
        <v>10.486972900946654</v>
      </c>
      <c r="S114" s="43">
        <f t="shared" si="22"/>
        <v>1.1652192112162956</v>
      </c>
      <c r="T114" s="3">
        <f t="shared" si="16"/>
        <v>0</v>
      </c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 customHeight="1" hidden="1">
      <c r="A115" s="814"/>
      <c r="B115" s="803"/>
      <c r="C115" s="804"/>
      <c r="D115" s="804"/>
      <c r="E115" s="804"/>
      <c r="F115" s="804"/>
      <c r="G115" s="804"/>
      <c r="H115" s="184"/>
      <c r="K115" s="3"/>
      <c r="L115" s="3"/>
      <c r="M115" s="3">
        <f t="shared" si="17"/>
        <v>94</v>
      </c>
      <c r="N115" s="3">
        <f t="shared" si="18"/>
        <v>1</v>
      </c>
      <c r="O115" s="3">
        <f t="shared" si="19"/>
        <v>94</v>
      </c>
      <c r="P115" s="43">
        <f t="shared" si="20"/>
        <v>18.277919571166173</v>
      </c>
      <c r="Q115" s="43">
        <f t="shared" si="23"/>
        <v>8.377379803451163</v>
      </c>
      <c r="R115" s="43">
        <f t="shared" si="21"/>
        <v>10.281329758780965</v>
      </c>
      <c r="S115" s="43">
        <f t="shared" si="22"/>
        <v>1.1423699731978858</v>
      </c>
      <c r="T115" s="3">
        <f t="shared" si="16"/>
        <v>0</v>
      </c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 hidden="1">
      <c r="A116" s="815"/>
      <c r="B116" s="803"/>
      <c r="C116" s="804"/>
      <c r="D116" s="804"/>
      <c r="E116" s="803"/>
      <c r="F116" s="804"/>
      <c r="G116" s="804"/>
      <c r="K116" s="3"/>
      <c r="L116" s="3"/>
      <c r="M116" s="3">
        <f t="shared" si="17"/>
        <v>95</v>
      </c>
      <c r="N116" s="3">
        <f t="shared" si="18"/>
        <v>1</v>
      </c>
      <c r="O116" s="3">
        <f t="shared" si="19"/>
        <v>95</v>
      </c>
      <c r="P116" s="43">
        <f t="shared" si="20"/>
        <v>17.919500716805725</v>
      </c>
      <c r="Q116" s="43">
        <f t="shared" si="23"/>
        <v>8.213104495202625</v>
      </c>
      <c r="R116" s="43">
        <f t="shared" si="21"/>
        <v>10.079719153203214</v>
      </c>
      <c r="S116" s="43">
        <f t="shared" si="22"/>
        <v>1.1199687948003578</v>
      </c>
      <c r="T116" s="3">
        <f t="shared" si="16"/>
        <v>0</v>
      </c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 hidden="1">
      <c r="A117" s="815"/>
      <c r="B117" s="110"/>
      <c r="C117" s="106"/>
      <c r="D117" s="106"/>
      <c r="E117" s="110"/>
      <c r="F117" s="106"/>
      <c r="G117" s="106"/>
      <c r="K117" s="3"/>
      <c r="L117" s="3"/>
      <c r="M117" s="3">
        <f t="shared" si="17"/>
        <v>96</v>
      </c>
      <c r="N117" s="3">
        <f t="shared" si="18"/>
        <v>1</v>
      </c>
      <c r="O117" s="3">
        <f t="shared" si="19"/>
        <v>96</v>
      </c>
      <c r="P117" s="43">
        <f t="shared" si="20"/>
        <v>17.56811023756537</v>
      </c>
      <c r="Q117" s="43">
        <f t="shared" si="23"/>
        <v>8.052050525550797</v>
      </c>
      <c r="R117" s="43">
        <f t="shared" si="21"/>
        <v>9.882062008630516</v>
      </c>
      <c r="S117" s="43">
        <f t="shared" si="22"/>
        <v>1.0980068898478357</v>
      </c>
      <c r="T117" s="3">
        <f t="shared" si="16"/>
        <v>0</v>
      </c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 hidden="1">
      <c r="A118" s="111"/>
      <c r="B118" s="185"/>
      <c r="C118" s="185"/>
      <c r="D118" s="185"/>
      <c r="E118" s="186"/>
      <c r="F118" s="186"/>
      <c r="G118" s="186"/>
      <c r="K118" s="3"/>
      <c r="L118" s="3"/>
      <c r="M118" s="3">
        <f t="shared" si="17"/>
        <v>97</v>
      </c>
      <c r="N118" s="3">
        <f t="shared" si="18"/>
        <v>1</v>
      </c>
      <c r="O118" s="3">
        <f t="shared" si="19"/>
        <v>97</v>
      </c>
      <c r="P118" s="43">
        <f t="shared" si="20"/>
        <v>17.223610311295893</v>
      </c>
      <c r="Q118" s="43">
        <f t="shared" si="23"/>
        <v>7.894154726010619</v>
      </c>
      <c r="R118" s="43">
        <f t="shared" si="21"/>
        <v>9.688280800103934</v>
      </c>
      <c r="S118" s="43">
        <f t="shared" si="22"/>
        <v>1.0764756444559933</v>
      </c>
      <c r="T118" s="3">
        <f t="shared" si="16"/>
        <v>0</v>
      </c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 hidden="1">
      <c r="A119" s="111"/>
      <c r="B119" s="185"/>
      <c r="C119" s="185"/>
      <c r="D119" s="185"/>
      <c r="E119" s="186"/>
      <c r="F119" s="186"/>
      <c r="G119" s="186"/>
      <c r="K119" s="3"/>
      <c r="L119" s="3"/>
      <c r="M119" s="3">
        <f t="shared" si="17"/>
        <v>98</v>
      </c>
      <c r="N119" s="3">
        <f t="shared" si="18"/>
        <v>1</v>
      </c>
      <c r="O119" s="3">
        <f t="shared" si="19"/>
        <v>98</v>
      </c>
      <c r="P119" s="43">
        <f t="shared" si="20"/>
        <v>16.885865818456352</v>
      </c>
      <c r="Q119" s="43">
        <f t="shared" si="23"/>
        <v>7.739355166792496</v>
      </c>
      <c r="R119" s="43">
        <f t="shared" si="21"/>
        <v>9.498299522881693</v>
      </c>
      <c r="S119" s="43">
        <f t="shared" si="22"/>
        <v>1.055366613653522</v>
      </c>
      <c r="T119" s="3">
        <f t="shared" si="16"/>
        <v>0</v>
      </c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 hidden="1">
      <c r="A120" s="111"/>
      <c r="B120" s="185"/>
      <c r="C120" s="185"/>
      <c r="D120" s="185"/>
      <c r="E120" s="186"/>
      <c r="F120" s="186"/>
      <c r="G120" s="186"/>
      <c r="K120" s="3"/>
      <c r="L120" s="3"/>
      <c r="M120" s="3">
        <f t="shared" si="17"/>
        <v>99</v>
      </c>
      <c r="N120" s="3">
        <f t="shared" si="18"/>
        <v>1</v>
      </c>
      <c r="O120" s="3">
        <f t="shared" si="19"/>
        <v>99</v>
      </c>
      <c r="P120" s="43">
        <f t="shared" si="20"/>
        <v>16.554744289117597</v>
      </c>
      <c r="Q120" s="43">
        <f t="shared" si="23"/>
        <v>7.587591132512232</v>
      </c>
      <c r="R120" s="43">
        <f t="shared" si="21"/>
        <v>9.312043662628643</v>
      </c>
      <c r="S120" s="43">
        <f t="shared" si="22"/>
        <v>1.0346715180698498</v>
      </c>
      <c r="T120" s="3">
        <f t="shared" si="16"/>
        <v>0</v>
      </c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 hidden="1">
      <c r="A121" s="111"/>
      <c r="B121" s="185"/>
      <c r="C121" s="185"/>
      <c r="D121" s="185"/>
      <c r="E121" s="185"/>
      <c r="F121" s="185"/>
      <c r="G121" s="185"/>
      <c r="K121" s="3"/>
      <c r="L121" s="3"/>
      <c r="M121" s="3">
        <f t="shared" si="17"/>
        <v>100</v>
      </c>
      <c r="N121" s="3">
        <f t="shared" si="18"/>
        <v>1</v>
      </c>
      <c r="O121" s="3">
        <f t="shared" si="19"/>
        <v>100</v>
      </c>
      <c r="P121" s="43">
        <f t="shared" si="20"/>
        <v>16.23011585100498</v>
      </c>
      <c r="Q121" s="43">
        <f t="shared" si="23"/>
        <v>7.438803098377283</v>
      </c>
      <c r="R121" s="43">
        <f t="shared" si="21"/>
        <v>9.129440166190298</v>
      </c>
      <c r="S121" s="43">
        <f t="shared" si="22"/>
        <v>1.0143822406878114</v>
      </c>
      <c r="T121" s="3">
        <f t="shared" si="16"/>
        <v>0</v>
      </c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3.5" thickBot="1">
      <c r="A122" s="3"/>
      <c r="K122" s="3"/>
      <c r="L122" s="3"/>
      <c r="M122" s="3">
        <f t="shared" si="17"/>
        <v>101</v>
      </c>
      <c r="N122" s="3">
        <f t="shared" si="18"/>
        <v>1</v>
      </c>
      <c r="O122" s="3">
        <f t="shared" si="19"/>
        <v>101</v>
      </c>
      <c r="P122" s="43">
        <f t="shared" si="20"/>
        <v>15.911853178559959</v>
      </c>
      <c r="Q122" s="43">
        <f t="shared" si="23"/>
        <v>7.292932706839982</v>
      </c>
      <c r="R122" s="43">
        <f t="shared" si="21"/>
        <v>8.950417412939972</v>
      </c>
      <c r="S122" s="43">
        <f t="shared" si="22"/>
        <v>0.9944908236599974</v>
      </c>
      <c r="T122" s="3">
        <f t="shared" si="16"/>
        <v>0</v>
      </c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75">
      <c r="A123" s="807" t="s">
        <v>137</v>
      </c>
      <c r="B123" s="810" t="s">
        <v>108</v>
      </c>
      <c r="C123" s="816"/>
      <c r="D123" s="810" t="s">
        <v>109</v>
      </c>
      <c r="E123" s="816"/>
      <c r="F123" s="810" t="s">
        <v>110</v>
      </c>
      <c r="G123" s="811"/>
      <c r="K123" s="3"/>
      <c r="L123" s="3"/>
      <c r="M123" s="3">
        <f t="shared" si="17"/>
        <v>102</v>
      </c>
      <c r="N123" s="3">
        <f t="shared" si="18"/>
        <v>1</v>
      </c>
      <c r="O123" s="3">
        <f t="shared" si="19"/>
        <v>102</v>
      </c>
      <c r="P123" s="43">
        <f t="shared" si="20"/>
        <v>15.599831443000522</v>
      </c>
      <c r="Q123" s="43">
        <f t="shared" si="23"/>
        <v>7.149922744708572</v>
      </c>
      <c r="R123" s="43">
        <f t="shared" si="21"/>
        <v>8.774905186687787</v>
      </c>
      <c r="S123" s="43">
        <f t="shared" si="22"/>
        <v>0.9749894651875326</v>
      </c>
      <c r="T123" s="3">
        <f t="shared" si="16"/>
        <v>0</v>
      </c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.75">
      <c r="A124" s="817"/>
      <c r="B124" s="187"/>
      <c r="C124" s="188"/>
      <c r="D124" s="187"/>
      <c r="E124" s="188"/>
      <c r="F124" s="189"/>
      <c r="G124" s="190"/>
      <c r="K124" s="3"/>
      <c r="L124" s="3"/>
      <c r="M124" s="3">
        <f t="shared" si="17"/>
        <v>103</v>
      </c>
      <c r="N124" s="3">
        <f t="shared" si="18"/>
        <v>1</v>
      </c>
      <c r="O124" s="3">
        <f t="shared" si="19"/>
        <v>103</v>
      </c>
      <c r="P124" s="43">
        <f t="shared" si="20"/>
        <v>15.293928263360938</v>
      </c>
      <c r="Q124" s="43">
        <f t="shared" si="23"/>
        <v>7.009717120707096</v>
      </c>
      <c r="R124" s="43">
        <f t="shared" si="21"/>
        <v>8.602834648140522</v>
      </c>
      <c r="S124" s="43">
        <f t="shared" si="22"/>
        <v>0.9558705164600586</v>
      </c>
      <c r="T124" s="3">
        <f t="shared" si="16"/>
        <v>0</v>
      </c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3.5" thickBot="1">
      <c r="A125" s="802"/>
      <c r="B125" s="124" t="s">
        <v>87</v>
      </c>
      <c r="C125" s="191" t="s">
        <v>88</v>
      </c>
      <c r="D125" s="124" t="s">
        <v>111</v>
      </c>
      <c r="E125" s="191" t="s">
        <v>88</v>
      </c>
      <c r="F125" s="124" t="s">
        <v>111</v>
      </c>
      <c r="G125" s="125" t="s">
        <v>88</v>
      </c>
      <c r="K125" s="3"/>
      <c r="L125" s="3"/>
      <c r="M125" s="3">
        <f t="shared" si="17"/>
        <v>104</v>
      </c>
      <c r="N125" s="3">
        <f t="shared" si="18"/>
        <v>1</v>
      </c>
      <c r="O125" s="3">
        <f t="shared" si="19"/>
        <v>104</v>
      </c>
      <c r="P125" s="43">
        <f t="shared" si="20"/>
        <v>14.99402365849157</v>
      </c>
      <c r="Q125" s="43">
        <f t="shared" si="23"/>
        <v>6.872260843475303</v>
      </c>
      <c r="R125" s="43">
        <f t="shared" si="21"/>
        <v>8.434138307901502</v>
      </c>
      <c r="S125" s="43">
        <f t="shared" si="22"/>
        <v>0.9371264786557231</v>
      </c>
      <c r="T125" s="3">
        <f t="shared" si="16"/>
        <v>0</v>
      </c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3.5" thickTop="1">
      <c r="A126" s="192" t="s">
        <v>42</v>
      </c>
      <c r="B126" s="193">
        <f>$B$110/$D$100</f>
        <v>0.12882606903775903</v>
      </c>
      <c r="C126" s="194">
        <f>B110/$E$100</f>
        <v>4.081209867116207</v>
      </c>
      <c r="D126" s="193">
        <f>C110/$D$101</f>
        <v>0.11004240489142629</v>
      </c>
      <c r="E126" s="194">
        <f>C110/E101</f>
        <v>3.486143386960385</v>
      </c>
      <c r="F126" s="193">
        <f>D110/$D$102</f>
        <v>0.058987057065326344</v>
      </c>
      <c r="G126" s="195">
        <f>D110/E102</f>
        <v>1.8687099678295385</v>
      </c>
      <c r="K126" s="3"/>
      <c r="L126" s="3"/>
      <c r="M126" s="3">
        <f t="shared" si="17"/>
        <v>105</v>
      </c>
      <c r="N126" s="3">
        <f t="shared" si="18"/>
        <v>1</v>
      </c>
      <c r="O126" s="3">
        <f t="shared" si="19"/>
        <v>105</v>
      </c>
      <c r="P126" s="43">
        <f t="shared" si="20"/>
        <v>14.699999999999942</v>
      </c>
      <c r="Q126" s="43">
        <f t="shared" si="23"/>
        <v>6.737499999999974</v>
      </c>
      <c r="R126" s="43">
        <f t="shared" si="21"/>
        <v>8.268749999999963</v>
      </c>
      <c r="S126" s="43">
        <f t="shared" si="22"/>
        <v>0.9187499999999964</v>
      </c>
      <c r="T126" s="3">
        <f t="shared" si="16"/>
        <v>0</v>
      </c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.75">
      <c r="A127" s="196" t="s">
        <v>43</v>
      </c>
      <c r="B127" s="193">
        <f>$B$111/$D$100</f>
        <v>0.059045281642306234</v>
      </c>
      <c r="C127" s="197">
        <f>B111/E100</f>
        <v>1.8705545224282616</v>
      </c>
      <c r="D127" s="193">
        <f>C111/$D$101</f>
        <v>0.050436102241903716</v>
      </c>
      <c r="E127" s="197">
        <f>C111/E101</f>
        <v>1.5978157190235096</v>
      </c>
      <c r="F127" s="193">
        <f>D111/$D$102</f>
        <v>0.027035734488274572</v>
      </c>
      <c r="G127" s="198">
        <f>D111/E102</f>
        <v>0.8564920685885383</v>
      </c>
      <c r="K127" s="3"/>
      <c r="L127" s="3"/>
      <c r="M127" s="3">
        <f t="shared" si="17"/>
        <v>106</v>
      </c>
      <c r="N127" s="3">
        <f t="shared" si="18"/>
        <v>1</v>
      </c>
      <c r="O127" s="3">
        <f t="shared" si="19"/>
        <v>106</v>
      </c>
      <c r="P127" s="43">
        <f t="shared" si="20"/>
        <v>14.411741966114613</v>
      </c>
      <c r="Q127" s="43">
        <f t="shared" si="23"/>
        <v>6.605381734469198</v>
      </c>
      <c r="R127" s="43">
        <f t="shared" si="21"/>
        <v>8.106604855939466</v>
      </c>
      <c r="S127" s="43">
        <f t="shared" si="22"/>
        <v>0.9007338728821633</v>
      </c>
      <c r="T127" s="3">
        <f t="shared" si="16"/>
        <v>0</v>
      </c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.75">
      <c r="A128" s="196" t="s">
        <v>85</v>
      </c>
      <c r="B128" s="193">
        <f>$B$112/$D$100</f>
        <v>0.07246466383373946</v>
      </c>
      <c r="C128" s="197">
        <f>B112/E100</f>
        <v>2.2956805502528663</v>
      </c>
      <c r="D128" s="193">
        <f>C112/$D$101</f>
        <v>0.061898852751427286</v>
      </c>
      <c r="E128" s="197">
        <f>C112/E101</f>
        <v>1.9609556551652165</v>
      </c>
      <c r="F128" s="193">
        <f>D112/$D$102</f>
        <v>0.033180219599246066</v>
      </c>
      <c r="G128" s="198">
        <f>D112/E102</f>
        <v>1.0511493569041153</v>
      </c>
      <c r="K128" s="3"/>
      <c r="L128" s="3"/>
      <c r="M128" s="3">
        <f t="shared" si="17"/>
        <v>107</v>
      </c>
      <c r="N128" s="3">
        <f t="shared" si="18"/>
        <v>1</v>
      </c>
      <c r="O128" s="3">
        <f t="shared" si="19"/>
        <v>107</v>
      </c>
      <c r="P128" s="43">
        <f t="shared" si="20"/>
        <v>14.129136496453736</v>
      </c>
      <c r="Q128" s="43">
        <f t="shared" si="23"/>
        <v>6.475854227541295</v>
      </c>
      <c r="R128" s="43">
        <f t="shared" si="21"/>
        <v>7.947639279255222</v>
      </c>
      <c r="S128" s="43">
        <f t="shared" si="22"/>
        <v>0.8830710310283585</v>
      </c>
      <c r="T128" s="3">
        <f t="shared" si="16"/>
        <v>0</v>
      </c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.75">
      <c r="A129" s="199" t="s">
        <v>112</v>
      </c>
      <c r="B129" s="193">
        <f>$B$113/$D$100</f>
        <v>0.00805162931485994</v>
      </c>
      <c r="C129" s="197">
        <f>B113/E100</f>
        <v>0.2550756166947629</v>
      </c>
      <c r="D129" s="193">
        <f>C113/$D$101</f>
        <v>0.006877650305714143</v>
      </c>
      <c r="E129" s="197">
        <f>C113/E101</f>
        <v>0.21788396168502405</v>
      </c>
      <c r="F129" s="193">
        <f>D113/$D$102</f>
        <v>0.0036866910665828965</v>
      </c>
      <c r="G129" s="198">
        <f>D113/E102</f>
        <v>0.11679437298934615</v>
      </c>
      <c r="K129" s="3"/>
      <c r="L129" s="3"/>
      <c r="M129" s="3">
        <f t="shared" si="17"/>
        <v>108</v>
      </c>
      <c r="N129" s="3">
        <f t="shared" si="18"/>
        <v>1</v>
      </c>
      <c r="O129" s="3">
        <f t="shared" si="19"/>
        <v>108</v>
      </c>
      <c r="P129" s="43">
        <f t="shared" si="20"/>
        <v>13.852072747680591</v>
      </c>
      <c r="Q129" s="43">
        <f t="shared" si="23"/>
        <v>6.348866676020271</v>
      </c>
      <c r="R129" s="43">
        <f t="shared" si="21"/>
        <v>7.791790920570329</v>
      </c>
      <c r="S129" s="43">
        <f t="shared" si="22"/>
        <v>0.8657545467300369</v>
      </c>
      <c r="T129" s="3">
        <f t="shared" si="16"/>
        <v>0</v>
      </c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3.5" thickBot="1">
      <c r="A130" s="200" t="s">
        <v>113</v>
      </c>
      <c r="B130" s="201">
        <f>$E$113/$D$103</f>
        <v>0.0017892509588577643</v>
      </c>
      <c r="C130" s="202">
        <f>E113/E103</f>
        <v>0.056683470376613976</v>
      </c>
      <c r="D130" s="201">
        <f>F113/$D$104</f>
        <v>0.0015283667346031426</v>
      </c>
      <c r="E130" s="202">
        <f>F113/E104</f>
        <v>0.04841865815222756</v>
      </c>
      <c r="F130" s="203">
        <f>G113/$D$105</f>
        <v>0.0008192646814628658</v>
      </c>
      <c r="G130" s="204">
        <f>G113/E105</f>
        <v>0.02595430510874359</v>
      </c>
      <c r="K130" s="3"/>
      <c r="L130" s="3"/>
      <c r="M130" s="3">
        <f t="shared" si="17"/>
        <v>109</v>
      </c>
      <c r="N130" s="3">
        <f t="shared" si="18"/>
        <v>1</v>
      </c>
      <c r="O130" s="3">
        <f t="shared" si="19"/>
        <v>109</v>
      </c>
      <c r="P130" s="43">
        <f t="shared" si="20"/>
        <v>13.580442050028688</v>
      </c>
      <c r="Q130" s="43">
        <f t="shared" si="23"/>
        <v>6.224369272929816</v>
      </c>
      <c r="R130" s="43">
        <f t="shared" si="21"/>
        <v>7.638998653141134</v>
      </c>
      <c r="S130" s="43">
        <f t="shared" si="22"/>
        <v>0.848777628126793</v>
      </c>
      <c r="T130" s="3">
        <f t="shared" si="16"/>
        <v>0</v>
      </c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3.5" thickBot="1">
      <c r="A131" s="3"/>
      <c r="K131" s="3"/>
      <c r="L131" s="3"/>
      <c r="M131" s="3">
        <f t="shared" si="17"/>
        <v>110</v>
      </c>
      <c r="N131" s="3">
        <f t="shared" si="18"/>
        <v>1</v>
      </c>
      <c r="O131" s="3">
        <f t="shared" si="19"/>
        <v>110</v>
      </c>
      <c r="P131" s="43">
        <f t="shared" si="20"/>
        <v>13.314137864679374</v>
      </c>
      <c r="Q131" s="43">
        <f t="shared" si="23"/>
        <v>6.102313187978046</v>
      </c>
      <c r="R131" s="43">
        <f t="shared" si="21"/>
        <v>7.489202548882144</v>
      </c>
      <c r="S131" s="43">
        <f t="shared" si="22"/>
        <v>0.8321336165424609</v>
      </c>
      <c r="T131" s="3">
        <f t="shared" si="16"/>
        <v>0</v>
      </c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.75">
      <c r="A132" s="807" t="s">
        <v>135</v>
      </c>
      <c r="B132" s="810" t="s">
        <v>114</v>
      </c>
      <c r="C132" s="811"/>
      <c r="D132" s="812"/>
      <c r="E132" s="813"/>
      <c r="F132" s="812"/>
      <c r="G132" s="813"/>
      <c r="K132" s="3"/>
      <c r="L132" s="3"/>
      <c r="M132" s="3">
        <f t="shared" si="17"/>
        <v>111</v>
      </c>
      <c r="N132" s="3">
        <f t="shared" si="18"/>
        <v>1</v>
      </c>
      <c r="O132" s="3">
        <f t="shared" si="19"/>
        <v>111</v>
      </c>
      <c r="P132" s="43">
        <f t="shared" si="20"/>
        <v>13.053055741975244</v>
      </c>
      <c r="Q132" s="43">
        <f t="shared" si="23"/>
        <v>5.98265054840532</v>
      </c>
      <c r="R132" s="43">
        <f t="shared" si="21"/>
        <v>7.342343854861071</v>
      </c>
      <c r="S132" s="43">
        <f t="shared" si="22"/>
        <v>0.8158159838734528</v>
      </c>
      <c r="T132" s="3">
        <f t="shared" si="16"/>
        <v>0</v>
      </c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.75">
      <c r="A133" s="808"/>
      <c r="B133" s="187"/>
      <c r="C133" s="206"/>
      <c r="D133" s="207"/>
      <c r="E133" s="207"/>
      <c r="F133" s="208"/>
      <c r="G133" s="208"/>
      <c r="K133" s="3"/>
      <c r="L133" s="3"/>
      <c r="M133" s="3">
        <f t="shared" si="17"/>
        <v>112</v>
      </c>
      <c r="N133" s="3">
        <f t="shared" si="18"/>
        <v>1</v>
      </c>
      <c r="O133" s="3">
        <f t="shared" si="19"/>
        <v>112</v>
      </c>
      <c r="P133" s="43">
        <f t="shared" si="20"/>
        <v>12.797093280452971</v>
      </c>
      <c r="Q133" s="43">
        <f t="shared" si="23"/>
        <v>5.865334420207612</v>
      </c>
      <c r="R133" s="43">
        <f t="shared" si="21"/>
        <v>7.198364970254793</v>
      </c>
      <c r="S133" s="43">
        <f t="shared" si="22"/>
        <v>0.7998183300283107</v>
      </c>
      <c r="T133" s="3">
        <f t="shared" si="16"/>
        <v>0</v>
      </c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27.75" customHeight="1" thickBot="1">
      <c r="A134" s="809"/>
      <c r="B134" s="124" t="s">
        <v>87</v>
      </c>
      <c r="C134" s="125" t="s">
        <v>88</v>
      </c>
      <c r="D134" s="205"/>
      <c r="E134" s="205"/>
      <c r="F134" s="205"/>
      <c r="G134" s="205"/>
      <c r="K134" s="3"/>
      <c r="L134" s="3"/>
      <c r="M134" s="3">
        <f t="shared" si="17"/>
        <v>113</v>
      </c>
      <c r="N134" s="3">
        <f t="shared" si="18"/>
        <v>1</v>
      </c>
      <c r="O134" s="3">
        <f t="shared" si="19"/>
        <v>113</v>
      </c>
      <c r="P134" s="43">
        <f t="shared" si="20"/>
        <v>12.546150086679464</v>
      </c>
      <c r="Q134" s="43">
        <f t="shared" si="23"/>
        <v>5.750318789728087</v>
      </c>
      <c r="R134" s="43">
        <f t="shared" si="21"/>
        <v>7.057209423757195</v>
      </c>
      <c r="S134" s="43">
        <f t="shared" si="22"/>
        <v>0.7841343804174665</v>
      </c>
      <c r="T134" s="3">
        <f t="shared" si="16"/>
        <v>0</v>
      </c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3.5" thickTop="1">
      <c r="A135" s="192" t="s">
        <v>42</v>
      </c>
      <c r="B135" s="193" t="e">
        <f>B27/$D$21</f>
        <v>#DIV/0!</v>
      </c>
      <c r="C135" s="128">
        <f>B27/$D$23</f>
        <v>0.4704</v>
      </c>
      <c r="D135" s="209"/>
      <c r="E135" s="209"/>
      <c r="F135" s="209"/>
      <c r="G135" s="209"/>
      <c r="K135" s="3"/>
      <c r="L135" s="3"/>
      <c r="M135" s="3">
        <f t="shared" si="17"/>
        <v>114</v>
      </c>
      <c r="N135" s="3">
        <f t="shared" si="18"/>
        <v>1</v>
      </c>
      <c r="O135" s="3">
        <f t="shared" si="19"/>
        <v>114</v>
      </c>
      <c r="P135" s="43">
        <f t="shared" si="20"/>
        <v>12.300127735875622</v>
      </c>
      <c r="Q135" s="43">
        <f t="shared" si="23"/>
        <v>5.637558545609659</v>
      </c>
      <c r="R135" s="43">
        <f t="shared" si="21"/>
        <v>6.9188218514300335</v>
      </c>
      <c r="S135" s="43">
        <f t="shared" si="22"/>
        <v>0.7687579834922263</v>
      </c>
      <c r="T135" s="3">
        <f t="shared" si="16"/>
        <v>0</v>
      </c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.75">
      <c r="A136" s="196" t="s">
        <v>43</v>
      </c>
      <c r="B136" s="193" t="e">
        <f>B28/$D$21</f>
        <v>#DIV/0!</v>
      </c>
      <c r="C136" s="128">
        <f>B28/$D$23</f>
        <v>0.21559999999999999</v>
      </c>
      <c r="D136" s="209"/>
      <c r="E136" s="209"/>
      <c r="F136" s="209"/>
      <c r="G136" s="209"/>
      <c r="K136" s="3"/>
      <c r="L136" s="3"/>
      <c r="M136" s="3">
        <f t="shared" si="17"/>
        <v>115</v>
      </c>
      <c r="N136" s="3">
        <f t="shared" si="18"/>
        <v>1</v>
      </c>
      <c r="O136" s="3">
        <f t="shared" si="19"/>
        <v>115</v>
      </c>
      <c r="P136" s="43">
        <f t="shared" si="20"/>
        <v>12.058929733312226</v>
      </c>
      <c r="Q136" s="43">
        <f t="shared" si="23"/>
        <v>5.527009461101436</v>
      </c>
      <c r="R136" s="43">
        <f t="shared" si="21"/>
        <v>6.783147974988123</v>
      </c>
      <c r="S136" s="43">
        <f t="shared" si="22"/>
        <v>0.7536831083320141</v>
      </c>
      <c r="T136" s="3">
        <f t="shared" si="16"/>
        <v>0</v>
      </c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.75">
      <c r="A137" s="196" t="s">
        <v>85</v>
      </c>
      <c r="B137" s="193" t="e">
        <f>B29/$D$21</f>
        <v>#DIV/0!</v>
      </c>
      <c r="C137" s="128">
        <f>B29/$D$23</f>
        <v>0.2646</v>
      </c>
      <c r="D137" s="209"/>
      <c r="E137" s="209"/>
      <c r="F137" s="209"/>
      <c r="G137" s="209"/>
      <c r="K137" s="3"/>
      <c r="L137" s="3"/>
      <c r="M137" s="3">
        <f t="shared" si="17"/>
        <v>116</v>
      </c>
      <c r="N137" s="3">
        <f t="shared" si="18"/>
        <v>1</v>
      </c>
      <c r="O137" s="3">
        <f t="shared" si="19"/>
        <v>116</v>
      </c>
      <c r="P137" s="43">
        <f t="shared" si="20"/>
        <v>11.822461476462843</v>
      </c>
      <c r="Q137" s="43">
        <f t="shared" si="23"/>
        <v>5.418628176712136</v>
      </c>
      <c r="R137" s="43">
        <f t="shared" si="21"/>
        <v>6.650134580510345</v>
      </c>
      <c r="S137" s="43">
        <f t="shared" si="22"/>
        <v>0.7389038422789277</v>
      </c>
      <c r="T137" s="3">
        <f t="shared" si="16"/>
        <v>0</v>
      </c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3.5" thickBot="1">
      <c r="A138" s="200" t="s">
        <v>58</v>
      </c>
      <c r="B138" s="201" t="e">
        <f>B30/$D$21</f>
        <v>#DIV/0!</v>
      </c>
      <c r="C138" s="132">
        <f>B30/$D$23</f>
        <v>0.0294</v>
      </c>
      <c r="D138" s="209"/>
      <c r="E138" s="209"/>
      <c r="F138" s="209"/>
      <c r="G138" s="209"/>
      <c r="K138" s="3"/>
      <c r="L138" s="3"/>
      <c r="M138" s="3">
        <f t="shared" si="17"/>
        <v>117</v>
      </c>
      <c r="N138" s="3">
        <f t="shared" si="18"/>
        <v>1</v>
      </c>
      <c r="O138" s="3">
        <f t="shared" si="19"/>
        <v>117</v>
      </c>
      <c r="P138" s="43">
        <f t="shared" si="20"/>
        <v>11.590630217898882</v>
      </c>
      <c r="Q138" s="43">
        <f t="shared" si="23"/>
        <v>5.312372183203653</v>
      </c>
      <c r="R138" s="43">
        <f t="shared" si="21"/>
        <v>6.519729497568116</v>
      </c>
      <c r="S138" s="43">
        <f t="shared" si="22"/>
        <v>0.7244143886186801</v>
      </c>
      <c r="T138" s="3">
        <f t="shared" si="16"/>
        <v>0</v>
      </c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.75">
      <c r="A139" s="210"/>
      <c r="B139" s="113"/>
      <c r="C139" s="113"/>
      <c r="D139" s="209"/>
      <c r="E139" s="209"/>
      <c r="F139" s="209"/>
      <c r="G139" s="209"/>
      <c r="K139" s="3"/>
      <c r="L139" s="3"/>
      <c r="M139" s="3">
        <f t="shared" si="17"/>
        <v>118</v>
      </c>
      <c r="N139" s="3">
        <f t="shared" si="18"/>
        <v>1</v>
      </c>
      <c r="O139" s="3">
        <f t="shared" si="19"/>
        <v>118</v>
      </c>
      <c r="P139" s="43">
        <f t="shared" si="20"/>
        <v>11.363345028912255</v>
      </c>
      <c r="Q139" s="43">
        <f t="shared" si="23"/>
        <v>5.208199804918115</v>
      </c>
      <c r="R139" s="43">
        <f t="shared" si="21"/>
        <v>6.3918815787631384</v>
      </c>
      <c r="S139" s="43">
        <f t="shared" si="22"/>
        <v>0.7102090643070159</v>
      </c>
      <c r="T139" s="3">
        <f t="shared" si="16"/>
        <v>0</v>
      </c>
      <c r="U139" s="3"/>
      <c r="V139" s="3"/>
      <c r="W139" s="3"/>
      <c r="X139" s="3"/>
      <c r="Y139" s="3"/>
      <c r="Z139" s="3"/>
      <c r="AA139" s="3"/>
      <c r="AB139" s="3"/>
      <c r="AC139" s="3"/>
    </row>
    <row r="140" spans="11:29" ht="12.75">
      <c r="K140" s="3"/>
      <c r="L140" s="3"/>
      <c r="M140" s="3">
        <f t="shared" si="17"/>
        <v>119</v>
      </c>
      <c r="N140" s="3">
        <f t="shared" si="18"/>
        <v>1</v>
      </c>
      <c r="O140" s="3">
        <f t="shared" si="19"/>
        <v>119</v>
      </c>
      <c r="P140" s="43">
        <f t="shared" si="20"/>
        <v>11.140516763851378</v>
      </c>
      <c r="Q140" s="43">
        <f t="shared" si="23"/>
        <v>5.106070183431879</v>
      </c>
      <c r="R140" s="43">
        <f t="shared" si="21"/>
        <v>6.266540679666395</v>
      </c>
      <c r="S140" s="43">
        <f t="shared" si="22"/>
        <v>0.6962822977407112</v>
      </c>
      <c r="T140" s="3">
        <f t="shared" si="16"/>
        <v>0</v>
      </c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.75">
      <c r="A141" s="41" t="s">
        <v>89</v>
      </c>
      <c r="K141" s="3"/>
      <c r="L141" s="3"/>
      <c r="M141" s="3">
        <f t="shared" si="17"/>
        <v>120</v>
      </c>
      <c r="N141" s="3">
        <f t="shared" si="18"/>
        <v>1</v>
      </c>
      <c r="O141" s="3">
        <f t="shared" si="19"/>
        <v>120</v>
      </c>
      <c r="P141" s="43">
        <f t="shared" si="20"/>
        <v>10.922058025156524</v>
      </c>
      <c r="Q141" s="43">
        <f t="shared" si="23"/>
        <v>5.005943261530071</v>
      </c>
      <c r="R141" s="43">
        <f t="shared" si="21"/>
        <v>6.14365763915054</v>
      </c>
      <c r="S141" s="43">
        <f t="shared" si="22"/>
        <v>0.6826286265722827</v>
      </c>
      <c r="T141" s="3">
        <f t="shared" si="16"/>
        <v>0</v>
      </c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.75">
      <c r="A142" s="41" t="s">
        <v>90</v>
      </c>
      <c r="K142" s="3"/>
      <c r="L142" s="3"/>
      <c r="M142" s="3">
        <f t="shared" si="17"/>
        <v>121</v>
      </c>
      <c r="N142" s="3">
        <f t="shared" si="18"/>
        <v>1</v>
      </c>
      <c r="O142" s="3">
        <f t="shared" si="19"/>
        <v>121</v>
      </c>
      <c r="P142" s="43">
        <f t="shared" si="20"/>
        <v>10.707883129080802</v>
      </c>
      <c r="Q142" s="43">
        <f t="shared" si="23"/>
        <v>4.907779767495365</v>
      </c>
      <c r="R142" s="43">
        <f t="shared" si="21"/>
        <v>6.023184260107946</v>
      </c>
      <c r="S142" s="43">
        <f t="shared" si="22"/>
        <v>0.6692426955675501</v>
      </c>
      <c r="T142" s="3">
        <f t="shared" si="16"/>
        <v>0</v>
      </c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.75">
      <c r="A143" s="41" t="s">
        <v>91</v>
      </c>
      <c r="K143" s="3"/>
      <c r="L143" s="3"/>
      <c r="M143" s="3">
        <f t="shared" si="17"/>
        <v>122</v>
      </c>
      <c r="N143" s="3">
        <f t="shared" si="18"/>
        <v>1</v>
      </c>
      <c r="O143" s="3">
        <f t="shared" si="19"/>
        <v>122</v>
      </c>
      <c r="P143" s="43">
        <f t="shared" si="20"/>
        <v>10.497908072083337</v>
      </c>
      <c r="Q143" s="43">
        <f t="shared" si="23"/>
        <v>4.81154119970486</v>
      </c>
      <c r="R143" s="43">
        <f t="shared" si="21"/>
        <v>5.905073290546873</v>
      </c>
      <c r="S143" s="43">
        <f t="shared" si="22"/>
        <v>0.6561192545052086</v>
      </c>
      <c r="T143" s="3">
        <f t="shared" si="16"/>
        <v>0</v>
      </c>
      <c r="U143" s="3"/>
      <c r="V143" s="3"/>
      <c r="W143" s="3"/>
      <c r="X143" s="3"/>
      <c r="Y143" s="3"/>
      <c r="Z143" s="3"/>
      <c r="AA143" s="3"/>
      <c r="AB143" s="3"/>
      <c r="AC143" s="3"/>
    </row>
    <row r="144" spans="11:29" ht="12.75">
      <c r="K144" s="3"/>
      <c r="L144" s="3"/>
      <c r="M144" s="3">
        <f t="shared" si="17"/>
        <v>123</v>
      </c>
      <c r="N144" s="3">
        <f t="shared" si="18"/>
        <v>1</v>
      </c>
      <c r="O144" s="3">
        <f t="shared" si="19"/>
        <v>123</v>
      </c>
      <c r="P144" s="43">
        <f t="shared" si="20"/>
        <v>10.292050497881455</v>
      </c>
      <c r="Q144" s="43">
        <f t="shared" si="23"/>
        <v>4.717189811528997</v>
      </c>
      <c r="R144" s="43">
        <f t="shared" si="21"/>
        <v>5.7892784050583135</v>
      </c>
      <c r="S144" s="43">
        <f t="shared" si="22"/>
        <v>0.6432531561175909</v>
      </c>
      <c r="T144" s="3">
        <f t="shared" si="16"/>
        <v>0</v>
      </c>
      <c r="U144" s="3"/>
      <c r="V144" s="3"/>
      <c r="W144" s="3"/>
      <c r="X144" s="3"/>
      <c r="Y144" s="3"/>
      <c r="Z144" s="3"/>
      <c r="AA144" s="3"/>
      <c r="AB144" s="3"/>
      <c r="AC144" s="3"/>
    </row>
    <row r="145" spans="11:29" ht="12.75">
      <c r="K145" s="3"/>
      <c r="L145" s="3"/>
      <c r="M145" s="3">
        <f t="shared" si="17"/>
        <v>124</v>
      </c>
      <c r="N145" s="3">
        <f t="shared" si="18"/>
        <v>1</v>
      </c>
      <c r="O145" s="3">
        <f t="shared" si="19"/>
        <v>124</v>
      </c>
      <c r="P145" s="43">
        <f t="shared" si="20"/>
        <v>10.090229665148948</v>
      </c>
      <c r="Q145" s="43">
        <f t="shared" si="23"/>
        <v>4.624688596526599</v>
      </c>
      <c r="R145" s="43">
        <f t="shared" si="21"/>
        <v>5.675754186646278</v>
      </c>
      <c r="S145" s="43">
        <f t="shared" si="22"/>
        <v>0.6306393540718093</v>
      </c>
      <c r="T145" s="3">
        <f t="shared" si="16"/>
        <v>0</v>
      </c>
      <c r="U145" s="3"/>
      <c r="V145" s="3"/>
      <c r="W145" s="3"/>
      <c r="X145" s="3"/>
      <c r="Y145" s="3"/>
      <c r="Z145" s="3"/>
      <c r="AA145" s="3"/>
      <c r="AB145" s="3"/>
      <c r="AC145" s="3"/>
    </row>
    <row r="146" spans="11:29" ht="12.75">
      <c r="K146" s="3"/>
      <c r="L146" s="3"/>
      <c r="M146" s="3">
        <f t="shared" si="17"/>
        <v>125</v>
      </c>
      <c r="N146" s="3">
        <f t="shared" si="18"/>
        <v>1</v>
      </c>
      <c r="O146" s="3">
        <f t="shared" si="19"/>
        <v>125</v>
      </c>
      <c r="P146" s="43">
        <f t="shared" si="20"/>
        <v>9.892366415847773</v>
      </c>
      <c r="Q146" s="43">
        <f t="shared" si="23"/>
        <v>4.534001273930227</v>
      </c>
      <c r="R146" s="43">
        <f t="shared" si="21"/>
        <v>5.564456108914368</v>
      </c>
      <c r="S146" s="43">
        <f t="shared" si="22"/>
        <v>0.6182729009904858</v>
      </c>
      <c r="T146" s="3">
        <f t="shared" si="16"/>
        <v>0</v>
      </c>
      <c r="U146" s="3"/>
      <c r="V146" s="3"/>
      <c r="W146" s="3"/>
      <c r="X146" s="3"/>
      <c r="Y146" s="3"/>
      <c r="Z146" s="3"/>
      <c r="AA146" s="3"/>
      <c r="AB146" s="3"/>
      <c r="AC146" s="3"/>
    </row>
    <row r="147" spans="11:29" ht="12.75">
      <c r="K147" s="3"/>
      <c r="L147" s="3"/>
      <c r="M147" s="3">
        <f t="shared" si="17"/>
        <v>126</v>
      </c>
      <c r="N147" s="3">
        <f t="shared" si="18"/>
        <v>1</v>
      </c>
      <c r="O147" s="3">
        <f t="shared" si="19"/>
        <v>126</v>
      </c>
      <c r="P147" s="43">
        <f t="shared" si="20"/>
        <v>9.69838314418073</v>
      </c>
      <c r="Q147" s="43">
        <f t="shared" si="23"/>
        <v>4.445092274416165</v>
      </c>
      <c r="R147" s="43">
        <f t="shared" si="21"/>
        <v>5.4553405186016555</v>
      </c>
      <c r="S147" s="43">
        <f t="shared" si="22"/>
        <v>0.6061489465112956</v>
      </c>
      <c r="T147" s="3">
        <f t="shared" si="16"/>
        <v>0</v>
      </c>
      <c r="U147" s="3"/>
      <c r="V147" s="3"/>
      <c r="W147" s="3"/>
      <c r="X147" s="3"/>
      <c r="Y147" s="3"/>
      <c r="Z147" s="3"/>
      <c r="AA147" s="3"/>
      <c r="AB147" s="3"/>
      <c r="AC147" s="3"/>
    </row>
    <row r="148" spans="11:29" ht="12.75">
      <c r="K148" s="3"/>
      <c r="L148" s="3"/>
      <c r="M148" s="3">
        <f t="shared" si="17"/>
        <v>127</v>
      </c>
      <c r="N148" s="3">
        <f t="shared" si="18"/>
        <v>1</v>
      </c>
      <c r="O148" s="3">
        <f t="shared" si="19"/>
        <v>127</v>
      </c>
      <c r="P148" s="43">
        <f t="shared" si="20"/>
        <v>9.508203766152963</v>
      </c>
      <c r="Q148" s="43">
        <f t="shared" si="23"/>
        <v>4.357926726153439</v>
      </c>
      <c r="R148" s="43">
        <f t="shared" si="21"/>
        <v>5.348364618461037</v>
      </c>
      <c r="S148" s="43">
        <f t="shared" si="22"/>
        <v>0.5942627353845602</v>
      </c>
      <c r="T148" s="3">
        <f t="shared" si="16"/>
        <v>0</v>
      </c>
      <c r="U148" s="3"/>
      <c r="V148" s="3"/>
      <c r="W148" s="3"/>
      <c r="X148" s="3"/>
      <c r="Y148" s="3"/>
      <c r="Z148" s="3"/>
      <c r="AA148" s="3"/>
      <c r="AB148" s="3"/>
      <c r="AC148" s="3"/>
    </row>
    <row r="149" spans="11:29" ht="12.75">
      <c r="K149" s="3"/>
      <c r="L149" s="3"/>
      <c r="M149" s="3">
        <f t="shared" si="17"/>
        <v>128</v>
      </c>
      <c r="N149" s="3">
        <f t="shared" si="18"/>
        <v>1</v>
      </c>
      <c r="O149" s="3">
        <f t="shared" si="19"/>
        <v>128</v>
      </c>
      <c r="P149" s="43">
        <f t="shared" si="20"/>
        <v>9.321753689730354</v>
      </c>
      <c r="Q149" s="43">
        <f t="shared" si="23"/>
        <v>4.272470441126409</v>
      </c>
      <c r="R149" s="43">
        <f t="shared" si="21"/>
        <v>5.24348645047332</v>
      </c>
      <c r="S149" s="43">
        <f t="shared" si="22"/>
        <v>0.5826096056081471</v>
      </c>
      <c r="T149" s="3">
        <f aca="true" t="shared" si="27" ref="T149:T212">$B$11</f>
        <v>0</v>
      </c>
      <c r="U149" s="3"/>
      <c r="V149" s="3"/>
      <c r="W149" s="3"/>
      <c r="X149" s="3"/>
      <c r="Y149" s="3"/>
      <c r="Z149" s="3"/>
      <c r="AA149" s="3"/>
      <c r="AB149" s="3"/>
      <c r="AC149" s="3"/>
    </row>
    <row r="150" spans="11:29" ht="12.75">
      <c r="K150" s="3"/>
      <c r="L150" s="3"/>
      <c r="M150" s="3">
        <f aca="true" t="shared" si="28" ref="M150:M213">(M149+1)</f>
        <v>129</v>
      </c>
      <c r="N150" s="3">
        <f aca="true" t="shared" si="29" ref="N150:N213">IF($B$9&gt;N149,IF(O149=($B$8-1),(N149+1),(N149)),(N149))</f>
        <v>1</v>
      </c>
      <c r="O150" s="3">
        <f aca="true" t="shared" si="30" ref="O150:O213">IF(O149&lt;($B$8-1),(1+O149),0)</f>
        <v>129</v>
      </c>
      <c r="P150" s="43">
        <f aca="true" t="shared" si="31" ref="P150:P213">IF((N150&gt;N149),(EXP(-$Q$16)*(P149)+$Q$11),((EXP(-$Q$16)*(P149))))</f>
        <v>9.138959785583076</v>
      </c>
      <c r="Q150" s="43">
        <f t="shared" si="23"/>
        <v>4.188689901725573</v>
      </c>
      <c r="R150" s="43">
        <f aca="true" t="shared" si="32" ref="R150:R213">IF((N150&gt;N149),(EXP(-$Q$16)*(R149)+$Q$13),((EXP(-$Q$16)*(R149))))</f>
        <v>5.140664879390476</v>
      </c>
      <c r="S150" s="43">
        <f aca="true" t="shared" si="33" ref="S150:S213">IF((N150&gt;N149),(EXP(-$Q$16)*(S149)+$Q$14),((EXP(-$Q$16)*(S149))))</f>
        <v>0.5711849865989422</v>
      </c>
      <c r="T150" s="3">
        <f t="shared" si="27"/>
        <v>0</v>
      </c>
      <c r="U150" s="3"/>
      <c r="V150" s="3"/>
      <c r="W150" s="3"/>
      <c r="X150" s="3"/>
      <c r="Y150" s="3"/>
      <c r="Z150" s="3"/>
      <c r="AA150" s="3"/>
      <c r="AB150" s="3"/>
      <c r="AC150" s="3"/>
    </row>
    <row r="151" spans="11:29" ht="12.75">
      <c r="K151" s="3"/>
      <c r="L151" s="3"/>
      <c r="M151" s="3">
        <f t="shared" si="28"/>
        <v>130</v>
      </c>
      <c r="N151" s="3">
        <f t="shared" si="29"/>
        <v>1</v>
      </c>
      <c r="O151" s="3">
        <f t="shared" si="30"/>
        <v>130</v>
      </c>
      <c r="P151" s="43">
        <f t="shared" si="31"/>
        <v>8.959750358402852</v>
      </c>
      <c r="Q151" s="43">
        <f aca="true" t="shared" si="34" ref="Q151:Q214">IF((N151&gt;N150),(EXP(-$Q$16)*(Q150)+$Q$12),((EXP(-$Q$16)*(Q150))))</f>
        <v>4.1065522476013046</v>
      </c>
      <c r="R151" s="43">
        <f t="shared" si="32"/>
        <v>5.039859576601601</v>
      </c>
      <c r="S151" s="43">
        <f t="shared" si="33"/>
        <v>0.5599843974001782</v>
      </c>
      <c r="T151" s="3">
        <f t="shared" si="27"/>
        <v>0</v>
      </c>
      <c r="U151" s="3"/>
      <c r="V151" s="3"/>
      <c r="W151" s="3"/>
      <c r="X151" s="3"/>
      <c r="Y151" s="3"/>
      <c r="Z151" s="3"/>
      <c r="AA151" s="3"/>
      <c r="AB151" s="3"/>
      <c r="AC151" s="3"/>
    </row>
    <row r="152" spans="11:29" ht="12.75">
      <c r="K152" s="3"/>
      <c r="L152" s="3"/>
      <c r="M152" s="3">
        <f t="shared" si="28"/>
        <v>131</v>
      </c>
      <c r="N152" s="3">
        <f t="shared" si="29"/>
        <v>1</v>
      </c>
      <c r="O152" s="3">
        <f t="shared" si="30"/>
        <v>131</v>
      </c>
      <c r="P152" s="43">
        <f t="shared" si="31"/>
        <v>8.784055118782677</v>
      </c>
      <c r="Q152" s="43">
        <f t="shared" si="34"/>
        <v>4.0260252627753905</v>
      </c>
      <c r="R152" s="43">
        <f t="shared" si="32"/>
        <v>4.941031004315252</v>
      </c>
      <c r="S152" s="43">
        <f t="shared" si="33"/>
        <v>0.5490034449239173</v>
      </c>
      <c r="T152" s="3">
        <f t="shared" si="27"/>
        <v>0</v>
      </c>
      <c r="U152" s="3"/>
      <c r="V152" s="3"/>
      <c r="W152" s="3"/>
      <c r="X152" s="3"/>
      <c r="Y152" s="3"/>
      <c r="Z152" s="3"/>
      <c r="AA152" s="3"/>
      <c r="AB152" s="3"/>
      <c r="AC152" s="3"/>
    </row>
    <row r="153" spans="11:29" ht="12.75">
      <c r="K153" s="3"/>
      <c r="L153" s="3"/>
      <c r="M153" s="3">
        <f t="shared" si="28"/>
        <v>132</v>
      </c>
      <c r="N153" s="3">
        <f t="shared" si="29"/>
        <v>1</v>
      </c>
      <c r="O153" s="3">
        <f t="shared" si="30"/>
        <v>132</v>
      </c>
      <c r="P153" s="43">
        <f t="shared" si="31"/>
        <v>8.611805155647938</v>
      </c>
      <c r="Q153" s="43">
        <f t="shared" si="34"/>
        <v>3.947077363005302</v>
      </c>
      <c r="R153" s="43">
        <f t="shared" si="32"/>
        <v>4.844140400051961</v>
      </c>
      <c r="S153" s="43">
        <f t="shared" si="33"/>
        <v>0.5382378222279961</v>
      </c>
      <c r="T153" s="3">
        <f t="shared" si="27"/>
        <v>0</v>
      </c>
      <c r="U153" s="3"/>
      <c r="V153" s="3"/>
      <c r="W153" s="3"/>
      <c r="X153" s="3"/>
      <c r="Y153" s="3"/>
      <c r="Z153" s="3"/>
      <c r="AA153" s="3"/>
      <c r="AB153" s="3"/>
      <c r="AC153" s="3"/>
    </row>
    <row r="154" spans="11:29" ht="12.75">
      <c r="K154" s="3"/>
      <c r="L154" s="3"/>
      <c r="M154" s="3">
        <f t="shared" si="28"/>
        <v>133</v>
      </c>
      <c r="N154" s="3">
        <f t="shared" si="29"/>
        <v>1</v>
      </c>
      <c r="O154" s="3">
        <f t="shared" si="30"/>
        <v>133</v>
      </c>
      <c r="P154" s="43">
        <f t="shared" si="31"/>
        <v>8.442932909228167</v>
      </c>
      <c r="Q154" s="43">
        <f t="shared" si="34"/>
        <v>3.8696775833962405</v>
      </c>
      <c r="R154" s="43">
        <f t="shared" si="32"/>
        <v>4.74914976144084</v>
      </c>
      <c r="S154" s="43">
        <f t="shared" si="33"/>
        <v>0.5276833068267605</v>
      </c>
      <c r="T154" s="3">
        <f t="shared" si="27"/>
        <v>0</v>
      </c>
      <c r="U154" s="3"/>
      <c r="V154" s="3"/>
      <c r="W154" s="3"/>
      <c r="X154" s="3"/>
      <c r="Y154" s="3"/>
      <c r="Z154" s="3"/>
      <c r="AA154" s="3"/>
      <c r="AB154" s="3"/>
      <c r="AC154" s="3"/>
    </row>
    <row r="155" spans="11:29" ht="12.75">
      <c r="K155" s="3"/>
      <c r="L155" s="3"/>
      <c r="M155" s="3">
        <f t="shared" si="28"/>
        <v>134</v>
      </c>
      <c r="N155" s="3">
        <f t="shared" si="29"/>
        <v>1</v>
      </c>
      <c r="O155" s="3">
        <f t="shared" si="30"/>
        <v>134</v>
      </c>
      <c r="P155" s="43">
        <f t="shared" si="31"/>
        <v>8.27737214455879</v>
      </c>
      <c r="Q155" s="43">
        <f t="shared" si="34"/>
        <v>3.793795566256109</v>
      </c>
      <c r="R155" s="43">
        <f t="shared" si="32"/>
        <v>4.656021831314315</v>
      </c>
      <c r="S155" s="43">
        <f t="shared" si="33"/>
        <v>0.5173357590349243</v>
      </c>
      <c r="T155" s="3">
        <f t="shared" si="27"/>
        <v>0</v>
      </c>
      <c r="U155" s="3"/>
      <c r="V155" s="3"/>
      <c r="W155" s="3"/>
      <c r="X155" s="3"/>
      <c r="Y155" s="3"/>
      <c r="Z155" s="3"/>
      <c r="AA155" s="3"/>
      <c r="AB155" s="3"/>
      <c r="AC155" s="3"/>
    </row>
    <row r="156" spans="11:29" ht="12.75">
      <c r="K156" s="3"/>
      <c r="L156" s="3"/>
      <c r="M156" s="3">
        <f t="shared" si="28"/>
        <v>135</v>
      </c>
      <c r="N156" s="3">
        <f t="shared" si="29"/>
        <v>1</v>
      </c>
      <c r="O156" s="3">
        <f t="shared" si="30"/>
        <v>135</v>
      </c>
      <c r="P156" s="43">
        <f t="shared" si="31"/>
        <v>8.115057925502482</v>
      </c>
      <c r="Q156" s="43">
        <f t="shared" si="34"/>
        <v>3.719401549188635</v>
      </c>
      <c r="R156" s="43">
        <f t="shared" si="32"/>
        <v>4.564720083095143</v>
      </c>
      <c r="S156" s="43">
        <f t="shared" si="33"/>
        <v>0.5071911203439051</v>
      </c>
      <c r="T156" s="3">
        <f t="shared" si="27"/>
        <v>0</v>
      </c>
      <c r="U156" s="3"/>
      <c r="V156" s="3"/>
      <c r="W156" s="3"/>
      <c r="X156" s="3"/>
      <c r="Y156" s="3"/>
      <c r="Z156" s="3"/>
      <c r="AA156" s="3"/>
      <c r="AB156" s="3"/>
      <c r="AC156" s="3"/>
    </row>
    <row r="157" spans="11:29" ht="12.75">
      <c r="K157" s="3"/>
      <c r="L157" s="3"/>
      <c r="M157" s="3">
        <f t="shared" si="28"/>
        <v>136</v>
      </c>
      <c r="N157" s="3">
        <f t="shared" si="29"/>
        <v>1</v>
      </c>
      <c r="O157" s="3">
        <f t="shared" si="30"/>
        <v>136</v>
      </c>
      <c r="P157" s="43">
        <f t="shared" si="31"/>
        <v>7.955926589279971</v>
      </c>
      <c r="Q157" s="43">
        <f t="shared" si="34"/>
        <v>3.646466353419984</v>
      </c>
      <c r="R157" s="43">
        <f t="shared" si="32"/>
        <v>4.475208706469981</v>
      </c>
      <c r="S157" s="43">
        <f t="shared" si="33"/>
        <v>0.4972454118299982</v>
      </c>
      <c r="T157" s="3">
        <f t="shared" si="27"/>
        <v>0</v>
      </c>
      <c r="U157" s="3"/>
      <c r="V157" s="3"/>
      <c r="W157" s="3"/>
      <c r="X157" s="3"/>
      <c r="Y157" s="3"/>
      <c r="Z157" s="3"/>
      <c r="AA157" s="3"/>
      <c r="AB157" s="3"/>
      <c r="AC157" s="3"/>
    </row>
    <row r="158" spans="11:29" ht="12.75">
      <c r="K158" s="3"/>
      <c r="L158" s="3"/>
      <c r="M158" s="3">
        <f t="shared" si="28"/>
        <v>137</v>
      </c>
      <c r="N158" s="3">
        <f t="shared" si="29"/>
        <v>1</v>
      </c>
      <c r="O158" s="3">
        <f t="shared" si="30"/>
        <v>137</v>
      </c>
      <c r="P158" s="43">
        <f t="shared" si="31"/>
        <v>7.799915721500253</v>
      </c>
      <c r="Q158" s="43">
        <f t="shared" si="34"/>
        <v>3.57496137235428</v>
      </c>
      <c r="R158" s="43">
        <f t="shared" si="32"/>
        <v>4.387452593343889</v>
      </c>
      <c r="S158" s="43">
        <f t="shared" si="33"/>
        <v>0.4874947325937658</v>
      </c>
      <c r="T158" s="3">
        <f t="shared" si="27"/>
        <v>0</v>
      </c>
      <c r="U158" s="3"/>
      <c r="V158" s="3"/>
      <c r="W158" s="3"/>
      <c r="X158" s="3"/>
      <c r="Y158" s="3"/>
      <c r="Z158" s="3"/>
      <c r="AA158" s="3"/>
      <c r="AB158" s="3"/>
      <c r="AC158" s="3"/>
    </row>
    <row r="159" spans="11:29" ht="12.75">
      <c r="K159" s="3"/>
      <c r="L159" s="3"/>
      <c r="M159" s="3">
        <f t="shared" si="28"/>
        <v>138</v>
      </c>
      <c r="N159" s="3">
        <f t="shared" si="29"/>
        <v>1</v>
      </c>
      <c r="O159" s="3">
        <f t="shared" si="30"/>
        <v>138</v>
      </c>
      <c r="P159" s="43">
        <f t="shared" si="31"/>
        <v>7.646964131680461</v>
      </c>
      <c r="Q159" s="43">
        <f t="shared" si="34"/>
        <v>3.504858560353542</v>
      </c>
      <c r="R159" s="43">
        <f t="shared" si="32"/>
        <v>4.301417324070257</v>
      </c>
      <c r="S159" s="43">
        <f t="shared" si="33"/>
        <v>0.4779352582300288</v>
      </c>
      <c r="T159" s="3">
        <f t="shared" si="27"/>
        <v>0</v>
      </c>
      <c r="U159" s="3"/>
      <c r="V159" s="3"/>
      <c r="W159" s="3"/>
      <c r="X159" s="3"/>
      <c r="Y159" s="3"/>
      <c r="Z159" s="3"/>
      <c r="AA159" s="3"/>
      <c r="AB159" s="3"/>
      <c r="AC159" s="3"/>
    </row>
    <row r="160" spans="11:29" ht="12.75">
      <c r="K160" s="3"/>
      <c r="L160" s="3"/>
      <c r="M160" s="3">
        <f t="shared" si="28"/>
        <v>139</v>
      </c>
      <c r="N160" s="3">
        <f t="shared" si="29"/>
        <v>1</v>
      </c>
      <c r="O160" s="3">
        <f t="shared" si="30"/>
        <v>139</v>
      </c>
      <c r="P160" s="43">
        <f t="shared" si="31"/>
        <v>7.4970118292457775</v>
      </c>
      <c r="Q160" s="43">
        <f t="shared" si="34"/>
        <v>3.436130421737645</v>
      </c>
      <c r="R160" s="43">
        <f t="shared" si="32"/>
        <v>4.217069153950747</v>
      </c>
      <c r="S160" s="43">
        <f t="shared" si="33"/>
        <v>0.4685632393278611</v>
      </c>
      <c r="T160" s="3">
        <f t="shared" si="27"/>
        <v>0</v>
      </c>
      <c r="U160" s="3"/>
      <c r="V160" s="3"/>
      <c r="W160" s="3"/>
      <c r="X160" s="3"/>
      <c r="Y160" s="3"/>
      <c r="Z160" s="3"/>
      <c r="AA160" s="3"/>
      <c r="AB160" s="3"/>
      <c r="AC160" s="3"/>
    </row>
    <row r="161" spans="11:29" ht="12.75">
      <c r="K161" s="3"/>
      <c r="L161" s="3"/>
      <c r="M161" s="3">
        <f t="shared" si="28"/>
        <v>140</v>
      </c>
      <c r="N161" s="3">
        <f t="shared" si="29"/>
        <v>1</v>
      </c>
      <c r="O161" s="3">
        <f t="shared" si="30"/>
        <v>140</v>
      </c>
      <c r="P161" s="43">
        <f t="shared" si="31"/>
        <v>7.349999999999964</v>
      </c>
      <c r="Q161" s="43">
        <f t="shared" si="34"/>
        <v>3.368749999999981</v>
      </c>
      <c r="R161" s="43">
        <f t="shared" si="32"/>
        <v>4.134374999999977</v>
      </c>
      <c r="S161" s="43">
        <f t="shared" si="33"/>
        <v>0.45937499999999776</v>
      </c>
      <c r="T161" s="3">
        <f t="shared" si="27"/>
        <v>0</v>
      </c>
      <c r="U161" s="3"/>
      <c r="V161" s="3"/>
      <c r="W161" s="3"/>
      <c r="X161" s="3"/>
      <c r="Y161" s="3"/>
      <c r="Z161" s="3"/>
      <c r="AA161" s="3"/>
      <c r="AB161" s="3"/>
      <c r="AC161" s="3"/>
    </row>
    <row r="162" spans="11:29" ht="12.75">
      <c r="K162" s="3"/>
      <c r="L162" s="3"/>
      <c r="M162" s="3">
        <f t="shared" si="28"/>
        <v>141</v>
      </c>
      <c r="N162" s="3">
        <f t="shared" si="29"/>
        <v>1</v>
      </c>
      <c r="O162" s="3">
        <f t="shared" si="30"/>
        <v>141</v>
      </c>
      <c r="P162" s="43">
        <f t="shared" si="31"/>
        <v>7.2058709830573</v>
      </c>
      <c r="Q162" s="43">
        <f t="shared" si="34"/>
        <v>3.302690867234593</v>
      </c>
      <c r="R162" s="43">
        <f t="shared" si="32"/>
        <v>4.0533024279697285</v>
      </c>
      <c r="S162" s="43">
        <f t="shared" si="33"/>
        <v>0.4503669364410812</v>
      </c>
      <c r="T162" s="3">
        <f t="shared" si="27"/>
        <v>0</v>
      </c>
      <c r="U162" s="3"/>
      <c r="V162" s="3"/>
      <c r="W162" s="3"/>
      <c r="X162" s="3"/>
      <c r="Y162" s="3"/>
      <c r="Z162" s="3"/>
      <c r="AA162" s="3"/>
      <c r="AB162" s="3"/>
      <c r="AC162" s="3"/>
    </row>
    <row r="163" spans="11:29" ht="12.75">
      <c r="K163" s="3"/>
      <c r="L163" s="3"/>
      <c r="M163" s="3">
        <f t="shared" si="28"/>
        <v>142</v>
      </c>
      <c r="N163" s="3">
        <f t="shared" si="29"/>
        <v>1</v>
      </c>
      <c r="O163" s="3">
        <f t="shared" si="30"/>
        <v>142</v>
      </c>
      <c r="P163" s="43">
        <f t="shared" si="31"/>
        <v>7.064568248226861</v>
      </c>
      <c r="Q163" s="43">
        <f t="shared" si="34"/>
        <v>3.2379271137706422</v>
      </c>
      <c r="R163" s="43">
        <f t="shared" si="32"/>
        <v>3.9738196396276066</v>
      </c>
      <c r="S163" s="43">
        <f t="shared" si="33"/>
        <v>0.4415355155141788</v>
      </c>
      <c r="T163" s="3">
        <f t="shared" si="27"/>
        <v>0</v>
      </c>
      <c r="U163" s="3"/>
      <c r="V163" s="3"/>
      <c r="W163" s="3"/>
      <c r="X163" s="3"/>
      <c r="Y163" s="3"/>
      <c r="Z163" s="3"/>
      <c r="AA163" s="3"/>
      <c r="AB163" s="3"/>
      <c r="AC163" s="3"/>
    </row>
    <row r="164" spans="11:29" ht="12.75">
      <c r="K164" s="3"/>
      <c r="L164" s="3"/>
      <c r="M164" s="3">
        <f t="shared" si="28"/>
        <v>143</v>
      </c>
      <c r="N164" s="3">
        <f t="shared" si="29"/>
        <v>1</v>
      </c>
      <c r="O164" s="3">
        <f t="shared" si="30"/>
        <v>143</v>
      </c>
      <c r="P164" s="43">
        <f t="shared" si="31"/>
        <v>6.926036373840289</v>
      </c>
      <c r="Q164" s="43">
        <f t="shared" si="34"/>
        <v>3.17443333801013</v>
      </c>
      <c r="R164" s="43">
        <f t="shared" si="32"/>
        <v>3.89589546028516</v>
      </c>
      <c r="S164" s="43">
        <f t="shared" si="33"/>
        <v>0.4328772733650181</v>
      </c>
      <c r="T164" s="3">
        <f t="shared" si="27"/>
        <v>0</v>
      </c>
      <c r="U164" s="3"/>
      <c r="V164" s="3"/>
      <c r="W164" s="3"/>
      <c r="X164" s="3"/>
      <c r="Y164" s="3"/>
      <c r="Z164" s="3"/>
      <c r="AA164" s="3"/>
      <c r="AB164" s="3"/>
      <c r="AC164" s="3"/>
    </row>
    <row r="165" spans="11:29" ht="12.75">
      <c r="K165" s="3"/>
      <c r="L165" s="3"/>
      <c r="M165" s="3">
        <f t="shared" si="28"/>
        <v>144</v>
      </c>
      <c r="N165" s="3">
        <f t="shared" si="29"/>
        <v>1</v>
      </c>
      <c r="O165" s="3">
        <f t="shared" si="30"/>
        <v>144</v>
      </c>
      <c r="P165" s="43">
        <f t="shared" si="31"/>
        <v>6.790221025014338</v>
      </c>
      <c r="Q165" s="43">
        <f t="shared" si="34"/>
        <v>3.1121846364649026</v>
      </c>
      <c r="R165" s="43">
        <f t="shared" si="32"/>
        <v>3.8194993265705626</v>
      </c>
      <c r="S165" s="43">
        <f t="shared" si="33"/>
        <v>0.4243888140633961</v>
      </c>
      <c r="T165" s="3">
        <f t="shared" si="27"/>
        <v>0</v>
      </c>
      <c r="U165" s="3"/>
      <c r="V165" s="3"/>
      <c r="W165" s="3"/>
      <c r="X165" s="3"/>
      <c r="Y165" s="3"/>
      <c r="Z165" s="3"/>
      <c r="AA165" s="3"/>
      <c r="AB165" s="3"/>
      <c r="AC165" s="3"/>
    </row>
    <row r="166" spans="11:29" ht="12.75">
      <c r="K166" s="3"/>
      <c r="L166" s="3"/>
      <c r="M166" s="3">
        <f t="shared" si="28"/>
        <v>145</v>
      </c>
      <c r="N166" s="3">
        <f t="shared" si="29"/>
        <v>1</v>
      </c>
      <c r="O166" s="3">
        <f t="shared" si="30"/>
        <v>145</v>
      </c>
      <c r="P166" s="43">
        <f t="shared" si="31"/>
        <v>6.657068932339681</v>
      </c>
      <c r="Q166" s="43">
        <f t="shared" si="34"/>
        <v>3.051156593989018</v>
      </c>
      <c r="R166" s="43">
        <f t="shared" si="32"/>
        <v>3.744601274441068</v>
      </c>
      <c r="S166" s="43">
        <f t="shared" si="33"/>
        <v>0.41606680827123005</v>
      </c>
      <c r="T166" s="3">
        <f t="shared" si="27"/>
        <v>0</v>
      </c>
      <c r="U166" s="3"/>
      <c r="V166" s="3"/>
      <c r="W166" s="3"/>
      <c r="X166" s="3"/>
      <c r="Y166" s="3"/>
      <c r="Z166" s="3"/>
      <c r="AA166" s="3"/>
      <c r="AB166" s="3"/>
      <c r="AC166" s="3"/>
    </row>
    <row r="167" spans="11:29" ht="12.75">
      <c r="K167" s="3"/>
      <c r="L167" s="3"/>
      <c r="M167" s="3">
        <f t="shared" si="28"/>
        <v>146</v>
      </c>
      <c r="N167" s="3">
        <f t="shared" si="29"/>
        <v>1</v>
      </c>
      <c r="O167" s="3">
        <f t="shared" si="30"/>
        <v>146</v>
      </c>
      <c r="P167" s="43">
        <f t="shared" si="31"/>
        <v>6.526527870987616</v>
      </c>
      <c r="Q167" s="43">
        <f t="shared" si="34"/>
        <v>2.991325274202655</v>
      </c>
      <c r="R167" s="43">
        <f t="shared" si="32"/>
        <v>3.6711719274305317</v>
      </c>
      <c r="S167" s="43">
        <f t="shared" si="33"/>
        <v>0.407907991936726</v>
      </c>
      <c r="T167" s="3">
        <f t="shared" si="27"/>
        <v>0</v>
      </c>
      <c r="U167" s="3"/>
      <c r="V167" s="3"/>
      <c r="W167" s="3"/>
      <c r="X167" s="3"/>
      <c r="Y167" s="3"/>
      <c r="Z167" s="3"/>
      <c r="AA167" s="3"/>
      <c r="AB167" s="3"/>
      <c r="AC167" s="3"/>
    </row>
    <row r="168" spans="11:29" ht="12.75">
      <c r="K168" s="3"/>
      <c r="L168" s="3"/>
      <c r="M168" s="3">
        <f t="shared" si="28"/>
        <v>147</v>
      </c>
      <c r="N168" s="3">
        <f t="shared" si="29"/>
        <v>1</v>
      </c>
      <c r="O168" s="3">
        <f t="shared" si="30"/>
        <v>147</v>
      </c>
      <c r="P168" s="43">
        <f t="shared" si="31"/>
        <v>6.3985466402264795</v>
      </c>
      <c r="Q168" s="43">
        <f t="shared" si="34"/>
        <v>2.932667210103801</v>
      </c>
      <c r="R168" s="43">
        <f t="shared" si="32"/>
        <v>3.599182485127393</v>
      </c>
      <c r="S168" s="43">
        <f t="shared" si="33"/>
        <v>0.39990916501415497</v>
      </c>
      <c r="T168" s="3">
        <f t="shared" si="27"/>
        <v>0</v>
      </c>
      <c r="U168" s="3"/>
      <c r="V168" s="3"/>
      <c r="W168" s="3"/>
      <c r="X168" s="3"/>
      <c r="Y168" s="3"/>
      <c r="Z168" s="3"/>
      <c r="AA168" s="3"/>
      <c r="AB168" s="3"/>
      <c r="AC168" s="3"/>
    </row>
    <row r="169" spans="11:29" ht="12.75">
      <c r="K169" s="3"/>
      <c r="L169" s="3"/>
      <c r="M169" s="3">
        <f t="shared" si="28"/>
        <v>148</v>
      </c>
      <c r="N169" s="3">
        <f t="shared" si="29"/>
        <v>1</v>
      </c>
      <c r="O169" s="3">
        <f t="shared" si="30"/>
        <v>148</v>
      </c>
      <c r="P169" s="43">
        <f t="shared" si="31"/>
        <v>6.273075043339726</v>
      </c>
      <c r="Q169" s="43">
        <f t="shared" si="34"/>
        <v>2.8751593948640393</v>
      </c>
      <c r="R169" s="43">
        <f t="shared" si="32"/>
        <v>3.5286047118785944</v>
      </c>
      <c r="S169" s="43">
        <f t="shared" si="33"/>
        <v>0.3920671902087329</v>
      </c>
      <c r="T169" s="3">
        <f t="shared" si="27"/>
        <v>0</v>
      </c>
      <c r="U169" s="3"/>
      <c r="V169" s="3"/>
      <c r="W169" s="3"/>
      <c r="X169" s="3"/>
      <c r="Y169" s="3"/>
      <c r="Z169" s="3"/>
      <c r="AA169" s="3"/>
      <c r="AB169" s="3"/>
      <c r="AC169" s="3"/>
    </row>
    <row r="170" spans="11:29" ht="12.75">
      <c r="K170" s="3"/>
      <c r="L170" s="3"/>
      <c r="M170" s="3">
        <f t="shared" si="28"/>
        <v>149</v>
      </c>
      <c r="N170" s="3">
        <f t="shared" si="29"/>
        <v>1</v>
      </c>
      <c r="O170" s="3">
        <f t="shared" si="30"/>
        <v>149</v>
      </c>
      <c r="P170" s="43">
        <f t="shared" si="31"/>
        <v>6.150063867937805</v>
      </c>
      <c r="Q170" s="43">
        <f t="shared" si="34"/>
        <v>2.8187792728048255</v>
      </c>
      <c r="R170" s="43">
        <f t="shared" si="32"/>
        <v>3.4594109257150136</v>
      </c>
      <c r="S170" s="43">
        <f t="shared" si="33"/>
        <v>0.3843789917461128</v>
      </c>
      <c r="T170" s="3">
        <f t="shared" si="27"/>
        <v>0</v>
      </c>
      <c r="U170" s="3"/>
      <c r="V170" s="3"/>
      <c r="W170" s="3"/>
      <c r="X170" s="3"/>
      <c r="Y170" s="3"/>
      <c r="Z170" s="3"/>
      <c r="AA170" s="3"/>
      <c r="AB170" s="3"/>
      <c r="AC170" s="3"/>
    </row>
    <row r="171" spans="11:29" ht="12.75">
      <c r="K171" s="3"/>
      <c r="L171" s="3"/>
      <c r="M171" s="3">
        <f t="shared" si="28"/>
        <v>150</v>
      </c>
      <c r="N171" s="3">
        <f t="shared" si="29"/>
        <v>1</v>
      </c>
      <c r="O171" s="3">
        <f t="shared" si="30"/>
        <v>150</v>
      </c>
      <c r="P171" s="43">
        <f t="shared" si="31"/>
        <v>6.029464866656107</v>
      </c>
      <c r="Q171" s="43">
        <f t="shared" si="34"/>
        <v>2.763504730550714</v>
      </c>
      <c r="R171" s="43">
        <f t="shared" si="32"/>
        <v>3.3915739874940587</v>
      </c>
      <c r="S171" s="43">
        <f t="shared" si="33"/>
        <v>0.3768415541660067</v>
      </c>
      <c r="T171" s="3">
        <f t="shared" si="27"/>
        <v>0</v>
      </c>
      <c r="U171" s="3"/>
      <c r="V171" s="3"/>
      <c r="W171" s="3"/>
      <c r="X171" s="3"/>
      <c r="Y171" s="3"/>
      <c r="Z171" s="3"/>
      <c r="AA171" s="3"/>
      <c r="AB171" s="3"/>
      <c r="AC171" s="3"/>
    </row>
    <row r="172" spans="11:29" ht="12.75">
      <c r="K172" s="3"/>
      <c r="L172" s="3"/>
      <c r="M172" s="3">
        <f t="shared" si="28"/>
        <v>151</v>
      </c>
      <c r="N172" s="3">
        <f t="shared" si="29"/>
        <v>1</v>
      </c>
      <c r="O172" s="3">
        <f t="shared" si="30"/>
        <v>151</v>
      </c>
      <c r="P172" s="43">
        <f t="shared" si="31"/>
        <v>5.911230738231415</v>
      </c>
      <c r="Q172" s="43">
        <f t="shared" si="34"/>
        <v>2.709314088356064</v>
      </c>
      <c r="R172" s="43">
        <f t="shared" si="32"/>
        <v>3.32506729025517</v>
      </c>
      <c r="S172" s="43">
        <f t="shared" si="33"/>
        <v>0.36945192113946346</v>
      </c>
      <c r="T172" s="3">
        <f t="shared" si="27"/>
        <v>0</v>
      </c>
      <c r="U172" s="3"/>
      <c r="V172" s="3"/>
      <c r="W172" s="3"/>
      <c r="X172" s="3"/>
      <c r="Y172" s="3"/>
      <c r="Z172" s="3"/>
      <c r="AA172" s="3"/>
      <c r="AB172" s="3"/>
      <c r="AC172" s="3"/>
    </row>
    <row r="173" spans="11:29" ht="12.75">
      <c r="K173" s="3"/>
      <c r="L173" s="3"/>
      <c r="M173" s="3">
        <f t="shared" si="28"/>
        <v>152</v>
      </c>
      <c r="N173" s="3">
        <f t="shared" si="29"/>
        <v>1</v>
      </c>
      <c r="O173" s="3">
        <f t="shared" si="30"/>
        <v>152</v>
      </c>
      <c r="P173" s="43">
        <f t="shared" si="31"/>
        <v>5.795315108949435</v>
      </c>
      <c r="Q173" s="43">
        <f t="shared" si="34"/>
        <v>2.6561860916018225</v>
      </c>
      <c r="R173" s="43">
        <f t="shared" si="32"/>
        <v>3.2598647487840555</v>
      </c>
      <c r="S173" s="43">
        <f t="shared" si="33"/>
        <v>0.3622071943093397</v>
      </c>
      <c r="T173" s="3">
        <f t="shared" si="27"/>
        <v>0</v>
      </c>
      <c r="U173" s="3"/>
      <c r="V173" s="3"/>
      <c r="W173" s="3"/>
      <c r="X173" s="3"/>
      <c r="Y173" s="3"/>
      <c r="Z173" s="3"/>
      <c r="AA173" s="3"/>
      <c r="AB173" s="3"/>
      <c r="AC173" s="3"/>
    </row>
    <row r="174" spans="11:29" ht="12.75">
      <c r="K174" s="3"/>
      <c r="L174" s="3"/>
      <c r="M174" s="3">
        <f t="shared" si="28"/>
        <v>153</v>
      </c>
      <c r="N174" s="3">
        <f t="shared" si="29"/>
        <v>1</v>
      </c>
      <c r="O174" s="3">
        <f t="shared" si="30"/>
        <v>153</v>
      </c>
      <c r="P174" s="43">
        <f t="shared" si="31"/>
        <v>5.681672514456121</v>
      </c>
      <c r="Q174" s="43">
        <f t="shared" si="34"/>
        <v>2.604099902459054</v>
      </c>
      <c r="R174" s="43">
        <f t="shared" si="32"/>
        <v>3.1959407893815666</v>
      </c>
      <c r="S174" s="43">
        <f t="shared" si="33"/>
        <v>0.35510453215350757</v>
      </c>
      <c r="T174" s="3">
        <f t="shared" si="27"/>
        <v>0</v>
      </c>
      <c r="U174" s="3"/>
      <c r="V174" s="3"/>
      <c r="W174" s="3"/>
      <c r="X174" s="3"/>
      <c r="Y174" s="3"/>
      <c r="Z174" s="3"/>
      <c r="AA174" s="3"/>
      <c r="AB174" s="3"/>
      <c r="AC174" s="3"/>
    </row>
    <row r="175" spans="11:29" ht="12.75">
      <c r="K175" s="3"/>
      <c r="L175" s="3"/>
      <c r="M175" s="3">
        <f t="shared" si="28"/>
        <v>154</v>
      </c>
      <c r="N175" s="3">
        <f t="shared" si="29"/>
        <v>1</v>
      </c>
      <c r="O175" s="3">
        <f t="shared" si="30"/>
        <v>154</v>
      </c>
      <c r="P175" s="43">
        <f t="shared" si="31"/>
        <v>5.570258381925683</v>
      </c>
      <c r="Q175" s="43">
        <f t="shared" si="34"/>
        <v>2.5530350917159366</v>
      </c>
      <c r="R175" s="43">
        <f t="shared" si="32"/>
        <v>3.133270339833195</v>
      </c>
      <c r="S175" s="43">
        <f t="shared" si="33"/>
        <v>0.3481411488703552</v>
      </c>
      <c r="T175" s="3">
        <f t="shared" si="27"/>
        <v>0</v>
      </c>
      <c r="U175" s="3"/>
      <c r="V175" s="3"/>
      <c r="W175" s="3"/>
      <c r="X175" s="3"/>
      <c r="Y175" s="3"/>
      <c r="Z175" s="3"/>
      <c r="AA175" s="3"/>
      <c r="AB175" s="3"/>
      <c r="AC175" s="3"/>
    </row>
    <row r="176" spans="11:29" ht="12.75">
      <c r="K176" s="3"/>
      <c r="L176" s="3"/>
      <c r="M176" s="3">
        <f t="shared" si="28"/>
        <v>155</v>
      </c>
      <c r="N176" s="3">
        <f t="shared" si="29"/>
        <v>1</v>
      </c>
      <c r="O176" s="3">
        <f t="shared" si="30"/>
        <v>155</v>
      </c>
      <c r="P176" s="43">
        <f t="shared" si="31"/>
        <v>5.461029012578256</v>
      </c>
      <c r="Q176" s="43">
        <f t="shared" si="34"/>
        <v>2.5029716307650327</v>
      </c>
      <c r="R176" s="43">
        <f t="shared" si="32"/>
        <v>3.071828819575267</v>
      </c>
      <c r="S176" s="43">
        <f t="shared" si="33"/>
        <v>0.341314313286141</v>
      </c>
      <c r="T176" s="3">
        <f t="shared" si="27"/>
        <v>0</v>
      </c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.75">
      <c r="A177" s="133" t="str">
        <f>$B$3</f>
        <v>Fomesafen</v>
      </c>
      <c r="B177" s="133" t="str">
        <f>$B$4</f>
        <v>Crop</v>
      </c>
      <c r="C177" s="134"/>
      <c r="D177" s="135"/>
      <c r="E177" s="134" t="s">
        <v>92</v>
      </c>
      <c r="K177" s="3"/>
      <c r="L177" s="3"/>
      <c r="M177" s="3">
        <f t="shared" si="28"/>
        <v>156</v>
      </c>
      <c r="N177" s="3">
        <f t="shared" si="29"/>
        <v>1</v>
      </c>
      <c r="O177" s="3">
        <f t="shared" si="30"/>
        <v>156</v>
      </c>
      <c r="P177" s="43">
        <f t="shared" si="31"/>
        <v>5.353941564540395</v>
      </c>
      <c r="Q177" s="43">
        <f t="shared" si="34"/>
        <v>2.4538898837476797</v>
      </c>
      <c r="R177" s="43">
        <f t="shared" si="32"/>
        <v>3.0115921300539705</v>
      </c>
      <c r="S177" s="43">
        <f t="shared" si="33"/>
        <v>0.33462134778377467</v>
      </c>
      <c r="T177" s="3">
        <f t="shared" si="27"/>
        <v>0</v>
      </c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21" thickBot="1">
      <c r="A178" s="53" t="s">
        <v>115</v>
      </c>
      <c r="B178" s="136"/>
      <c r="C178" s="136"/>
      <c r="D178" s="55"/>
      <c r="E178" s="136"/>
      <c r="F178" s="137"/>
      <c r="G178" s="138"/>
      <c r="H178" s="137"/>
      <c r="K178" s="3"/>
      <c r="L178" s="3"/>
      <c r="M178" s="3">
        <f t="shared" si="28"/>
        <v>157</v>
      </c>
      <c r="N178" s="3">
        <f t="shared" si="29"/>
        <v>1</v>
      </c>
      <c r="O178" s="3">
        <f t="shared" si="30"/>
        <v>157</v>
      </c>
      <c r="P178" s="43">
        <f t="shared" si="31"/>
        <v>5.248954036041662</v>
      </c>
      <c r="Q178" s="43">
        <f t="shared" si="34"/>
        <v>2.4057705998524272</v>
      </c>
      <c r="R178" s="43">
        <f t="shared" si="32"/>
        <v>2.9525366452734336</v>
      </c>
      <c r="S178" s="43">
        <f t="shared" si="33"/>
        <v>0.3280596272526039</v>
      </c>
      <c r="T178" s="3">
        <f t="shared" si="27"/>
        <v>0</v>
      </c>
      <c r="U178" s="3"/>
      <c r="V178" s="3"/>
      <c r="W178" s="3"/>
      <c r="X178" s="3"/>
      <c r="Y178" s="3"/>
      <c r="Z178" s="3"/>
      <c r="AA178" s="3"/>
      <c r="AB178" s="3"/>
      <c r="AC178" s="3"/>
    </row>
    <row r="179" spans="11:29" ht="13.5" thickTop="1">
      <c r="K179" s="3"/>
      <c r="L179" s="3"/>
      <c r="M179" s="3">
        <f t="shared" si="28"/>
        <v>158</v>
      </c>
      <c r="N179" s="3">
        <f t="shared" si="29"/>
        <v>1</v>
      </c>
      <c r="O179" s="3">
        <f t="shared" si="30"/>
        <v>158</v>
      </c>
      <c r="P179" s="43">
        <f t="shared" si="31"/>
        <v>5.146025248940721</v>
      </c>
      <c r="Q179" s="43">
        <f t="shared" si="34"/>
        <v>2.358594905764496</v>
      </c>
      <c r="R179" s="43">
        <f t="shared" si="32"/>
        <v>2.894639202529154</v>
      </c>
      <c r="S179" s="43">
        <f t="shared" si="33"/>
        <v>0.3216265780587951</v>
      </c>
      <c r="T179" s="3">
        <f t="shared" si="27"/>
        <v>0</v>
      </c>
      <c r="U179" s="3"/>
      <c r="V179" s="3"/>
      <c r="W179" s="3"/>
      <c r="X179" s="3"/>
      <c r="Y179" s="3"/>
      <c r="Z179" s="3"/>
      <c r="AA179" s="3"/>
      <c r="AB179" s="3"/>
      <c r="AC179" s="3"/>
    </row>
    <row r="180" spans="11:29" ht="12.75">
      <c r="K180" s="3"/>
      <c r="L180" s="3"/>
      <c r="M180" s="3">
        <f t="shared" si="28"/>
        <v>159</v>
      </c>
      <c r="N180" s="3">
        <f t="shared" si="29"/>
        <v>1</v>
      </c>
      <c r="O180" s="3">
        <f t="shared" si="30"/>
        <v>159</v>
      </c>
      <c r="P180" s="43">
        <f t="shared" si="31"/>
        <v>5.045114832574468</v>
      </c>
      <c r="Q180" s="43">
        <f t="shared" si="34"/>
        <v>2.3123442982632967</v>
      </c>
      <c r="R180" s="43">
        <f t="shared" si="32"/>
        <v>2.837877093323137</v>
      </c>
      <c r="S180" s="43">
        <f t="shared" si="33"/>
        <v>0.31531967703590424</v>
      </c>
      <c r="T180" s="3">
        <f t="shared" si="27"/>
        <v>0</v>
      </c>
      <c r="U180" s="3"/>
      <c r="V180" s="3"/>
      <c r="W180" s="3"/>
      <c r="X180" s="3"/>
      <c r="Y180" s="3"/>
      <c r="Z180" s="3"/>
      <c r="AA180" s="3"/>
      <c r="AB180" s="3"/>
      <c r="AC180" s="3"/>
    </row>
    <row r="181" spans="11:29" ht="12.75">
      <c r="K181" s="3"/>
      <c r="L181" s="3"/>
      <c r="M181" s="3">
        <f t="shared" si="28"/>
        <v>160</v>
      </c>
      <c r="N181" s="3">
        <f t="shared" si="29"/>
        <v>1</v>
      </c>
      <c r="O181" s="3">
        <f t="shared" si="30"/>
        <v>160</v>
      </c>
      <c r="P181" s="43">
        <f t="shared" si="31"/>
        <v>4.94618320792388</v>
      </c>
      <c r="Q181" s="43">
        <f t="shared" si="34"/>
        <v>2.267000636965111</v>
      </c>
      <c r="R181" s="43">
        <f t="shared" si="32"/>
        <v>2.782228054457182</v>
      </c>
      <c r="S181" s="43">
        <f t="shared" si="33"/>
        <v>0.3091364504952425</v>
      </c>
      <c r="T181" s="3">
        <f t="shared" si="27"/>
        <v>0</v>
      </c>
      <c r="U181" s="3"/>
      <c r="V181" s="3"/>
      <c r="W181" s="3"/>
      <c r="X181" s="3"/>
      <c r="Y181" s="3"/>
      <c r="Z181" s="3"/>
      <c r="AA181" s="3"/>
      <c r="AB181" s="3"/>
      <c r="AC181" s="3"/>
    </row>
    <row r="182" spans="11:29" ht="12.75">
      <c r="K182" s="3"/>
      <c r="L182" s="3"/>
      <c r="M182" s="3">
        <f t="shared" si="28"/>
        <v>161</v>
      </c>
      <c r="N182" s="3">
        <f t="shared" si="29"/>
        <v>1</v>
      </c>
      <c r="O182" s="3">
        <f t="shared" si="30"/>
        <v>161</v>
      </c>
      <c r="P182" s="43">
        <f t="shared" si="31"/>
        <v>4.8491915720903584</v>
      </c>
      <c r="Q182" s="43">
        <f t="shared" si="34"/>
        <v>2.22254613720808</v>
      </c>
      <c r="R182" s="43">
        <f t="shared" si="32"/>
        <v>2.7276702593008255</v>
      </c>
      <c r="S182" s="43">
        <f t="shared" si="33"/>
        <v>0.3030744732556474</v>
      </c>
      <c r="T182" s="3">
        <f t="shared" si="27"/>
        <v>0</v>
      </c>
      <c r="U182" s="3"/>
      <c r="V182" s="3"/>
      <c r="W182" s="3"/>
      <c r="X182" s="3"/>
      <c r="Y182" s="3"/>
      <c r="Z182" s="3"/>
      <c r="AA182" s="3"/>
      <c r="AB182" s="3"/>
      <c r="AC182" s="3"/>
    </row>
    <row r="183" spans="11:29" ht="12.75">
      <c r="K183" s="3"/>
      <c r="L183" s="3"/>
      <c r="M183" s="3">
        <f t="shared" si="28"/>
        <v>162</v>
      </c>
      <c r="N183" s="3">
        <f t="shared" si="29"/>
        <v>1</v>
      </c>
      <c r="O183" s="3">
        <f t="shared" si="30"/>
        <v>162</v>
      </c>
      <c r="P183" s="43">
        <f t="shared" si="31"/>
        <v>4.754101883076475</v>
      </c>
      <c r="Q183" s="43">
        <f t="shared" si="34"/>
        <v>2.1789633630767167</v>
      </c>
      <c r="R183" s="43">
        <f t="shared" si="32"/>
        <v>2.6741823092305164</v>
      </c>
      <c r="S183" s="43">
        <f t="shared" si="33"/>
        <v>0.2971313676922797</v>
      </c>
      <c r="T183" s="3">
        <f t="shared" si="27"/>
        <v>0</v>
      </c>
      <c r="U183" s="3"/>
      <c r="V183" s="3"/>
      <c r="W183" s="3"/>
      <c r="X183" s="3"/>
      <c r="Y183" s="3"/>
      <c r="Z183" s="3"/>
      <c r="AA183" s="3"/>
      <c r="AB183" s="3"/>
      <c r="AC183" s="3"/>
    </row>
    <row r="184" spans="11:29" ht="12.75">
      <c r="K184" s="3"/>
      <c r="L184" s="3"/>
      <c r="M184" s="3">
        <f t="shared" si="28"/>
        <v>163</v>
      </c>
      <c r="N184" s="3">
        <f t="shared" si="29"/>
        <v>1</v>
      </c>
      <c r="O184" s="3">
        <f t="shared" si="30"/>
        <v>163</v>
      </c>
      <c r="P184" s="43">
        <f t="shared" si="31"/>
        <v>4.660876844865172</v>
      </c>
      <c r="Q184" s="43">
        <f t="shared" si="34"/>
        <v>2.1362352205632025</v>
      </c>
      <c r="R184" s="43">
        <f t="shared" si="32"/>
        <v>2.6217432252366577</v>
      </c>
      <c r="S184" s="43">
        <f t="shared" si="33"/>
        <v>0.2913048028040732</v>
      </c>
      <c r="T184" s="3">
        <f t="shared" si="27"/>
        <v>0</v>
      </c>
      <c r="U184" s="3"/>
      <c r="V184" s="3"/>
      <c r="W184" s="3"/>
      <c r="X184" s="3"/>
      <c r="Y184" s="3"/>
      <c r="Z184" s="3"/>
      <c r="AA184" s="3"/>
      <c r="AB184" s="3"/>
      <c r="AC184" s="3"/>
    </row>
    <row r="185" spans="11:29" ht="12.75">
      <c r="K185" s="3"/>
      <c r="L185" s="3"/>
      <c r="M185" s="3">
        <f t="shared" si="28"/>
        <v>164</v>
      </c>
      <c r="N185" s="3">
        <f t="shared" si="29"/>
        <v>1</v>
      </c>
      <c r="O185" s="3">
        <f t="shared" si="30"/>
        <v>164</v>
      </c>
      <c r="P185" s="43">
        <f t="shared" si="31"/>
        <v>4.5694798927915325</v>
      </c>
      <c r="Q185" s="43">
        <f t="shared" si="34"/>
        <v>2.0943449508627845</v>
      </c>
      <c r="R185" s="43">
        <f t="shared" si="32"/>
        <v>2.570332439695236</v>
      </c>
      <c r="S185" s="43">
        <f t="shared" si="33"/>
        <v>0.2855924932994708</v>
      </c>
      <c r="T185" s="3">
        <f t="shared" si="27"/>
        <v>0</v>
      </c>
      <c r="U185" s="3"/>
      <c r="V185" s="3"/>
      <c r="W185" s="3"/>
      <c r="X185" s="3"/>
      <c r="Y185" s="3"/>
      <c r="Z185" s="3"/>
      <c r="AA185" s="3"/>
      <c r="AB185" s="3"/>
      <c r="AC185" s="3"/>
    </row>
    <row r="186" spans="11:29" ht="12.75">
      <c r="K186" s="3"/>
      <c r="L186" s="3"/>
      <c r="M186" s="3">
        <f t="shared" si="28"/>
        <v>165</v>
      </c>
      <c r="N186" s="3">
        <f t="shared" si="29"/>
        <v>1</v>
      </c>
      <c r="O186" s="3">
        <f t="shared" si="30"/>
        <v>165</v>
      </c>
      <c r="P186" s="43">
        <f t="shared" si="31"/>
        <v>4.4798751792014215</v>
      </c>
      <c r="Q186" s="43">
        <f t="shared" si="34"/>
        <v>2.05327612380065</v>
      </c>
      <c r="R186" s="43">
        <f t="shared" si="32"/>
        <v>2.5199297883007983</v>
      </c>
      <c r="S186" s="43">
        <f t="shared" si="33"/>
        <v>0.27999219870008885</v>
      </c>
      <c r="T186" s="3">
        <f t="shared" si="27"/>
        <v>0</v>
      </c>
      <c r="U186" s="3"/>
      <c r="V186" s="3"/>
      <c r="W186" s="3"/>
      <c r="X186" s="3"/>
      <c r="Y186" s="3"/>
      <c r="Z186" s="3"/>
      <c r="AA186" s="3"/>
      <c r="AB186" s="3"/>
      <c r="AC186" s="3"/>
    </row>
    <row r="187" spans="11:29" ht="12.75">
      <c r="K187" s="3"/>
      <c r="L187" s="3"/>
      <c r="M187" s="3">
        <f t="shared" si="28"/>
        <v>166</v>
      </c>
      <c r="N187" s="3">
        <f t="shared" si="29"/>
        <v>1</v>
      </c>
      <c r="O187" s="3">
        <f t="shared" si="30"/>
        <v>166</v>
      </c>
      <c r="P187" s="43">
        <f t="shared" si="31"/>
        <v>4.392027559391334</v>
      </c>
      <c r="Q187" s="43">
        <f t="shared" si="34"/>
        <v>2.013012631387693</v>
      </c>
      <c r="R187" s="43">
        <f t="shared" si="32"/>
        <v>2.4705155021576237</v>
      </c>
      <c r="S187" s="43">
        <f t="shared" si="33"/>
        <v>0.27450172246195836</v>
      </c>
      <c r="T187" s="3">
        <f t="shared" si="27"/>
        <v>0</v>
      </c>
      <c r="U187" s="3"/>
      <c r="V187" s="3"/>
      <c r="W187" s="3"/>
      <c r="X187" s="3"/>
      <c r="Y187" s="3"/>
      <c r="Z187" s="3"/>
      <c r="AA187" s="3"/>
      <c r="AB187" s="3"/>
      <c r="AC187" s="3"/>
    </row>
    <row r="188" spans="11:29" ht="12.75">
      <c r="K188" s="3"/>
      <c r="L188" s="3"/>
      <c r="M188" s="3">
        <f t="shared" si="28"/>
        <v>167</v>
      </c>
      <c r="N188" s="3">
        <f t="shared" si="29"/>
        <v>1</v>
      </c>
      <c r="O188" s="3">
        <f t="shared" si="30"/>
        <v>167</v>
      </c>
      <c r="P188" s="43">
        <f t="shared" si="31"/>
        <v>4.305902577823964</v>
      </c>
      <c r="Q188" s="43">
        <f t="shared" si="34"/>
        <v>1.9735386815026488</v>
      </c>
      <c r="R188" s="43">
        <f t="shared" si="32"/>
        <v>2.4220702000259786</v>
      </c>
      <c r="S188" s="43">
        <f t="shared" si="33"/>
        <v>0.26911891111399777</v>
      </c>
      <c r="T188" s="3">
        <f t="shared" si="27"/>
        <v>0</v>
      </c>
      <c r="U188" s="3"/>
      <c r="V188" s="3"/>
      <c r="W188" s="3"/>
      <c r="X188" s="3"/>
      <c r="Y188" s="3"/>
      <c r="Z188" s="3"/>
      <c r="AA188" s="3"/>
      <c r="AB188" s="3"/>
      <c r="AC188" s="3"/>
    </row>
    <row r="189" spans="11:29" ht="12.75">
      <c r="K189" s="3"/>
      <c r="L189" s="3"/>
      <c r="M189" s="3">
        <f t="shared" si="28"/>
        <v>168</v>
      </c>
      <c r="N189" s="3">
        <f t="shared" si="29"/>
        <v>1</v>
      </c>
      <c r="O189" s="3">
        <f t="shared" si="30"/>
        <v>168</v>
      </c>
      <c r="P189" s="43">
        <f t="shared" si="31"/>
        <v>4.221466454614079</v>
      </c>
      <c r="Q189" s="43">
        <f t="shared" si="34"/>
        <v>1.934838791698118</v>
      </c>
      <c r="R189" s="43">
        <f t="shared" si="32"/>
        <v>2.3745748807204183</v>
      </c>
      <c r="S189" s="43">
        <f t="shared" si="33"/>
        <v>0.26384165341337995</v>
      </c>
      <c r="T189" s="3">
        <f t="shared" si="27"/>
        <v>0</v>
      </c>
      <c r="U189" s="3"/>
      <c r="V189" s="3"/>
      <c r="W189" s="3"/>
      <c r="X189" s="3"/>
      <c r="Y189" s="3"/>
      <c r="Z189" s="3"/>
      <c r="AA189" s="3"/>
      <c r="AB189" s="3"/>
      <c r="AC189" s="3"/>
    </row>
    <row r="190" spans="11:29" ht="12.75">
      <c r="K190" s="3"/>
      <c r="L190" s="3"/>
      <c r="M190" s="3">
        <f t="shared" si="28"/>
        <v>169</v>
      </c>
      <c r="N190" s="3">
        <f t="shared" si="29"/>
        <v>1</v>
      </c>
      <c r="O190" s="3">
        <f t="shared" si="30"/>
        <v>169</v>
      </c>
      <c r="P190" s="43">
        <f t="shared" si="31"/>
        <v>4.13868607227939</v>
      </c>
      <c r="Q190" s="43">
        <f t="shared" si="34"/>
        <v>1.8968977831280522</v>
      </c>
      <c r="R190" s="43">
        <f t="shared" si="32"/>
        <v>2.328010915657156</v>
      </c>
      <c r="S190" s="43">
        <f t="shared" si="33"/>
        <v>0.2586678795174619</v>
      </c>
      <c r="T190" s="3">
        <f t="shared" si="27"/>
        <v>0</v>
      </c>
      <c r="U190" s="3"/>
      <c r="V190" s="3"/>
      <c r="W190" s="3"/>
      <c r="X190" s="3"/>
      <c r="Y190" s="3"/>
      <c r="Z190" s="3"/>
      <c r="AA190" s="3"/>
      <c r="AB190" s="3"/>
      <c r="AC190" s="3"/>
    </row>
    <row r="191" spans="11:29" ht="12.75">
      <c r="K191" s="3"/>
      <c r="L191" s="3"/>
      <c r="M191" s="3">
        <f t="shared" si="28"/>
        <v>170</v>
      </c>
      <c r="N191" s="3">
        <f t="shared" si="29"/>
        <v>1</v>
      </c>
      <c r="O191" s="3">
        <f t="shared" si="30"/>
        <v>170</v>
      </c>
      <c r="P191" s="43">
        <f t="shared" si="31"/>
        <v>4.0575289627512365</v>
      </c>
      <c r="Q191" s="43">
        <f t="shared" si="34"/>
        <v>1.8597007745943153</v>
      </c>
      <c r="R191" s="43">
        <f t="shared" si="32"/>
        <v>2.2823600415475696</v>
      </c>
      <c r="S191" s="43">
        <f t="shared" si="33"/>
        <v>0.2535955601719523</v>
      </c>
      <c r="T191" s="3">
        <f t="shared" si="27"/>
        <v>0</v>
      </c>
      <c r="U191" s="3"/>
      <c r="V191" s="3"/>
      <c r="W191" s="3"/>
      <c r="X191" s="3"/>
      <c r="Y191" s="3"/>
      <c r="Z191" s="3"/>
      <c r="AA191" s="3"/>
      <c r="AB191" s="3"/>
      <c r="AC191" s="3"/>
    </row>
    <row r="192" spans="11:29" ht="12.75">
      <c r="K192" s="3"/>
      <c r="L192" s="3"/>
      <c r="M192" s="3">
        <f t="shared" si="28"/>
        <v>171</v>
      </c>
      <c r="N192" s="3">
        <f t="shared" si="29"/>
        <v>1</v>
      </c>
      <c r="O192" s="3">
        <f t="shared" si="30"/>
        <v>171</v>
      </c>
      <c r="P192" s="43">
        <f t="shared" si="31"/>
        <v>3.977963294639981</v>
      </c>
      <c r="Q192" s="43">
        <f t="shared" si="34"/>
        <v>1.8232331767099899</v>
      </c>
      <c r="R192" s="43">
        <f t="shared" si="32"/>
        <v>2.2376043532349885</v>
      </c>
      <c r="S192" s="43">
        <f t="shared" si="33"/>
        <v>0.24862270591499883</v>
      </c>
      <c r="T192" s="3">
        <f t="shared" si="27"/>
        <v>0</v>
      </c>
      <c r="U192" s="3"/>
      <c r="V192" s="3"/>
      <c r="W192" s="3"/>
      <c r="X192" s="3"/>
      <c r="Y192" s="3"/>
      <c r="Z192" s="3"/>
      <c r="AA192" s="3"/>
      <c r="AB192" s="3"/>
      <c r="AC192" s="3"/>
    </row>
    <row r="193" spans="11:29" ht="12.75">
      <c r="K193" s="3"/>
      <c r="L193" s="3"/>
      <c r="M193" s="3">
        <f t="shared" si="28"/>
        <v>172</v>
      </c>
      <c r="N193" s="3">
        <f t="shared" si="29"/>
        <v>1</v>
      </c>
      <c r="O193" s="3">
        <f t="shared" si="30"/>
        <v>172</v>
      </c>
      <c r="P193" s="43">
        <f t="shared" si="31"/>
        <v>3.899957860750122</v>
      </c>
      <c r="Q193" s="43">
        <f t="shared" si="34"/>
        <v>1.7874806861771377</v>
      </c>
      <c r="R193" s="43">
        <f t="shared" si="32"/>
        <v>2.193726296671943</v>
      </c>
      <c r="S193" s="43">
        <f t="shared" si="33"/>
        <v>0.24374736629688262</v>
      </c>
      <c r="T193" s="3">
        <f t="shared" si="27"/>
        <v>0</v>
      </c>
      <c r="U193" s="3"/>
      <c r="V193" s="3"/>
      <c r="W193" s="3"/>
      <c r="X193" s="3"/>
      <c r="Y193" s="3"/>
      <c r="Z193" s="3"/>
      <c r="AA193" s="3"/>
      <c r="AB193" s="3"/>
      <c r="AC193" s="3"/>
    </row>
    <row r="194" spans="11:29" ht="12.75">
      <c r="K194" s="3"/>
      <c r="L194" s="3"/>
      <c r="M194" s="3">
        <f t="shared" si="28"/>
        <v>173</v>
      </c>
      <c r="N194" s="3">
        <f t="shared" si="29"/>
        <v>1</v>
      </c>
      <c r="O194" s="3">
        <f t="shared" si="30"/>
        <v>173</v>
      </c>
      <c r="P194" s="43">
        <f t="shared" si="31"/>
        <v>3.823482065840226</v>
      </c>
      <c r="Q194" s="43">
        <f t="shared" si="34"/>
        <v>1.752429280176769</v>
      </c>
      <c r="R194" s="43">
        <f t="shared" si="32"/>
        <v>2.1507086620351266</v>
      </c>
      <c r="S194" s="43">
        <f t="shared" si="33"/>
        <v>0.23896762911501412</v>
      </c>
      <c r="T194" s="3">
        <f t="shared" si="27"/>
        <v>0</v>
      </c>
      <c r="U194" s="3"/>
      <c r="V194" s="3"/>
      <c r="W194" s="3"/>
      <c r="X194" s="3"/>
      <c r="Y194" s="3"/>
      <c r="Z194" s="3"/>
      <c r="AA194" s="3"/>
      <c r="AB194" s="3"/>
      <c r="AC194" s="3"/>
    </row>
    <row r="195" spans="11:29" ht="12.75">
      <c r="K195" s="3"/>
      <c r="L195" s="3"/>
      <c r="M195" s="3">
        <f t="shared" si="28"/>
        <v>174</v>
      </c>
      <c r="N195" s="3">
        <f t="shared" si="29"/>
        <v>1</v>
      </c>
      <c r="O195" s="3">
        <f t="shared" si="30"/>
        <v>174</v>
      </c>
      <c r="P195" s="43">
        <f t="shared" si="31"/>
        <v>3.7485059146228843</v>
      </c>
      <c r="Q195" s="43">
        <f t="shared" si="34"/>
        <v>1.7180652108688206</v>
      </c>
      <c r="R195" s="43">
        <f t="shared" si="32"/>
        <v>2.1085345769753716</v>
      </c>
      <c r="S195" s="43">
        <f t="shared" si="33"/>
        <v>0.23428161966393027</v>
      </c>
      <c r="T195" s="3">
        <f t="shared" si="27"/>
        <v>0</v>
      </c>
      <c r="U195" s="3"/>
      <c r="V195" s="3"/>
      <c r="W195" s="3"/>
      <c r="X195" s="3"/>
      <c r="Y195" s="3"/>
      <c r="Z195" s="3"/>
      <c r="AA195" s="3"/>
      <c r="AB195" s="3"/>
      <c r="AC195" s="3"/>
    </row>
    <row r="196" spans="11:29" ht="12.75">
      <c r="K196" s="3"/>
      <c r="L196" s="3"/>
      <c r="M196" s="3">
        <f t="shared" si="28"/>
        <v>175</v>
      </c>
      <c r="N196" s="3">
        <f t="shared" si="29"/>
        <v>1</v>
      </c>
      <c r="O196" s="3">
        <f t="shared" si="30"/>
        <v>175</v>
      </c>
      <c r="P196" s="43">
        <f t="shared" si="31"/>
        <v>3.674999999999978</v>
      </c>
      <c r="Q196" s="43">
        <f t="shared" si="34"/>
        <v>1.6843749999999884</v>
      </c>
      <c r="R196" s="43">
        <f t="shared" si="32"/>
        <v>2.067187499999987</v>
      </c>
      <c r="S196" s="43">
        <f t="shared" si="33"/>
        <v>0.22968749999999863</v>
      </c>
      <c r="T196" s="3">
        <f t="shared" si="27"/>
        <v>0</v>
      </c>
      <c r="U196" s="3"/>
      <c r="V196" s="3"/>
      <c r="W196" s="3"/>
      <c r="X196" s="3"/>
      <c r="Y196" s="3"/>
      <c r="Z196" s="3"/>
      <c r="AA196" s="3"/>
      <c r="AB196" s="3"/>
      <c r="AC196" s="3"/>
    </row>
    <row r="197" spans="11:29" ht="12.75">
      <c r="K197" s="3"/>
      <c r="L197" s="3"/>
      <c r="M197" s="3">
        <f t="shared" si="28"/>
        <v>176</v>
      </c>
      <c r="N197" s="3">
        <f t="shared" si="29"/>
        <v>1</v>
      </c>
      <c r="O197" s="3">
        <f t="shared" si="30"/>
        <v>176</v>
      </c>
      <c r="P197" s="43">
        <f t="shared" si="31"/>
        <v>3.602935491528646</v>
      </c>
      <c r="Q197" s="43">
        <f t="shared" si="34"/>
        <v>1.6513454336172946</v>
      </c>
      <c r="R197" s="43">
        <f t="shared" si="32"/>
        <v>2.0266512139848625</v>
      </c>
      <c r="S197" s="43">
        <f t="shared" si="33"/>
        <v>0.22518346822054036</v>
      </c>
      <c r="T197" s="3">
        <f t="shared" si="27"/>
        <v>0</v>
      </c>
      <c r="U197" s="3"/>
      <c r="V197" s="3"/>
      <c r="W197" s="3"/>
      <c r="X197" s="3"/>
      <c r="Y197" s="3"/>
      <c r="Z197" s="3"/>
      <c r="AA197" s="3"/>
      <c r="AB197" s="3"/>
      <c r="AC197" s="3"/>
    </row>
    <row r="198" spans="11:29" ht="12.75">
      <c r="K198" s="3"/>
      <c r="L198" s="3"/>
      <c r="M198" s="3">
        <f t="shared" si="28"/>
        <v>177</v>
      </c>
      <c r="N198" s="3">
        <f t="shared" si="29"/>
        <v>1</v>
      </c>
      <c r="O198" s="3">
        <f t="shared" si="30"/>
        <v>177</v>
      </c>
      <c r="P198" s="43">
        <f t="shared" si="31"/>
        <v>3.5322841241134264</v>
      </c>
      <c r="Q198" s="43">
        <f t="shared" si="34"/>
        <v>1.6189635568853191</v>
      </c>
      <c r="R198" s="43">
        <f t="shared" si="32"/>
        <v>1.9869098198138015</v>
      </c>
      <c r="S198" s="43">
        <f t="shared" si="33"/>
        <v>0.22076775775708915</v>
      </c>
      <c r="T198" s="3">
        <f t="shared" si="27"/>
        <v>0</v>
      </c>
      <c r="U198" s="3"/>
      <c r="V198" s="3"/>
      <c r="W198" s="3"/>
      <c r="X198" s="3"/>
      <c r="Y198" s="3"/>
      <c r="Z198" s="3"/>
      <c r="AA198" s="3"/>
      <c r="AB198" s="3"/>
      <c r="AC198" s="3"/>
    </row>
    <row r="199" spans="11:29" ht="12.75">
      <c r="K199" s="3"/>
      <c r="L199" s="3"/>
      <c r="M199" s="3">
        <f t="shared" si="28"/>
        <v>178</v>
      </c>
      <c r="N199" s="3">
        <f t="shared" si="29"/>
        <v>1</v>
      </c>
      <c r="O199" s="3">
        <f t="shared" si="30"/>
        <v>178</v>
      </c>
      <c r="P199" s="43">
        <f t="shared" si="31"/>
        <v>3.4630181869201406</v>
      </c>
      <c r="Q199" s="43">
        <f t="shared" si="34"/>
        <v>1.587216669005063</v>
      </c>
      <c r="R199" s="43">
        <f t="shared" si="32"/>
        <v>1.9479477301425783</v>
      </c>
      <c r="S199" s="43">
        <f t="shared" si="33"/>
        <v>0.2164386366825088</v>
      </c>
      <c r="T199" s="3">
        <f t="shared" si="27"/>
        <v>0</v>
      </c>
      <c r="U199" s="3"/>
      <c r="V199" s="3"/>
      <c r="W199" s="3"/>
      <c r="X199" s="3"/>
      <c r="Y199" s="3"/>
      <c r="Z199" s="3"/>
      <c r="AA199" s="3"/>
      <c r="AB199" s="3"/>
      <c r="AC199" s="3"/>
    </row>
    <row r="200" spans="11:29" ht="12.75">
      <c r="K200" s="3"/>
      <c r="L200" s="3"/>
      <c r="M200" s="3">
        <f t="shared" si="28"/>
        <v>179</v>
      </c>
      <c r="N200" s="3">
        <f t="shared" si="29"/>
        <v>1</v>
      </c>
      <c r="O200" s="3">
        <f t="shared" si="30"/>
        <v>179</v>
      </c>
      <c r="P200" s="43">
        <f t="shared" si="31"/>
        <v>3.395110512507165</v>
      </c>
      <c r="Q200" s="43">
        <f t="shared" si="34"/>
        <v>1.5560923182324493</v>
      </c>
      <c r="R200" s="43">
        <f t="shared" si="32"/>
        <v>1.9097496632852795</v>
      </c>
      <c r="S200" s="43">
        <f t="shared" si="33"/>
        <v>0.2121944070316978</v>
      </c>
      <c r="T200" s="3">
        <f t="shared" si="27"/>
        <v>0</v>
      </c>
      <c r="U200" s="3"/>
      <c r="V200" s="3"/>
      <c r="W200" s="3"/>
      <c r="X200" s="3"/>
      <c r="Y200" s="3"/>
      <c r="Z200" s="3"/>
      <c r="AA200" s="3"/>
      <c r="AB200" s="3"/>
      <c r="AC200" s="3"/>
    </row>
    <row r="201" spans="11:29" ht="12.75">
      <c r="K201" s="3"/>
      <c r="L201" s="3"/>
      <c r="M201" s="3">
        <f t="shared" si="28"/>
        <v>180</v>
      </c>
      <c r="N201" s="3">
        <f t="shared" si="29"/>
        <v>1</v>
      </c>
      <c r="O201" s="3">
        <f t="shared" si="30"/>
        <v>180</v>
      </c>
      <c r="P201" s="43">
        <f t="shared" si="31"/>
        <v>3.3285344661698364</v>
      </c>
      <c r="Q201" s="43">
        <f t="shared" si="34"/>
        <v>1.525578296994507</v>
      </c>
      <c r="R201" s="43">
        <f t="shared" si="32"/>
        <v>1.8723006372205322</v>
      </c>
      <c r="S201" s="43">
        <f t="shared" si="33"/>
        <v>0.20803340413561477</v>
      </c>
      <c r="T201" s="3">
        <f t="shared" si="27"/>
        <v>0</v>
      </c>
      <c r="U201" s="3"/>
      <c r="V201" s="3"/>
      <c r="W201" s="3"/>
      <c r="X201" s="3"/>
      <c r="Y201" s="3"/>
      <c r="Z201" s="3"/>
      <c r="AA201" s="3"/>
      <c r="AB201" s="3"/>
      <c r="AC201" s="3"/>
    </row>
    <row r="202" spans="11:29" ht="12.75">
      <c r="K202" s="3"/>
      <c r="L202" s="3"/>
      <c r="M202" s="3">
        <f t="shared" si="28"/>
        <v>181</v>
      </c>
      <c r="N202" s="3">
        <f t="shared" si="29"/>
        <v>1</v>
      </c>
      <c r="O202" s="3">
        <f t="shared" si="30"/>
        <v>181</v>
      </c>
      <c r="P202" s="43">
        <f t="shared" si="31"/>
        <v>3.263263935493804</v>
      </c>
      <c r="Q202" s="43">
        <f t="shared" si="34"/>
        <v>1.4956626371013257</v>
      </c>
      <c r="R202" s="43">
        <f t="shared" si="32"/>
        <v>1.835585963715264</v>
      </c>
      <c r="S202" s="43">
        <f t="shared" si="33"/>
        <v>0.20395399596836275</v>
      </c>
      <c r="T202" s="3">
        <f t="shared" si="27"/>
        <v>0</v>
      </c>
      <c r="U202" s="3"/>
      <c r="V202" s="3"/>
      <c r="W202" s="3"/>
      <c r="X202" s="3"/>
      <c r="Y202" s="3"/>
      <c r="Z202" s="3"/>
      <c r="AA202" s="3"/>
      <c r="AB202" s="3"/>
      <c r="AC202" s="3"/>
    </row>
    <row r="203" spans="11:29" ht="12.75">
      <c r="K203" s="3"/>
      <c r="L203" s="3"/>
      <c r="M203" s="3">
        <f t="shared" si="28"/>
        <v>182</v>
      </c>
      <c r="N203" s="3">
        <f t="shared" si="29"/>
        <v>1</v>
      </c>
      <c r="O203" s="3">
        <f t="shared" si="30"/>
        <v>182</v>
      </c>
      <c r="P203" s="43">
        <f t="shared" si="31"/>
        <v>3.199273320113236</v>
      </c>
      <c r="Q203" s="43">
        <f t="shared" si="34"/>
        <v>1.4663336050518987</v>
      </c>
      <c r="R203" s="43">
        <f t="shared" si="32"/>
        <v>1.7995912425636946</v>
      </c>
      <c r="S203" s="43">
        <f t="shared" si="33"/>
        <v>0.19995458250707726</v>
      </c>
      <c r="T203" s="3">
        <f t="shared" si="27"/>
        <v>0</v>
      </c>
      <c r="U203" s="3"/>
      <c r="V203" s="3"/>
      <c r="W203" s="3"/>
      <c r="X203" s="3"/>
      <c r="Y203" s="3"/>
      <c r="Z203" s="3"/>
      <c r="AA203" s="3"/>
      <c r="AB203" s="3"/>
      <c r="AC203" s="3"/>
    </row>
    <row r="204" spans="11:29" ht="12.75">
      <c r="K204" s="3"/>
      <c r="L204" s="3"/>
      <c r="M204" s="3">
        <f t="shared" si="28"/>
        <v>183</v>
      </c>
      <c r="N204" s="3">
        <f t="shared" si="29"/>
        <v>1</v>
      </c>
      <c r="O204" s="3">
        <f t="shared" si="30"/>
        <v>183</v>
      </c>
      <c r="P204" s="43">
        <f t="shared" si="31"/>
        <v>3.13653752166986</v>
      </c>
      <c r="Q204" s="43">
        <f t="shared" si="34"/>
        <v>1.4375796974320179</v>
      </c>
      <c r="R204" s="43">
        <f t="shared" si="32"/>
        <v>1.7643023559392954</v>
      </c>
      <c r="S204" s="43">
        <f t="shared" si="33"/>
        <v>0.19603359510436624</v>
      </c>
      <c r="T204" s="3">
        <f t="shared" si="27"/>
        <v>0</v>
      </c>
      <c r="U204" s="3"/>
      <c r="V204" s="3"/>
      <c r="W204" s="3"/>
      <c r="X204" s="3"/>
      <c r="Y204" s="3"/>
      <c r="Z204" s="3"/>
      <c r="AA204" s="3"/>
      <c r="AB204" s="3"/>
      <c r="AC204" s="3"/>
    </row>
    <row r="205" spans="11:29" ht="12.75">
      <c r="K205" s="3"/>
      <c r="L205" s="3"/>
      <c r="M205" s="3">
        <f t="shared" si="28"/>
        <v>184</v>
      </c>
      <c r="N205" s="3">
        <f t="shared" si="29"/>
        <v>1</v>
      </c>
      <c r="O205" s="3">
        <f t="shared" si="30"/>
        <v>184</v>
      </c>
      <c r="P205" s="43">
        <f t="shared" si="31"/>
        <v>3.075031933968899</v>
      </c>
      <c r="Q205" s="43">
        <f t="shared" si="34"/>
        <v>1.409389636402411</v>
      </c>
      <c r="R205" s="43">
        <f t="shared" si="32"/>
        <v>1.729705462857505</v>
      </c>
      <c r="S205" s="43">
        <f t="shared" si="33"/>
        <v>0.1921894958730562</v>
      </c>
      <c r="T205" s="3">
        <f t="shared" si="27"/>
        <v>0</v>
      </c>
      <c r="U205" s="3"/>
      <c r="V205" s="3"/>
      <c r="W205" s="3"/>
      <c r="X205" s="3"/>
      <c r="Y205" s="3"/>
      <c r="Z205" s="3"/>
      <c r="AA205" s="3"/>
      <c r="AB205" s="3"/>
      <c r="AC205" s="3"/>
    </row>
    <row r="206" spans="11:29" ht="12.75">
      <c r="K206" s="3"/>
      <c r="L206" s="3"/>
      <c r="M206" s="3">
        <f t="shared" si="28"/>
        <v>185</v>
      </c>
      <c r="N206" s="3">
        <f t="shared" si="29"/>
        <v>1</v>
      </c>
      <c r="O206" s="3">
        <f t="shared" si="30"/>
        <v>185</v>
      </c>
      <c r="P206" s="43">
        <f t="shared" si="31"/>
        <v>3.0147324333280503</v>
      </c>
      <c r="Q206" s="43">
        <f t="shared" si="34"/>
        <v>1.3817523652753552</v>
      </c>
      <c r="R206" s="43">
        <f t="shared" si="32"/>
        <v>1.6957869937470276</v>
      </c>
      <c r="S206" s="43">
        <f t="shared" si="33"/>
        <v>0.18842077708300314</v>
      </c>
      <c r="T206" s="3">
        <f t="shared" si="27"/>
        <v>0</v>
      </c>
      <c r="U206" s="3"/>
      <c r="V206" s="3"/>
      <c r="W206" s="3"/>
      <c r="X206" s="3"/>
      <c r="Y206" s="3"/>
      <c r="Z206" s="3"/>
      <c r="AA206" s="3"/>
      <c r="AB206" s="3"/>
      <c r="AC206" s="3"/>
    </row>
    <row r="207" spans="11:29" ht="12.75">
      <c r="K207" s="3"/>
      <c r="L207" s="3"/>
      <c r="M207" s="3">
        <f t="shared" si="28"/>
        <v>186</v>
      </c>
      <c r="N207" s="3">
        <f t="shared" si="29"/>
        <v>1</v>
      </c>
      <c r="O207" s="3">
        <f t="shared" si="30"/>
        <v>186</v>
      </c>
      <c r="P207" s="43">
        <f t="shared" si="31"/>
        <v>2.9556153691157045</v>
      </c>
      <c r="Q207" s="43">
        <f t="shared" si="34"/>
        <v>1.3546570441780301</v>
      </c>
      <c r="R207" s="43">
        <f t="shared" si="32"/>
        <v>1.6625336451275832</v>
      </c>
      <c r="S207" s="43">
        <f t="shared" si="33"/>
        <v>0.18472596056973153</v>
      </c>
      <c r="T207" s="3">
        <f t="shared" si="27"/>
        <v>0</v>
      </c>
      <c r="U207" s="3"/>
      <c r="V207" s="3"/>
      <c r="W207" s="3"/>
      <c r="X207" s="3"/>
      <c r="Y207" s="3"/>
      <c r="Z207" s="3"/>
      <c r="AA207" s="3"/>
      <c r="AB207" s="3"/>
      <c r="AC207" s="3"/>
    </row>
    <row r="208" spans="11:29" ht="12.75">
      <c r="K208" s="3"/>
      <c r="L208" s="3"/>
      <c r="M208" s="3">
        <f t="shared" si="28"/>
        <v>187</v>
      </c>
      <c r="N208" s="3">
        <f t="shared" si="29"/>
        <v>1</v>
      </c>
      <c r="O208" s="3">
        <f t="shared" si="30"/>
        <v>187</v>
      </c>
      <c r="P208" s="43">
        <f t="shared" si="31"/>
        <v>2.8976575544747143</v>
      </c>
      <c r="Q208" s="43">
        <f t="shared" si="34"/>
        <v>1.3280930458009095</v>
      </c>
      <c r="R208" s="43">
        <f t="shared" si="32"/>
        <v>1.6299323743920262</v>
      </c>
      <c r="S208" s="43">
        <f t="shared" si="33"/>
        <v>0.18110359715466964</v>
      </c>
      <c r="T208" s="3">
        <f t="shared" si="27"/>
        <v>0</v>
      </c>
      <c r="U208" s="3"/>
      <c r="V208" s="3"/>
      <c r="W208" s="3"/>
      <c r="X208" s="3"/>
      <c r="Y208" s="3"/>
      <c r="Z208" s="3"/>
      <c r="AA208" s="3"/>
      <c r="AB208" s="3"/>
      <c r="AC208" s="3"/>
    </row>
    <row r="209" spans="11:29" ht="12.75">
      <c r="K209" s="3"/>
      <c r="L209" s="3"/>
      <c r="M209" s="3">
        <f t="shared" si="28"/>
        <v>188</v>
      </c>
      <c r="N209" s="3">
        <f t="shared" si="29"/>
        <v>1</v>
      </c>
      <c r="O209" s="3">
        <f t="shared" si="30"/>
        <v>188</v>
      </c>
      <c r="P209" s="43">
        <f t="shared" si="31"/>
        <v>2.8408362572280574</v>
      </c>
      <c r="Q209" s="43">
        <f t="shared" si="34"/>
        <v>1.3020499512295252</v>
      </c>
      <c r="R209" s="43">
        <f t="shared" si="32"/>
        <v>1.5979703946907817</v>
      </c>
      <c r="S209" s="43">
        <f t="shared" si="33"/>
        <v>0.1775522660767536</v>
      </c>
      <c r="T209" s="3">
        <f t="shared" si="27"/>
        <v>0</v>
      </c>
      <c r="U209" s="3"/>
      <c r="V209" s="3"/>
      <c r="W209" s="3"/>
      <c r="X209" s="3"/>
      <c r="Y209" s="3"/>
      <c r="Z209" s="3"/>
      <c r="AA209" s="3"/>
      <c r="AB209" s="3"/>
      <c r="AC209" s="3"/>
    </row>
    <row r="210" spans="11:29" ht="12.75">
      <c r="K210" s="3"/>
      <c r="L210" s="3"/>
      <c r="M210" s="3">
        <f t="shared" si="28"/>
        <v>189</v>
      </c>
      <c r="N210" s="3">
        <f t="shared" si="29"/>
        <v>1</v>
      </c>
      <c r="O210" s="3">
        <f t="shared" si="30"/>
        <v>189</v>
      </c>
      <c r="P210" s="43">
        <f t="shared" si="31"/>
        <v>2.7851291909628384</v>
      </c>
      <c r="Q210" s="43">
        <f t="shared" si="34"/>
        <v>1.2765175458579665</v>
      </c>
      <c r="R210" s="43">
        <f t="shared" si="32"/>
        <v>1.566635169916596</v>
      </c>
      <c r="S210" s="43">
        <f t="shared" si="33"/>
        <v>0.1740705744351774</v>
      </c>
      <c r="T210" s="3">
        <f t="shared" si="27"/>
        <v>0</v>
      </c>
      <c r="U210" s="3"/>
      <c r="V210" s="3"/>
      <c r="W210" s="3"/>
      <c r="X210" s="3"/>
      <c r="Y210" s="3"/>
      <c r="Z210" s="3"/>
      <c r="AA210" s="3"/>
      <c r="AB210" s="3"/>
      <c r="AC210" s="3"/>
    </row>
    <row r="211" spans="11:29" ht="12.75">
      <c r="K211" s="3"/>
      <c r="L211" s="3"/>
      <c r="M211" s="3">
        <f t="shared" si="28"/>
        <v>190</v>
      </c>
      <c r="N211" s="3">
        <f t="shared" si="29"/>
        <v>1</v>
      </c>
      <c r="O211" s="3">
        <f t="shared" si="30"/>
        <v>190</v>
      </c>
      <c r="P211" s="43">
        <f t="shared" si="31"/>
        <v>2.7305145062891247</v>
      </c>
      <c r="Q211" s="43">
        <f t="shared" si="34"/>
        <v>1.2514858153825146</v>
      </c>
      <c r="R211" s="43">
        <f t="shared" si="32"/>
        <v>1.535914409787632</v>
      </c>
      <c r="S211" s="43">
        <f t="shared" si="33"/>
        <v>0.1706571566430703</v>
      </c>
      <c r="T211" s="3">
        <f t="shared" si="27"/>
        <v>0</v>
      </c>
      <c r="U211" s="3"/>
      <c r="V211" s="3"/>
      <c r="W211" s="3"/>
      <c r="X211" s="3"/>
      <c r="Y211" s="3"/>
      <c r="Z211" s="3"/>
      <c r="AA211" s="3"/>
      <c r="AB211" s="3"/>
      <c r="AC211" s="3"/>
    </row>
    <row r="212" spans="11:29" ht="12.75">
      <c r="K212" s="3"/>
      <c r="L212" s="3"/>
      <c r="M212" s="3">
        <f t="shared" si="28"/>
        <v>191</v>
      </c>
      <c r="N212" s="3">
        <f t="shared" si="29"/>
        <v>1</v>
      </c>
      <c r="O212" s="3">
        <f t="shared" si="30"/>
        <v>191</v>
      </c>
      <c r="P212" s="43">
        <f t="shared" si="31"/>
        <v>2.6769707822701942</v>
      </c>
      <c r="Q212" s="43">
        <f t="shared" si="34"/>
        <v>1.226944941873838</v>
      </c>
      <c r="R212" s="43">
        <f t="shared" si="32"/>
        <v>1.5057960650269837</v>
      </c>
      <c r="S212" s="43">
        <f t="shared" si="33"/>
        <v>0.16731067389188714</v>
      </c>
      <c r="T212" s="3">
        <f t="shared" si="27"/>
        <v>0</v>
      </c>
      <c r="U212" s="3"/>
      <c r="V212" s="3"/>
      <c r="W212" s="3"/>
      <c r="X212" s="3"/>
      <c r="Y212" s="3"/>
      <c r="Z212" s="3"/>
      <c r="AA212" s="3"/>
      <c r="AB212" s="3"/>
      <c r="AC212" s="3"/>
    </row>
    <row r="213" spans="11:29" ht="12.75">
      <c r="K213" s="3"/>
      <c r="L213" s="3"/>
      <c r="M213" s="3">
        <f t="shared" si="28"/>
        <v>192</v>
      </c>
      <c r="N213" s="3">
        <f t="shared" si="29"/>
        <v>1</v>
      </c>
      <c r="O213" s="3">
        <f t="shared" si="30"/>
        <v>192</v>
      </c>
      <c r="P213" s="43">
        <f t="shared" si="31"/>
        <v>2.624477018020828</v>
      </c>
      <c r="Q213" s="43">
        <f t="shared" si="34"/>
        <v>1.202885299926212</v>
      </c>
      <c r="R213" s="43">
        <f t="shared" si="32"/>
        <v>1.4762683226367153</v>
      </c>
      <c r="S213" s="43">
        <f t="shared" si="33"/>
        <v>0.16402981362630176</v>
      </c>
      <c r="T213" s="3">
        <f aca="true" t="shared" si="35" ref="T213:T276">$B$11</f>
        <v>0</v>
      </c>
      <c r="U213" s="3"/>
      <c r="V213" s="3"/>
      <c r="W213" s="3"/>
      <c r="X213" s="3"/>
      <c r="Y213" s="3"/>
      <c r="Z213" s="3"/>
      <c r="AA213" s="3"/>
      <c r="AB213" s="3"/>
      <c r="AC213" s="3"/>
    </row>
    <row r="214" spans="11:29" ht="12.75">
      <c r="K214" s="3"/>
      <c r="L214" s="3"/>
      <c r="M214" s="3">
        <f aca="true" t="shared" si="36" ref="M214:M277">(M213+1)</f>
        <v>193</v>
      </c>
      <c r="N214" s="3">
        <f aca="true" t="shared" si="37" ref="N214:N277">IF($B$9&gt;N213,IF(O213=($B$8-1),(N213+1),(N213)),(N213))</f>
        <v>1</v>
      </c>
      <c r="O214" s="3">
        <f aca="true" t="shared" si="38" ref="O214:O277">IF(O213&lt;($B$8-1),(1+O213),0)</f>
        <v>193</v>
      </c>
      <c r="P214" s="43">
        <f aca="true" t="shared" si="39" ref="P214:P277">IF((N214&gt;N213),(EXP(-$Q$16)*(P213)+$Q$11),((EXP(-$Q$16)*(P213))))</f>
        <v>2.5730126244703575</v>
      </c>
      <c r="Q214" s="43">
        <f t="shared" si="34"/>
        <v>1.1792974528822464</v>
      </c>
      <c r="R214" s="43">
        <f aca="true" t="shared" si="40" ref="R214:R277">IF((N214&gt;N213),(EXP(-$Q$16)*(R213)+$Q$13),((EXP(-$Q$16)*(R213))))</f>
        <v>1.4473196012645755</v>
      </c>
      <c r="S214" s="43">
        <f aca="true" t="shared" si="41" ref="S214:S277">IF((N214&gt;N213),(EXP(-$Q$16)*(S213)+$Q$14),((EXP(-$Q$16)*(S213))))</f>
        <v>0.16081328902939734</v>
      </c>
      <c r="T214" s="3">
        <f t="shared" si="35"/>
        <v>0</v>
      </c>
      <c r="U214" s="3"/>
      <c r="V214" s="3"/>
      <c r="W214" s="3"/>
      <c r="X214" s="3"/>
      <c r="Y214" s="3"/>
      <c r="Z214" s="3"/>
      <c r="AA214" s="3"/>
      <c r="AB214" s="3"/>
      <c r="AC214" s="3"/>
    </row>
    <row r="215" spans="11:29" ht="12.75">
      <c r="K215" s="3"/>
      <c r="L215" s="3"/>
      <c r="M215" s="3">
        <f t="shared" si="36"/>
        <v>194</v>
      </c>
      <c r="N215" s="3">
        <f t="shared" si="37"/>
        <v>1</v>
      </c>
      <c r="O215" s="3">
        <f t="shared" si="38"/>
        <v>194</v>
      </c>
      <c r="P215" s="43">
        <f t="shared" si="39"/>
        <v>2.522557416287231</v>
      </c>
      <c r="Q215" s="43">
        <f aca="true" t="shared" si="42" ref="Q215:Q278">IF((N215&gt;N214),(EXP(-$Q$16)*(Q214)+$Q$12),((EXP(-$Q$16)*(Q214))))</f>
        <v>1.1561721491316468</v>
      </c>
      <c r="R215" s="43">
        <f t="shared" si="40"/>
        <v>1.418938546661567</v>
      </c>
      <c r="S215" s="43">
        <f t="shared" si="41"/>
        <v>0.15765983851795193</v>
      </c>
      <c r="T215" s="3">
        <f t="shared" si="35"/>
        <v>0</v>
      </c>
      <c r="U215" s="3"/>
      <c r="V215" s="3"/>
      <c r="W215" s="3"/>
      <c r="X215" s="3"/>
      <c r="Y215" s="3"/>
      <c r="Z215" s="3"/>
      <c r="AA215" s="3"/>
      <c r="AB215" s="3"/>
      <c r="AC215" s="3"/>
    </row>
    <row r="216" spans="11:29" ht="12.75">
      <c r="K216" s="3"/>
      <c r="L216" s="3"/>
      <c r="M216" s="3">
        <f t="shared" si="36"/>
        <v>195</v>
      </c>
      <c r="N216" s="3">
        <f t="shared" si="37"/>
        <v>1</v>
      </c>
      <c r="O216" s="3">
        <f t="shared" si="38"/>
        <v>195</v>
      </c>
      <c r="P216" s="43">
        <f t="shared" si="39"/>
        <v>2.473091603961937</v>
      </c>
      <c r="Q216" s="43">
        <f t="shared" si="42"/>
        <v>1.1335003184825538</v>
      </c>
      <c r="R216" s="43">
        <f t="shared" si="40"/>
        <v>1.3911140272285893</v>
      </c>
      <c r="S216" s="43">
        <f t="shared" si="41"/>
        <v>0.15456822524762107</v>
      </c>
      <c r="T216" s="3">
        <f t="shared" si="35"/>
        <v>0</v>
      </c>
      <c r="U216" s="3"/>
      <c r="V216" s="3"/>
      <c r="W216" s="3"/>
      <c r="X216" s="3"/>
      <c r="Y216" s="3"/>
      <c r="Z216" s="3"/>
      <c r="AA216" s="3"/>
      <c r="AB216" s="3"/>
      <c r="AC216" s="3"/>
    </row>
    <row r="217" spans="11:29" ht="12.75">
      <c r="K217" s="3"/>
      <c r="L217" s="3"/>
      <c r="M217" s="3">
        <f t="shared" si="36"/>
        <v>196</v>
      </c>
      <c r="N217" s="3">
        <f t="shared" si="37"/>
        <v>1</v>
      </c>
      <c r="O217" s="3">
        <f t="shared" si="38"/>
        <v>196</v>
      </c>
      <c r="P217" s="43">
        <f t="shared" si="39"/>
        <v>2.424595786045176</v>
      </c>
      <c r="Q217" s="43">
        <f t="shared" si="42"/>
        <v>1.1112730686040384</v>
      </c>
      <c r="R217" s="43">
        <f t="shared" si="40"/>
        <v>1.3638351296504114</v>
      </c>
      <c r="S217" s="43">
        <f t="shared" si="41"/>
        <v>0.1515372366278235</v>
      </c>
      <c r="T217" s="3">
        <f t="shared" si="35"/>
        <v>0</v>
      </c>
      <c r="U217" s="3"/>
      <c r="V217" s="3"/>
      <c r="W217" s="3"/>
      <c r="X217" s="3"/>
      <c r="Y217" s="3"/>
      <c r="Z217" s="3"/>
      <c r="AA217" s="3"/>
      <c r="AB217" s="3"/>
      <c r="AC217" s="3"/>
    </row>
    <row r="218" spans="11:29" ht="12.75">
      <c r="K218" s="3"/>
      <c r="L218" s="3"/>
      <c r="M218" s="3">
        <f t="shared" si="36"/>
        <v>197</v>
      </c>
      <c r="N218" s="3">
        <f t="shared" si="37"/>
        <v>1</v>
      </c>
      <c r="O218" s="3">
        <f t="shared" si="38"/>
        <v>197</v>
      </c>
      <c r="P218" s="43">
        <f t="shared" si="39"/>
        <v>2.3770509415382346</v>
      </c>
      <c r="Q218" s="43">
        <f t="shared" si="42"/>
        <v>1.089481681538357</v>
      </c>
      <c r="R218" s="43">
        <f t="shared" si="40"/>
        <v>1.3370911546152568</v>
      </c>
      <c r="S218" s="43">
        <f t="shared" si="41"/>
        <v>0.14856568384613966</v>
      </c>
      <c r="T218" s="3">
        <f t="shared" si="35"/>
        <v>0</v>
      </c>
      <c r="U218" s="3"/>
      <c r="V218" s="3"/>
      <c r="W218" s="3"/>
      <c r="X218" s="3"/>
      <c r="Y218" s="3"/>
      <c r="Z218" s="3"/>
      <c r="AA218" s="3"/>
      <c r="AB218" s="3"/>
      <c r="AC218" s="3"/>
    </row>
    <row r="219" spans="11:29" ht="12.75">
      <c r="K219" s="3"/>
      <c r="L219" s="3"/>
      <c r="M219" s="3">
        <f t="shared" si="36"/>
        <v>198</v>
      </c>
      <c r="N219" s="3">
        <f t="shared" si="37"/>
        <v>1</v>
      </c>
      <c r="O219" s="3">
        <f t="shared" si="38"/>
        <v>198</v>
      </c>
      <c r="P219" s="43">
        <f t="shared" si="39"/>
        <v>2.3304384224325827</v>
      </c>
      <c r="Q219" s="43">
        <f t="shared" si="42"/>
        <v>1.0681176102816</v>
      </c>
      <c r="R219" s="43">
        <f t="shared" si="40"/>
        <v>1.3108716126183275</v>
      </c>
      <c r="S219" s="43">
        <f t="shared" si="41"/>
        <v>0.14565240140203642</v>
      </c>
      <c r="T219" s="3">
        <f t="shared" si="35"/>
        <v>0</v>
      </c>
      <c r="U219" s="3"/>
      <c r="V219" s="3"/>
      <c r="W219" s="3"/>
      <c r="X219" s="3"/>
      <c r="Y219" s="3"/>
      <c r="Z219" s="3"/>
      <c r="AA219" s="3"/>
      <c r="AB219" s="3"/>
      <c r="AC219" s="3"/>
    </row>
    <row r="220" spans="11:29" ht="12.75">
      <c r="K220" s="3"/>
      <c r="L220" s="3"/>
      <c r="M220" s="3">
        <f t="shared" si="36"/>
        <v>199</v>
      </c>
      <c r="N220" s="3">
        <f t="shared" si="37"/>
        <v>1</v>
      </c>
      <c r="O220" s="3">
        <f t="shared" si="38"/>
        <v>199</v>
      </c>
      <c r="P220" s="43">
        <f t="shared" si="39"/>
        <v>2.284739946395763</v>
      </c>
      <c r="Q220" s="43">
        <f t="shared" si="42"/>
        <v>1.047172475431391</v>
      </c>
      <c r="R220" s="43">
        <f t="shared" si="40"/>
        <v>1.2851662198476166</v>
      </c>
      <c r="S220" s="43">
        <f t="shared" si="41"/>
        <v>0.1427962466497352</v>
      </c>
      <c r="T220" s="3">
        <f t="shared" si="35"/>
        <v>0</v>
      </c>
      <c r="U220" s="3"/>
      <c r="V220" s="3"/>
      <c r="W220" s="3"/>
      <c r="X220" s="3"/>
      <c r="Y220" s="3"/>
      <c r="Z220" s="3"/>
      <c r="AA220" s="3"/>
      <c r="AB220" s="3"/>
      <c r="AC220" s="3"/>
    </row>
    <row r="221" spans="11:29" ht="12.75">
      <c r="K221" s="3"/>
      <c r="L221" s="3"/>
      <c r="M221" s="3">
        <f t="shared" si="36"/>
        <v>200</v>
      </c>
      <c r="N221" s="3">
        <f t="shared" si="37"/>
        <v>1</v>
      </c>
      <c r="O221" s="3">
        <f t="shared" si="38"/>
        <v>200</v>
      </c>
      <c r="P221" s="43">
        <f t="shared" si="39"/>
        <v>2.2399375896007077</v>
      </c>
      <c r="Q221" s="43">
        <f t="shared" si="42"/>
        <v>1.0266380619003237</v>
      </c>
      <c r="R221" s="43">
        <f t="shared" si="40"/>
        <v>1.2599648941503978</v>
      </c>
      <c r="S221" s="43">
        <f t="shared" si="41"/>
        <v>0.13999609935004423</v>
      </c>
      <c r="T221" s="3">
        <f t="shared" si="35"/>
        <v>0</v>
      </c>
      <c r="U221" s="3"/>
      <c r="V221" s="3"/>
      <c r="W221" s="3"/>
      <c r="X221" s="3"/>
      <c r="Y221" s="3"/>
      <c r="Z221" s="3"/>
      <c r="AA221" s="3"/>
      <c r="AB221" s="3"/>
      <c r="AC221" s="3"/>
    </row>
    <row r="222" spans="11:29" ht="12.75">
      <c r="K222" s="3"/>
      <c r="L222" s="3"/>
      <c r="M222" s="3">
        <f t="shared" si="36"/>
        <v>201</v>
      </c>
      <c r="N222" s="3">
        <f t="shared" si="37"/>
        <v>1</v>
      </c>
      <c r="O222" s="3">
        <f t="shared" si="38"/>
        <v>201</v>
      </c>
      <c r="P222" s="43">
        <f t="shared" si="39"/>
        <v>2.196013779695664</v>
      </c>
      <c r="Q222" s="43">
        <f t="shared" si="42"/>
        <v>1.0065063156938452</v>
      </c>
      <c r="R222" s="43">
        <f t="shared" si="40"/>
        <v>1.2352577510788105</v>
      </c>
      <c r="S222" s="43">
        <f t="shared" si="41"/>
        <v>0.137250861230979</v>
      </c>
      <c r="T222" s="3">
        <f t="shared" si="35"/>
        <v>0</v>
      </c>
      <c r="U222" s="3"/>
      <c r="V222" s="3"/>
      <c r="W222" s="3"/>
      <c r="X222" s="3"/>
      <c r="Y222" s="3"/>
      <c r="Z222" s="3"/>
      <c r="AA222" s="3"/>
      <c r="AB222" s="3"/>
      <c r="AC222" s="3"/>
    </row>
    <row r="223" spans="11:29" ht="12.75">
      <c r="K223" s="3"/>
      <c r="L223" s="3"/>
      <c r="M223" s="3">
        <f t="shared" si="36"/>
        <v>202</v>
      </c>
      <c r="N223" s="3">
        <f t="shared" si="37"/>
        <v>1</v>
      </c>
      <c r="O223" s="3">
        <f t="shared" si="38"/>
        <v>202</v>
      </c>
      <c r="P223" s="43">
        <f t="shared" si="39"/>
        <v>2.152951288911979</v>
      </c>
      <c r="Q223" s="43">
        <f t="shared" si="42"/>
        <v>0.986769340751323</v>
      </c>
      <c r="R223" s="43">
        <f t="shared" si="40"/>
        <v>1.211035100012988</v>
      </c>
      <c r="S223" s="43">
        <f t="shared" si="41"/>
        <v>0.1345594555569987</v>
      </c>
      <c r="T223" s="3">
        <f t="shared" si="35"/>
        <v>0</v>
      </c>
      <c r="U223" s="3"/>
      <c r="V223" s="3"/>
      <c r="W223" s="3"/>
      <c r="X223" s="3"/>
      <c r="Y223" s="3"/>
      <c r="Z223" s="3"/>
      <c r="AA223" s="3"/>
      <c r="AB223" s="3"/>
      <c r="AC223" s="3"/>
    </row>
    <row r="224" spans="11:29" ht="12.75">
      <c r="K224" s="3"/>
      <c r="L224" s="3"/>
      <c r="M224" s="3">
        <f t="shared" si="36"/>
        <v>203</v>
      </c>
      <c r="N224" s="3">
        <f t="shared" si="37"/>
        <v>1</v>
      </c>
      <c r="O224" s="3">
        <f t="shared" si="38"/>
        <v>203</v>
      </c>
      <c r="P224" s="43">
        <f t="shared" si="39"/>
        <v>2.1107332273070365</v>
      </c>
      <c r="Q224" s="43">
        <f t="shared" si="42"/>
        <v>0.9674193958490578</v>
      </c>
      <c r="R224" s="43">
        <f t="shared" si="40"/>
        <v>1.1872874403602078</v>
      </c>
      <c r="S224" s="43">
        <f t="shared" si="41"/>
        <v>0.13192082670668978</v>
      </c>
      <c r="T224" s="3">
        <f t="shared" si="35"/>
        <v>0</v>
      </c>
      <c r="U224" s="3"/>
      <c r="V224" s="3"/>
      <c r="W224" s="3"/>
      <c r="X224" s="3"/>
      <c r="Y224" s="3"/>
      <c r="Z224" s="3"/>
      <c r="AA224" s="3"/>
      <c r="AB224" s="3"/>
      <c r="AC224" s="3"/>
    </row>
    <row r="225" spans="11:29" ht="12.75">
      <c r="K225" s="3"/>
      <c r="L225" s="3"/>
      <c r="M225" s="3">
        <f t="shared" si="36"/>
        <v>204</v>
      </c>
      <c r="N225" s="3">
        <f t="shared" si="37"/>
        <v>1</v>
      </c>
      <c r="O225" s="3">
        <f t="shared" si="38"/>
        <v>204</v>
      </c>
      <c r="P225" s="43">
        <f t="shared" si="39"/>
        <v>2.069343036139692</v>
      </c>
      <c r="Q225" s="43">
        <f t="shared" si="42"/>
        <v>0.9484488915640249</v>
      </c>
      <c r="R225" s="43">
        <f t="shared" si="40"/>
        <v>1.1640054578285766</v>
      </c>
      <c r="S225" s="43">
        <f t="shared" si="41"/>
        <v>0.12933393975873075</v>
      </c>
      <c r="T225" s="3">
        <f t="shared" si="35"/>
        <v>0</v>
      </c>
      <c r="U225" s="3"/>
      <c r="V225" s="3"/>
      <c r="W225" s="3"/>
      <c r="X225" s="3"/>
      <c r="Y225" s="3"/>
      <c r="Z225" s="3"/>
      <c r="AA225" s="3"/>
      <c r="AB225" s="3"/>
      <c r="AC225" s="3"/>
    </row>
    <row r="226" spans="11:29" ht="12.75">
      <c r="K226" s="3"/>
      <c r="L226" s="3"/>
      <c r="M226" s="3">
        <f t="shared" si="36"/>
        <v>205</v>
      </c>
      <c r="N226" s="3">
        <f t="shared" si="37"/>
        <v>1</v>
      </c>
      <c r="O226" s="3">
        <f t="shared" si="38"/>
        <v>205</v>
      </c>
      <c r="P226" s="43">
        <f t="shared" si="39"/>
        <v>2.028764481375615</v>
      </c>
      <c r="Q226" s="43">
        <f t="shared" si="42"/>
        <v>0.9298503872971564</v>
      </c>
      <c r="R226" s="43">
        <f t="shared" si="40"/>
        <v>1.1411800207737834</v>
      </c>
      <c r="S226" s="43">
        <f t="shared" si="41"/>
        <v>0.12679778008597595</v>
      </c>
      <c r="T226" s="3">
        <f t="shared" si="35"/>
        <v>0</v>
      </c>
      <c r="U226" s="3"/>
      <c r="V226" s="3"/>
      <c r="W226" s="3"/>
      <c r="X226" s="3"/>
      <c r="Y226" s="3"/>
      <c r="Z226" s="3"/>
      <c r="AA226" s="3"/>
      <c r="AB226" s="3"/>
      <c r="AC226" s="3"/>
    </row>
    <row r="227" spans="11:29" ht="12.75">
      <c r="K227" s="3"/>
      <c r="L227" s="3"/>
      <c r="M227" s="3">
        <f t="shared" si="36"/>
        <v>206</v>
      </c>
      <c r="N227" s="3">
        <f t="shared" si="37"/>
        <v>1</v>
      </c>
      <c r="O227" s="3">
        <f t="shared" si="38"/>
        <v>206</v>
      </c>
      <c r="P227" s="43">
        <f t="shared" si="39"/>
        <v>1.9889816473199875</v>
      </c>
      <c r="Q227" s="43">
        <f t="shared" si="42"/>
        <v>0.9116165883549937</v>
      </c>
      <c r="R227" s="43">
        <f t="shared" si="40"/>
        <v>1.118802176617493</v>
      </c>
      <c r="S227" s="43">
        <f t="shared" si="41"/>
        <v>0.12431135295749922</v>
      </c>
      <c r="T227" s="3">
        <f t="shared" si="35"/>
        <v>0</v>
      </c>
      <c r="U227" s="3"/>
      <c r="V227" s="3"/>
      <c r="W227" s="3"/>
      <c r="X227" s="3"/>
      <c r="Y227" s="3"/>
      <c r="Z227" s="3"/>
      <c r="AA227" s="3"/>
      <c r="AB227" s="3"/>
      <c r="AC227" s="3"/>
    </row>
    <row r="228" spans="11:29" ht="12.75">
      <c r="K228" s="3"/>
      <c r="L228" s="3"/>
      <c r="M228" s="3">
        <f t="shared" si="36"/>
        <v>207</v>
      </c>
      <c r="N228" s="3">
        <f t="shared" si="37"/>
        <v>1</v>
      </c>
      <c r="O228" s="3">
        <f t="shared" si="38"/>
        <v>207</v>
      </c>
      <c r="P228" s="43">
        <f t="shared" si="39"/>
        <v>1.9499789303750579</v>
      </c>
      <c r="Q228" s="43">
        <f t="shared" si="42"/>
        <v>0.8937403430885676</v>
      </c>
      <c r="R228" s="43">
        <f t="shared" si="40"/>
        <v>1.09686314833597</v>
      </c>
      <c r="S228" s="43">
        <f t="shared" si="41"/>
        <v>0.12187368314844112</v>
      </c>
      <c r="T228" s="3">
        <f t="shared" si="35"/>
        <v>0</v>
      </c>
      <c r="U228" s="3"/>
      <c r="V228" s="3"/>
      <c r="W228" s="3"/>
      <c r="X228" s="3"/>
      <c r="Y228" s="3"/>
      <c r="Z228" s="3"/>
      <c r="AA228" s="3"/>
      <c r="AB228" s="3"/>
      <c r="AC228" s="3"/>
    </row>
    <row r="229" spans="11:29" ht="12.75">
      <c r="K229" s="3"/>
      <c r="L229" s="3"/>
      <c r="M229" s="3">
        <f t="shared" si="36"/>
        <v>208</v>
      </c>
      <c r="N229" s="3">
        <f t="shared" si="37"/>
        <v>1</v>
      </c>
      <c r="O229" s="3">
        <f t="shared" si="38"/>
        <v>208</v>
      </c>
      <c r="P229" s="43">
        <f t="shared" si="39"/>
        <v>1.91174103292011</v>
      </c>
      <c r="Q229" s="43">
        <f t="shared" si="42"/>
        <v>0.8762146400883832</v>
      </c>
      <c r="R229" s="43">
        <f t="shared" si="40"/>
        <v>1.075354331017562</v>
      </c>
      <c r="S229" s="43">
        <f t="shared" si="41"/>
        <v>0.11948381455750688</v>
      </c>
      <c r="T229" s="3">
        <f t="shared" si="35"/>
        <v>0</v>
      </c>
      <c r="U229" s="3"/>
      <c r="V229" s="3"/>
      <c r="W229" s="3"/>
      <c r="X229" s="3"/>
      <c r="Y229" s="3"/>
      <c r="Z229" s="3"/>
      <c r="AA229" s="3"/>
      <c r="AB229" s="3"/>
      <c r="AC229" s="3"/>
    </row>
    <row r="230" spans="11:29" ht="12.75">
      <c r="K230" s="3"/>
      <c r="L230" s="3"/>
      <c r="M230" s="3">
        <f t="shared" si="36"/>
        <v>209</v>
      </c>
      <c r="N230" s="3">
        <f t="shared" si="37"/>
        <v>1</v>
      </c>
      <c r="O230" s="3">
        <f t="shared" si="38"/>
        <v>209</v>
      </c>
      <c r="P230" s="43">
        <f t="shared" si="39"/>
        <v>1.8742529573114393</v>
      </c>
      <c r="Q230" s="43">
        <f t="shared" si="42"/>
        <v>0.8590326054344091</v>
      </c>
      <c r="R230" s="43">
        <f t="shared" si="40"/>
        <v>1.0542672884876847</v>
      </c>
      <c r="S230" s="43">
        <f t="shared" si="41"/>
        <v>0.11714080983196495</v>
      </c>
      <c r="T230" s="3">
        <f t="shared" si="35"/>
        <v>0</v>
      </c>
      <c r="U230" s="3"/>
      <c r="V230" s="3"/>
      <c r="W230" s="3"/>
      <c r="X230" s="3"/>
      <c r="Y230" s="3"/>
      <c r="Z230" s="3"/>
      <c r="AA230" s="3"/>
      <c r="AB230" s="3"/>
      <c r="AC230" s="3"/>
    </row>
    <row r="231" spans="11:29" ht="12.75">
      <c r="K231" s="3"/>
      <c r="L231" s="3"/>
      <c r="M231" s="3">
        <f t="shared" si="36"/>
        <v>210</v>
      </c>
      <c r="N231" s="3">
        <f t="shared" si="37"/>
        <v>1</v>
      </c>
      <c r="O231" s="3">
        <f t="shared" si="38"/>
        <v>210</v>
      </c>
      <c r="P231" s="43">
        <f t="shared" si="39"/>
        <v>1.8374999999999861</v>
      </c>
      <c r="Q231" s="43">
        <f t="shared" si="42"/>
        <v>0.8421874999999931</v>
      </c>
      <c r="R231" s="43">
        <f t="shared" si="40"/>
        <v>1.0335937499999923</v>
      </c>
      <c r="S231" s="43">
        <f t="shared" si="41"/>
        <v>0.11484374999999913</v>
      </c>
      <c r="T231" s="3">
        <f t="shared" si="35"/>
        <v>0</v>
      </c>
      <c r="U231" s="3"/>
      <c r="V231" s="3"/>
      <c r="W231" s="3"/>
      <c r="X231" s="3"/>
      <c r="Y231" s="3"/>
      <c r="Z231" s="3"/>
      <c r="AA231" s="3"/>
      <c r="AB231" s="3"/>
      <c r="AC231" s="3"/>
    </row>
    <row r="232" spans="11:29" ht="12.75">
      <c r="K232" s="3"/>
      <c r="L232" s="3"/>
      <c r="M232" s="3">
        <f t="shared" si="36"/>
        <v>211</v>
      </c>
      <c r="N232" s="3">
        <f t="shared" si="37"/>
        <v>1</v>
      </c>
      <c r="O232" s="3">
        <f t="shared" si="38"/>
        <v>211</v>
      </c>
      <c r="P232" s="43">
        <f t="shared" si="39"/>
        <v>1.8014677457643202</v>
      </c>
      <c r="Q232" s="43">
        <f t="shared" si="42"/>
        <v>0.8256727168086462</v>
      </c>
      <c r="R232" s="43">
        <f t="shared" si="40"/>
        <v>1.0133256069924301</v>
      </c>
      <c r="S232" s="43">
        <f t="shared" si="41"/>
        <v>0.11259173411027001</v>
      </c>
      <c r="T232" s="3">
        <f t="shared" si="35"/>
        <v>0</v>
      </c>
      <c r="U232" s="3"/>
      <c r="V232" s="3"/>
      <c r="W232" s="3"/>
      <c r="X232" s="3"/>
      <c r="Y232" s="3"/>
      <c r="Z232" s="3"/>
      <c r="AA232" s="3"/>
      <c r="AB232" s="3"/>
      <c r="AC232" s="3"/>
    </row>
    <row r="233" spans="11:29" ht="12.75">
      <c r="K233" s="3"/>
      <c r="L233" s="3"/>
      <c r="M233" s="3">
        <f t="shared" si="36"/>
        <v>212</v>
      </c>
      <c r="N233" s="3">
        <f t="shared" si="37"/>
        <v>1</v>
      </c>
      <c r="O233" s="3">
        <f t="shared" si="38"/>
        <v>212</v>
      </c>
      <c r="P233" s="43">
        <f t="shared" si="39"/>
        <v>1.7661420620567105</v>
      </c>
      <c r="Q233" s="43">
        <f t="shared" si="42"/>
        <v>0.8094817784426585</v>
      </c>
      <c r="R233" s="43">
        <f t="shared" si="40"/>
        <v>0.9934549099068998</v>
      </c>
      <c r="S233" s="43">
        <f t="shared" si="41"/>
        <v>0.11038387887854441</v>
      </c>
      <c r="T233" s="3">
        <f t="shared" si="35"/>
        <v>0</v>
      </c>
      <c r="U233" s="3"/>
      <c r="V233" s="3"/>
      <c r="W233" s="3"/>
      <c r="X233" s="3"/>
      <c r="Y233" s="3"/>
      <c r="Z233" s="3"/>
      <c r="AA233" s="3"/>
      <c r="AB233" s="3"/>
      <c r="AC233" s="3"/>
    </row>
    <row r="234" spans="11:29" ht="12.75">
      <c r="K234" s="3"/>
      <c r="L234" s="3"/>
      <c r="M234" s="3">
        <f t="shared" si="36"/>
        <v>213</v>
      </c>
      <c r="N234" s="3">
        <f t="shared" si="37"/>
        <v>1</v>
      </c>
      <c r="O234" s="3">
        <f t="shared" si="38"/>
        <v>213</v>
      </c>
      <c r="P234" s="43">
        <f t="shared" si="39"/>
        <v>1.7315090934600676</v>
      </c>
      <c r="Q234" s="43">
        <f t="shared" si="42"/>
        <v>0.7936083345025304</v>
      </c>
      <c r="R234" s="43">
        <f t="shared" si="40"/>
        <v>0.9739738650712881</v>
      </c>
      <c r="S234" s="43">
        <f t="shared" si="41"/>
        <v>0.10821931834125423</v>
      </c>
      <c r="T234" s="3">
        <f t="shared" si="35"/>
        <v>0</v>
      </c>
      <c r="U234" s="3"/>
      <c r="V234" s="3"/>
      <c r="W234" s="3"/>
      <c r="X234" s="3"/>
      <c r="Y234" s="3"/>
      <c r="Z234" s="3"/>
      <c r="AA234" s="3"/>
      <c r="AB234" s="3"/>
      <c r="AC234" s="3"/>
    </row>
    <row r="235" spans="11:29" ht="12.75">
      <c r="K235" s="3"/>
      <c r="L235" s="3"/>
      <c r="M235" s="3">
        <f t="shared" si="36"/>
        <v>214</v>
      </c>
      <c r="N235" s="3">
        <f t="shared" si="37"/>
        <v>1</v>
      </c>
      <c r="O235" s="3">
        <f t="shared" si="38"/>
        <v>214</v>
      </c>
      <c r="P235" s="43">
        <f t="shared" si="39"/>
        <v>1.6975552562535798</v>
      </c>
      <c r="Q235" s="43">
        <f t="shared" si="42"/>
        <v>0.7780461591162235</v>
      </c>
      <c r="R235" s="43">
        <f t="shared" si="40"/>
        <v>0.9548748316426388</v>
      </c>
      <c r="S235" s="43">
        <f t="shared" si="41"/>
        <v>0.10609720351584874</v>
      </c>
      <c r="T235" s="3">
        <f t="shared" si="35"/>
        <v>0</v>
      </c>
      <c r="U235" s="3"/>
      <c r="V235" s="3"/>
      <c r="W235" s="3"/>
      <c r="X235" s="3"/>
      <c r="Y235" s="3"/>
      <c r="Z235" s="3"/>
      <c r="AA235" s="3"/>
      <c r="AB235" s="3"/>
      <c r="AC235" s="3"/>
    </row>
    <row r="236" spans="11:29" ht="12.75">
      <c r="K236" s="3"/>
      <c r="L236" s="3"/>
      <c r="M236" s="3">
        <f t="shared" si="36"/>
        <v>215</v>
      </c>
      <c r="N236" s="3">
        <f t="shared" si="37"/>
        <v>1</v>
      </c>
      <c r="O236" s="3">
        <f t="shared" si="38"/>
        <v>215</v>
      </c>
      <c r="P236" s="43">
        <f t="shared" si="39"/>
        <v>1.6642672330849155</v>
      </c>
      <c r="Q236" s="43">
        <f t="shared" si="42"/>
        <v>0.7627891484972524</v>
      </c>
      <c r="R236" s="43">
        <f t="shared" si="40"/>
        <v>0.9361503186102651</v>
      </c>
      <c r="S236" s="43">
        <f t="shared" si="41"/>
        <v>0.10401670206780722</v>
      </c>
      <c r="T236" s="3">
        <f t="shared" si="35"/>
        <v>0</v>
      </c>
      <c r="U236" s="3"/>
      <c r="V236" s="3"/>
      <c r="W236" s="3"/>
      <c r="X236" s="3"/>
      <c r="Y236" s="3"/>
      <c r="Z236" s="3"/>
      <c r="AA236" s="3"/>
      <c r="AB236" s="3"/>
      <c r="AC236" s="3"/>
    </row>
    <row r="237" spans="11:29" ht="12.75">
      <c r="K237" s="3"/>
      <c r="L237" s="3"/>
      <c r="M237" s="3">
        <f t="shared" si="36"/>
        <v>216</v>
      </c>
      <c r="N237" s="3">
        <f t="shared" si="37"/>
        <v>1</v>
      </c>
      <c r="O237" s="3">
        <f t="shared" si="38"/>
        <v>216</v>
      </c>
      <c r="P237" s="43">
        <f t="shared" si="39"/>
        <v>1.6316319677468993</v>
      </c>
      <c r="Q237" s="43">
        <f t="shared" si="42"/>
        <v>0.7478313185506618</v>
      </c>
      <c r="R237" s="43">
        <f t="shared" si="40"/>
        <v>0.917792981857631</v>
      </c>
      <c r="S237" s="43">
        <f t="shared" si="41"/>
        <v>0.10197699798418121</v>
      </c>
      <c r="T237" s="3">
        <f t="shared" si="35"/>
        <v>0</v>
      </c>
      <c r="U237" s="3"/>
      <c r="V237" s="3"/>
      <c r="W237" s="3"/>
      <c r="X237" s="3"/>
      <c r="Y237" s="3"/>
      <c r="Z237" s="3"/>
      <c r="AA237" s="3"/>
      <c r="AB237" s="3"/>
      <c r="AC237" s="3"/>
    </row>
    <row r="238" spans="11:29" ht="12.75">
      <c r="K238" s="3"/>
      <c r="L238" s="3"/>
      <c r="M238" s="3">
        <f t="shared" si="36"/>
        <v>217</v>
      </c>
      <c r="N238" s="3">
        <f t="shared" si="37"/>
        <v>1</v>
      </c>
      <c r="O238" s="3">
        <f t="shared" si="38"/>
        <v>217</v>
      </c>
      <c r="P238" s="43">
        <f t="shared" si="39"/>
        <v>1.5996366600566154</v>
      </c>
      <c r="Q238" s="43">
        <f t="shared" si="42"/>
        <v>0.7331668025259483</v>
      </c>
      <c r="R238" s="43">
        <f t="shared" si="40"/>
        <v>0.8997956212818463</v>
      </c>
      <c r="S238" s="43">
        <f t="shared" si="41"/>
        <v>0.09997729125353846</v>
      </c>
      <c r="T238" s="3">
        <f t="shared" si="35"/>
        <v>0</v>
      </c>
      <c r="U238" s="3"/>
      <c r="V238" s="3"/>
      <c r="W238" s="3"/>
      <c r="X238" s="3"/>
      <c r="Y238" s="3"/>
      <c r="Z238" s="3"/>
      <c r="AA238" s="3"/>
      <c r="AB238" s="3"/>
      <c r="AC238" s="3"/>
    </row>
    <row r="239" spans="11:29" ht="12.75">
      <c r="K239" s="3"/>
      <c r="L239" s="3"/>
      <c r="M239" s="3">
        <f t="shared" si="36"/>
        <v>218</v>
      </c>
      <c r="N239" s="3">
        <f t="shared" si="37"/>
        <v>1</v>
      </c>
      <c r="O239" s="3">
        <f t="shared" si="38"/>
        <v>218</v>
      </c>
      <c r="P239" s="43">
        <f t="shared" si="39"/>
        <v>1.5682687608349273</v>
      </c>
      <c r="Q239" s="43">
        <f t="shared" si="42"/>
        <v>0.7187898487160079</v>
      </c>
      <c r="R239" s="43">
        <f t="shared" si="40"/>
        <v>0.8821511779696467</v>
      </c>
      <c r="S239" s="43">
        <f t="shared" si="41"/>
        <v>0.09801679755218295</v>
      </c>
      <c r="T239" s="3">
        <f t="shared" si="35"/>
        <v>0</v>
      </c>
      <c r="U239" s="3"/>
      <c r="V239" s="3"/>
      <c r="W239" s="3"/>
      <c r="X239" s="3"/>
      <c r="Y239" s="3"/>
      <c r="Z239" s="3"/>
      <c r="AA239" s="3"/>
      <c r="AB239" s="3"/>
      <c r="AC239" s="3"/>
    </row>
    <row r="240" spans="11:29" ht="12.75">
      <c r="K240" s="3"/>
      <c r="L240" s="3"/>
      <c r="M240" s="3">
        <f t="shared" si="36"/>
        <v>219</v>
      </c>
      <c r="N240" s="3">
        <f t="shared" si="37"/>
        <v>1</v>
      </c>
      <c r="O240" s="3">
        <f t="shared" si="38"/>
        <v>219</v>
      </c>
      <c r="P240" s="43">
        <f t="shared" si="39"/>
        <v>1.5375159669844471</v>
      </c>
      <c r="Q240" s="43">
        <f t="shared" si="42"/>
        <v>0.7046948182012045</v>
      </c>
      <c r="R240" s="43">
        <f t="shared" si="40"/>
        <v>0.8648527314287515</v>
      </c>
      <c r="S240" s="43">
        <f t="shared" si="41"/>
        <v>0.09609474793652795</v>
      </c>
      <c r="T240" s="3">
        <f t="shared" si="35"/>
        <v>0</v>
      </c>
      <c r="U240" s="3"/>
      <c r="V240" s="3"/>
      <c r="W240" s="3"/>
      <c r="X240" s="3"/>
      <c r="Y240" s="3"/>
      <c r="Z240" s="3"/>
      <c r="AA240" s="3"/>
      <c r="AB240" s="3"/>
      <c r="AC240" s="3"/>
    </row>
    <row r="241" spans="11:29" ht="12.75">
      <c r="K241" s="3"/>
      <c r="L241" s="3"/>
      <c r="M241" s="3">
        <f t="shared" si="36"/>
        <v>220</v>
      </c>
      <c r="N241" s="3">
        <f t="shared" si="37"/>
        <v>1</v>
      </c>
      <c r="O241" s="3">
        <f t="shared" si="38"/>
        <v>220</v>
      </c>
      <c r="P241" s="43">
        <f t="shared" si="39"/>
        <v>1.5073662166640227</v>
      </c>
      <c r="Q241" s="43">
        <f t="shared" si="42"/>
        <v>0.6908761826376767</v>
      </c>
      <c r="R241" s="43">
        <f t="shared" si="40"/>
        <v>0.8478934968735128</v>
      </c>
      <c r="S241" s="43">
        <f t="shared" si="41"/>
        <v>0.09421038854150142</v>
      </c>
      <c r="T241" s="3">
        <f t="shared" si="35"/>
        <v>0</v>
      </c>
      <c r="U241" s="3"/>
      <c r="V241" s="3"/>
      <c r="W241" s="3"/>
      <c r="X241" s="3"/>
      <c r="Y241" s="3"/>
      <c r="Z241" s="3"/>
      <c r="AA241" s="3"/>
      <c r="AB241" s="3"/>
      <c r="AC241" s="3"/>
    </row>
    <row r="242" spans="11:29" ht="12.75">
      <c r="K242" s="3"/>
      <c r="L242" s="3"/>
      <c r="M242" s="3">
        <f t="shared" si="36"/>
        <v>221</v>
      </c>
      <c r="N242" s="3">
        <f t="shared" si="37"/>
        <v>1</v>
      </c>
      <c r="O242" s="3">
        <f t="shared" si="38"/>
        <v>221</v>
      </c>
      <c r="P242" s="43">
        <f t="shared" si="39"/>
        <v>1.4778076845578498</v>
      </c>
      <c r="Q242" s="43">
        <f t="shared" si="42"/>
        <v>0.6773285220890142</v>
      </c>
      <c r="R242" s="43">
        <f t="shared" si="40"/>
        <v>0.8312668225637906</v>
      </c>
      <c r="S242" s="43">
        <f t="shared" si="41"/>
        <v>0.09236298028486561</v>
      </c>
      <c r="T242" s="3">
        <f t="shared" si="35"/>
        <v>0</v>
      </c>
      <c r="U242" s="3"/>
      <c r="V242" s="3"/>
      <c r="W242" s="3"/>
      <c r="X242" s="3"/>
      <c r="Y242" s="3"/>
      <c r="Z242" s="3"/>
      <c r="AA242" s="3"/>
      <c r="AB242" s="3"/>
      <c r="AC242" s="3"/>
    </row>
    <row r="243" spans="11:29" ht="12.75">
      <c r="K243" s="3"/>
      <c r="L243" s="3"/>
      <c r="M243" s="3">
        <f t="shared" si="36"/>
        <v>222</v>
      </c>
      <c r="N243" s="3">
        <f t="shared" si="37"/>
        <v>1</v>
      </c>
      <c r="O243" s="3">
        <f t="shared" si="38"/>
        <v>222</v>
      </c>
      <c r="P243" s="43">
        <f t="shared" si="39"/>
        <v>1.4488287772373547</v>
      </c>
      <c r="Q243" s="43">
        <f t="shared" si="42"/>
        <v>0.664046522900454</v>
      </c>
      <c r="R243" s="43">
        <f t="shared" si="40"/>
        <v>0.8149661871960121</v>
      </c>
      <c r="S243" s="43">
        <f t="shared" si="41"/>
        <v>0.09055179857733467</v>
      </c>
      <c r="T243" s="3">
        <f t="shared" si="35"/>
        <v>0</v>
      </c>
      <c r="U243" s="3"/>
      <c r="V243" s="3"/>
      <c r="W243" s="3"/>
      <c r="X243" s="3"/>
      <c r="Y243" s="3"/>
      <c r="Z243" s="3"/>
      <c r="AA243" s="3"/>
      <c r="AB243" s="3"/>
      <c r="AC243" s="3"/>
    </row>
    <row r="244" spans="11:29" ht="12.75">
      <c r="K244" s="3"/>
      <c r="L244" s="3"/>
      <c r="M244" s="3">
        <f t="shared" si="36"/>
        <v>223</v>
      </c>
      <c r="N244" s="3">
        <f t="shared" si="37"/>
        <v>1</v>
      </c>
      <c r="O244" s="3">
        <f t="shared" si="38"/>
        <v>223</v>
      </c>
      <c r="P244" s="43">
        <f t="shared" si="39"/>
        <v>1.4204181286140263</v>
      </c>
      <c r="Q244" s="43">
        <f t="shared" si="42"/>
        <v>0.6510249756147618</v>
      </c>
      <c r="R244" s="43">
        <f t="shared" si="40"/>
        <v>0.7989851973453899</v>
      </c>
      <c r="S244" s="43">
        <f t="shared" si="41"/>
        <v>0.08877613303837664</v>
      </c>
      <c r="T244" s="3">
        <f t="shared" si="35"/>
        <v>0</v>
      </c>
      <c r="U244" s="3"/>
      <c r="V244" s="3"/>
      <c r="W244" s="3"/>
      <c r="X244" s="3"/>
      <c r="Y244" s="3"/>
      <c r="Z244" s="3"/>
      <c r="AA244" s="3"/>
      <c r="AB244" s="3"/>
      <c r="AC244" s="3"/>
    </row>
    <row r="245" spans="11:29" ht="12.75">
      <c r="K245" s="3"/>
      <c r="L245" s="3"/>
      <c r="M245" s="3">
        <f t="shared" si="36"/>
        <v>224</v>
      </c>
      <c r="N245" s="3">
        <f t="shared" si="37"/>
        <v>1</v>
      </c>
      <c r="O245" s="3">
        <f t="shared" si="38"/>
        <v>224</v>
      </c>
      <c r="P245" s="43">
        <f t="shared" si="39"/>
        <v>1.3925645954814168</v>
      </c>
      <c r="Q245" s="43">
        <f t="shared" si="42"/>
        <v>0.6382587729289825</v>
      </c>
      <c r="R245" s="43">
        <f t="shared" si="40"/>
        <v>0.7833175849582971</v>
      </c>
      <c r="S245" s="43">
        <f t="shared" si="41"/>
        <v>0.08703528721758855</v>
      </c>
      <c r="T245" s="3">
        <f t="shared" si="35"/>
        <v>0</v>
      </c>
      <c r="U245" s="3"/>
      <c r="V245" s="3"/>
      <c r="W245" s="3"/>
      <c r="X245" s="3"/>
      <c r="Y245" s="3"/>
      <c r="Z245" s="3"/>
      <c r="AA245" s="3"/>
      <c r="AB245" s="3"/>
      <c r="AC245" s="3"/>
    </row>
    <row r="246" spans="11:29" ht="12.75">
      <c r="K246" s="3"/>
      <c r="L246" s="3"/>
      <c r="M246" s="3">
        <f t="shared" si="36"/>
        <v>225</v>
      </c>
      <c r="N246" s="3">
        <f t="shared" si="37"/>
        <v>1</v>
      </c>
      <c r="O246" s="3">
        <f t="shared" si="38"/>
        <v>225</v>
      </c>
      <c r="P246" s="43">
        <f t="shared" si="39"/>
        <v>1.3652572531445601</v>
      </c>
      <c r="Q246" s="43">
        <f t="shared" si="42"/>
        <v>0.6257429076912565</v>
      </c>
      <c r="R246" s="43">
        <f t="shared" si="40"/>
        <v>0.7679572048938151</v>
      </c>
      <c r="S246" s="43">
        <f t="shared" si="41"/>
        <v>0.08532857832153501</v>
      </c>
      <c r="T246" s="3">
        <f t="shared" si="35"/>
        <v>0</v>
      </c>
      <c r="U246" s="3"/>
      <c r="V246" s="3"/>
      <c r="W246" s="3"/>
      <c r="X246" s="3"/>
      <c r="Y246" s="3"/>
      <c r="Z246" s="3"/>
      <c r="AA246" s="3"/>
      <c r="AB246" s="3"/>
      <c r="AC246" s="3"/>
    </row>
    <row r="247" spans="11:29" ht="12.75">
      <c r="K247" s="3"/>
      <c r="L247" s="3"/>
      <c r="M247" s="3">
        <f t="shared" si="36"/>
        <v>226</v>
      </c>
      <c r="N247" s="3">
        <f t="shared" si="37"/>
        <v>1</v>
      </c>
      <c r="O247" s="3">
        <f t="shared" si="38"/>
        <v>226</v>
      </c>
      <c r="P247" s="43">
        <f t="shared" si="39"/>
        <v>1.338485391135095</v>
      </c>
      <c r="Q247" s="43">
        <f t="shared" si="42"/>
        <v>0.6134724709369184</v>
      </c>
      <c r="R247" s="43">
        <f t="shared" si="40"/>
        <v>0.752898032513491</v>
      </c>
      <c r="S247" s="43">
        <f t="shared" si="41"/>
        <v>0.08365533694594343</v>
      </c>
      <c r="T247" s="3">
        <f t="shared" si="35"/>
        <v>0</v>
      </c>
      <c r="U247" s="3"/>
      <c r="V247" s="3"/>
      <c r="W247" s="3"/>
      <c r="X247" s="3"/>
      <c r="Y247" s="3"/>
      <c r="Z247" s="3"/>
      <c r="AA247" s="3"/>
      <c r="AB247" s="3"/>
      <c r="AC247" s="3"/>
    </row>
    <row r="248" spans="11:29" ht="12.75">
      <c r="K248" s="3"/>
      <c r="L248" s="3"/>
      <c r="M248" s="3">
        <f t="shared" si="36"/>
        <v>227</v>
      </c>
      <c r="N248" s="3">
        <f t="shared" si="37"/>
        <v>1</v>
      </c>
      <c r="O248" s="3">
        <f t="shared" si="38"/>
        <v>227</v>
      </c>
      <c r="P248" s="43">
        <f t="shared" si="39"/>
        <v>1.3122385090104118</v>
      </c>
      <c r="Q248" s="43">
        <f t="shared" si="42"/>
        <v>0.6014426499631054</v>
      </c>
      <c r="R248" s="43">
        <f t="shared" si="40"/>
        <v>0.7381341613183567</v>
      </c>
      <c r="S248" s="43">
        <f t="shared" si="41"/>
        <v>0.08201490681315074</v>
      </c>
      <c r="T248" s="3">
        <f t="shared" si="35"/>
        <v>0</v>
      </c>
      <c r="U248" s="3"/>
      <c r="V248" s="3"/>
      <c r="W248" s="3"/>
      <c r="X248" s="3"/>
      <c r="Y248" s="3"/>
      <c r="Z248" s="3"/>
      <c r="AA248" s="3"/>
      <c r="AB248" s="3"/>
      <c r="AC248" s="3"/>
    </row>
    <row r="249" spans="11:29" ht="12.75">
      <c r="K249" s="3"/>
      <c r="L249" s="3"/>
      <c r="M249" s="3">
        <f t="shared" si="36"/>
        <v>228</v>
      </c>
      <c r="N249" s="3">
        <f t="shared" si="37"/>
        <v>1</v>
      </c>
      <c r="O249" s="3">
        <f t="shared" si="38"/>
        <v>228</v>
      </c>
      <c r="P249" s="43">
        <f t="shared" si="39"/>
        <v>1.2865063122351765</v>
      </c>
      <c r="Q249" s="43">
        <f t="shared" si="42"/>
        <v>0.5896487264411225</v>
      </c>
      <c r="R249" s="43">
        <f t="shared" si="40"/>
        <v>0.7236598006322869</v>
      </c>
      <c r="S249" s="43">
        <f t="shared" si="41"/>
        <v>0.08040664451469853</v>
      </c>
      <c r="T249" s="3">
        <f t="shared" si="35"/>
        <v>0</v>
      </c>
      <c r="U249" s="3"/>
      <c r="V249" s="3"/>
      <c r="W249" s="3"/>
      <c r="X249" s="3"/>
      <c r="Y249" s="3"/>
      <c r="Z249" s="3"/>
      <c r="AA249" s="3"/>
      <c r="AB249" s="3"/>
      <c r="AC249" s="3"/>
    </row>
    <row r="250" spans="11:29" ht="12.75">
      <c r="K250" s="3"/>
      <c r="L250" s="3"/>
      <c r="M250" s="3">
        <f t="shared" si="36"/>
        <v>229</v>
      </c>
      <c r="N250" s="3">
        <f t="shared" si="37"/>
        <v>1</v>
      </c>
      <c r="O250" s="3">
        <f t="shared" si="38"/>
        <v>229</v>
      </c>
      <c r="P250" s="43">
        <f t="shared" si="39"/>
        <v>1.2612787081436134</v>
      </c>
      <c r="Q250" s="43">
        <f t="shared" si="42"/>
        <v>0.5780860745658227</v>
      </c>
      <c r="R250" s="43">
        <f t="shared" si="40"/>
        <v>0.7094692733307826</v>
      </c>
      <c r="S250" s="43">
        <f t="shared" si="41"/>
        <v>0.07882991925897584</v>
      </c>
      <c r="T250" s="3">
        <f t="shared" si="35"/>
        <v>0</v>
      </c>
      <c r="U250" s="3"/>
      <c r="V250" s="3"/>
      <c r="W250" s="3"/>
      <c r="X250" s="3"/>
      <c r="Y250" s="3"/>
      <c r="Z250" s="3"/>
      <c r="AA250" s="3"/>
      <c r="AB250" s="3"/>
      <c r="AC250" s="3"/>
    </row>
    <row r="251" spans="11:29" ht="12.75">
      <c r="K251" s="3"/>
      <c r="L251" s="3"/>
      <c r="M251" s="3">
        <f t="shared" si="36"/>
        <v>230</v>
      </c>
      <c r="N251" s="3">
        <f t="shared" si="37"/>
        <v>1</v>
      </c>
      <c r="O251" s="3">
        <f t="shared" si="38"/>
        <v>230</v>
      </c>
      <c r="P251" s="43">
        <f t="shared" si="39"/>
        <v>1.2365458019809668</v>
      </c>
      <c r="Q251" s="43">
        <f t="shared" si="42"/>
        <v>0.5667501592412763</v>
      </c>
      <c r="R251" s="43">
        <f t="shared" si="40"/>
        <v>0.6955570136142938</v>
      </c>
      <c r="S251" s="43">
        <f t="shared" si="41"/>
        <v>0.07728411262381042</v>
      </c>
      <c r="T251" s="3">
        <f t="shared" si="35"/>
        <v>0</v>
      </c>
      <c r="U251" s="3"/>
      <c r="V251" s="3"/>
      <c r="W251" s="3"/>
      <c r="X251" s="3"/>
      <c r="Y251" s="3"/>
      <c r="Z251" s="3"/>
      <c r="AA251" s="3"/>
      <c r="AB251" s="3"/>
      <c r="AC251" s="3"/>
    </row>
    <row r="252" spans="11:29" ht="12.75">
      <c r="K252" s="3"/>
      <c r="L252" s="3"/>
      <c r="M252" s="3">
        <f t="shared" si="36"/>
        <v>231</v>
      </c>
      <c r="N252" s="3">
        <f t="shared" si="37"/>
        <v>1</v>
      </c>
      <c r="O252" s="3">
        <f t="shared" si="38"/>
        <v>231</v>
      </c>
      <c r="P252" s="43">
        <f t="shared" si="39"/>
        <v>1.2122978930225863</v>
      </c>
      <c r="Q252" s="43">
        <f t="shared" si="42"/>
        <v>0.5556365343020185</v>
      </c>
      <c r="R252" s="43">
        <f t="shared" si="40"/>
        <v>0.6819175648252048</v>
      </c>
      <c r="S252" s="43">
        <f t="shared" si="41"/>
        <v>0.07576861831391164</v>
      </c>
      <c r="T252" s="3">
        <f t="shared" si="35"/>
        <v>0</v>
      </c>
      <c r="U252" s="3"/>
      <c r="V252" s="3"/>
      <c r="W252" s="3"/>
      <c r="X252" s="3"/>
      <c r="Y252" s="3"/>
      <c r="Z252" s="3"/>
      <c r="AA252" s="3"/>
      <c r="AB252" s="3"/>
      <c r="AC252" s="3"/>
    </row>
    <row r="253" spans="11:29" ht="12.75">
      <c r="K253" s="3"/>
      <c r="L253" s="3"/>
      <c r="M253" s="3">
        <f t="shared" si="36"/>
        <v>232</v>
      </c>
      <c r="N253" s="3">
        <f t="shared" si="37"/>
        <v>1</v>
      </c>
      <c r="O253" s="3">
        <f t="shared" si="38"/>
        <v>232</v>
      </c>
      <c r="P253" s="43">
        <f t="shared" si="39"/>
        <v>1.1885254707691155</v>
      </c>
      <c r="Q253" s="43">
        <f t="shared" si="42"/>
        <v>0.5447408407691778</v>
      </c>
      <c r="R253" s="43">
        <f t="shared" si="40"/>
        <v>0.6685455773076275</v>
      </c>
      <c r="S253" s="43">
        <f t="shared" si="41"/>
        <v>0.07428284192306972</v>
      </c>
      <c r="T253" s="3">
        <f t="shared" si="35"/>
        <v>0</v>
      </c>
      <c r="U253" s="3"/>
      <c r="V253" s="3"/>
      <c r="W253" s="3"/>
      <c r="X253" s="3"/>
      <c r="Y253" s="3"/>
      <c r="Z253" s="3"/>
      <c r="AA253" s="3"/>
      <c r="AB253" s="3"/>
      <c r="AC253" s="3"/>
    </row>
    <row r="254" spans="11:29" ht="12.75">
      <c r="K254" s="3"/>
      <c r="L254" s="3"/>
      <c r="M254" s="3">
        <f t="shared" si="36"/>
        <v>233</v>
      </c>
      <c r="N254" s="3">
        <f t="shared" si="37"/>
        <v>1</v>
      </c>
      <c r="O254" s="3">
        <f t="shared" si="38"/>
        <v>233</v>
      </c>
      <c r="P254" s="43">
        <f t="shared" si="39"/>
        <v>1.1652192112162896</v>
      </c>
      <c r="Q254" s="43">
        <f t="shared" si="42"/>
        <v>0.5340588051407993</v>
      </c>
      <c r="R254" s="43">
        <f t="shared" si="40"/>
        <v>0.6554358063091629</v>
      </c>
      <c r="S254" s="43">
        <f t="shared" si="41"/>
        <v>0.0728262007010181</v>
      </c>
      <c r="T254" s="3">
        <f t="shared" si="35"/>
        <v>0</v>
      </c>
      <c r="U254" s="3"/>
      <c r="V254" s="3"/>
      <c r="W254" s="3"/>
      <c r="X254" s="3"/>
      <c r="Y254" s="3"/>
      <c r="Z254" s="3"/>
      <c r="AA254" s="3"/>
      <c r="AB254" s="3"/>
      <c r="AC254" s="3"/>
    </row>
    <row r="255" spans="11:29" ht="12.75">
      <c r="K255" s="3"/>
      <c r="L255" s="3"/>
      <c r="M255" s="3">
        <f t="shared" si="36"/>
        <v>234</v>
      </c>
      <c r="N255" s="3">
        <f t="shared" si="37"/>
        <v>1</v>
      </c>
      <c r="O255" s="3">
        <f t="shared" si="38"/>
        <v>234</v>
      </c>
      <c r="P255" s="43">
        <f t="shared" si="39"/>
        <v>1.1423699731978798</v>
      </c>
      <c r="Q255" s="43">
        <f t="shared" si="42"/>
        <v>0.5235862377156948</v>
      </c>
      <c r="R255" s="43">
        <f t="shared" si="40"/>
        <v>0.6425831099238074</v>
      </c>
      <c r="S255" s="43">
        <f t="shared" si="41"/>
        <v>0.07139812332486749</v>
      </c>
      <c r="T255" s="3">
        <f t="shared" si="35"/>
        <v>0</v>
      </c>
      <c r="U255" s="3"/>
      <c r="V255" s="3"/>
      <c r="W255" s="3"/>
      <c r="X255" s="3"/>
      <c r="Y255" s="3"/>
      <c r="Z255" s="3"/>
      <c r="AA255" s="3"/>
      <c r="AB255" s="3"/>
      <c r="AC255" s="3"/>
    </row>
    <row r="256" spans="11:29" ht="12.75">
      <c r="K256" s="3"/>
      <c r="L256" s="3"/>
      <c r="M256" s="3">
        <f t="shared" si="36"/>
        <v>235</v>
      </c>
      <c r="N256" s="3">
        <f t="shared" si="37"/>
        <v>1</v>
      </c>
      <c r="O256" s="3">
        <f t="shared" si="38"/>
        <v>235</v>
      </c>
      <c r="P256" s="43">
        <f t="shared" si="39"/>
        <v>1.119968794800352</v>
      </c>
      <c r="Q256" s="43">
        <f t="shared" si="42"/>
        <v>0.5133190309501612</v>
      </c>
      <c r="R256" s="43">
        <f t="shared" si="40"/>
        <v>0.629982447075198</v>
      </c>
      <c r="S256" s="43">
        <f t="shared" si="41"/>
        <v>0.069998049675022</v>
      </c>
      <c r="T256" s="3">
        <f t="shared" si="35"/>
        <v>0</v>
      </c>
      <c r="U256" s="3"/>
      <c r="V256" s="3"/>
      <c r="W256" s="3"/>
      <c r="X256" s="3"/>
      <c r="Y256" s="3"/>
      <c r="Z256" s="3"/>
      <c r="AA256" s="3"/>
      <c r="AB256" s="3"/>
      <c r="AC256" s="3"/>
    </row>
    <row r="257" spans="11:29" ht="12.75">
      <c r="K257" s="3"/>
      <c r="L257" s="3"/>
      <c r="M257" s="3">
        <f t="shared" si="36"/>
        <v>236</v>
      </c>
      <c r="N257" s="3">
        <f t="shared" si="37"/>
        <v>1</v>
      </c>
      <c r="O257" s="3">
        <f t="shared" si="38"/>
        <v>236</v>
      </c>
      <c r="P257" s="43">
        <f t="shared" si="39"/>
        <v>1.0980068898478301</v>
      </c>
      <c r="Q257" s="43">
        <f t="shared" si="42"/>
        <v>0.5032531578469219</v>
      </c>
      <c r="R257" s="43">
        <f t="shared" si="40"/>
        <v>0.6176288755394044</v>
      </c>
      <c r="S257" s="43">
        <f t="shared" si="41"/>
        <v>0.06862543061548938</v>
      </c>
      <c r="T257" s="3">
        <f t="shared" si="35"/>
        <v>0</v>
      </c>
      <c r="U257" s="3"/>
      <c r="V257" s="3"/>
      <c r="W257" s="3"/>
      <c r="X257" s="3"/>
      <c r="Y257" s="3"/>
      <c r="Z257" s="3"/>
      <c r="AA257" s="3"/>
      <c r="AB257" s="3"/>
      <c r="AC257" s="3"/>
    </row>
    <row r="258" spans="11:29" ht="12.75">
      <c r="K258" s="3"/>
      <c r="L258" s="3"/>
      <c r="M258" s="3">
        <f t="shared" si="36"/>
        <v>237</v>
      </c>
      <c r="N258" s="3">
        <f t="shared" si="37"/>
        <v>1</v>
      </c>
      <c r="O258" s="3">
        <f t="shared" si="38"/>
        <v>237</v>
      </c>
      <c r="P258" s="43">
        <f t="shared" si="39"/>
        <v>1.0764756444559878</v>
      </c>
      <c r="Q258" s="43">
        <f t="shared" si="42"/>
        <v>0.49338467037566086</v>
      </c>
      <c r="R258" s="43">
        <f t="shared" si="40"/>
        <v>0.6055175500064931</v>
      </c>
      <c r="S258" s="43">
        <f t="shared" si="41"/>
        <v>0.06727972777849923</v>
      </c>
      <c r="T258" s="3">
        <f t="shared" si="35"/>
        <v>0</v>
      </c>
      <c r="U258" s="3"/>
      <c r="V258" s="3"/>
      <c r="W258" s="3"/>
      <c r="X258" s="3"/>
      <c r="Y258" s="3"/>
      <c r="Z258" s="3"/>
      <c r="AA258" s="3"/>
      <c r="AB258" s="3"/>
      <c r="AC258" s="3"/>
    </row>
    <row r="259" spans="11:29" ht="12.75">
      <c r="K259" s="3"/>
      <c r="L259" s="3"/>
      <c r="M259" s="3">
        <f t="shared" si="36"/>
        <v>238</v>
      </c>
      <c r="N259" s="3">
        <f t="shared" si="37"/>
        <v>1</v>
      </c>
      <c r="O259" s="3">
        <f t="shared" si="38"/>
        <v>238</v>
      </c>
      <c r="P259" s="43">
        <f t="shared" si="39"/>
        <v>1.0553666136535165</v>
      </c>
      <c r="Q259" s="43">
        <f t="shared" si="42"/>
        <v>0.4837096979245282</v>
      </c>
      <c r="R259" s="43">
        <f t="shared" si="40"/>
        <v>0.593643720180103</v>
      </c>
      <c r="S259" s="43">
        <f t="shared" si="41"/>
        <v>0.06596041335334478</v>
      </c>
      <c r="T259" s="3">
        <f t="shared" si="35"/>
        <v>0</v>
      </c>
      <c r="U259" s="3"/>
      <c r="V259" s="3"/>
      <c r="W259" s="3"/>
      <c r="X259" s="3"/>
      <c r="Y259" s="3"/>
      <c r="Z259" s="3"/>
      <c r="AA259" s="3"/>
      <c r="AB259" s="3"/>
      <c r="AC259" s="3"/>
    </row>
    <row r="260" spans="11:29" ht="12.75">
      <c r="K260" s="3"/>
      <c r="L260" s="3"/>
      <c r="M260" s="3">
        <f t="shared" si="36"/>
        <v>239</v>
      </c>
      <c r="N260" s="3">
        <f t="shared" si="37"/>
        <v>1</v>
      </c>
      <c r="O260" s="3">
        <f t="shared" si="38"/>
        <v>239</v>
      </c>
      <c r="P260" s="43">
        <f t="shared" si="39"/>
        <v>1.0346715180698443</v>
      </c>
      <c r="Q260" s="43">
        <f t="shared" si="42"/>
        <v>0.4742244457820118</v>
      </c>
      <c r="R260" s="43">
        <f t="shared" si="40"/>
        <v>0.5820027289142874</v>
      </c>
      <c r="S260" s="43">
        <f t="shared" si="41"/>
        <v>0.06466696987936527</v>
      </c>
      <c r="T260" s="3">
        <f t="shared" si="35"/>
        <v>0</v>
      </c>
      <c r="U260" s="3"/>
      <c r="V260" s="3"/>
      <c r="W260" s="3"/>
      <c r="X260" s="3"/>
      <c r="Y260" s="3"/>
      <c r="Z260" s="3"/>
      <c r="AA260" s="3"/>
      <c r="AB260" s="3"/>
      <c r="AC260" s="3"/>
    </row>
    <row r="261" spans="11:29" ht="12.75">
      <c r="K261" s="3"/>
      <c r="L261" s="3"/>
      <c r="M261" s="3">
        <f t="shared" si="36"/>
        <v>240</v>
      </c>
      <c r="N261" s="3">
        <f t="shared" si="37"/>
        <v>1</v>
      </c>
      <c r="O261" s="3">
        <f t="shared" si="38"/>
        <v>240</v>
      </c>
      <c r="P261" s="43">
        <f t="shared" si="39"/>
        <v>1.014382240687806</v>
      </c>
      <c r="Q261" s="43">
        <f t="shared" si="42"/>
        <v>0.46492519364857754</v>
      </c>
      <c r="R261" s="43">
        <f t="shared" si="40"/>
        <v>0.5705900103868908</v>
      </c>
      <c r="S261" s="43">
        <f t="shared" si="41"/>
        <v>0.06339889004298788</v>
      </c>
      <c r="T261" s="3">
        <f t="shared" si="35"/>
        <v>0</v>
      </c>
      <c r="U261" s="3"/>
      <c r="V261" s="3"/>
      <c r="W261" s="3"/>
      <c r="X261" s="3"/>
      <c r="Y261" s="3"/>
      <c r="Z261" s="3"/>
      <c r="AA261" s="3"/>
      <c r="AB261" s="3"/>
      <c r="AC261" s="3"/>
    </row>
    <row r="262" spans="11:29" ht="12.75">
      <c r="K262" s="3"/>
      <c r="L262" s="3"/>
      <c r="M262" s="3">
        <f t="shared" si="36"/>
        <v>241</v>
      </c>
      <c r="N262" s="3">
        <f t="shared" si="37"/>
        <v>1</v>
      </c>
      <c r="O262" s="3">
        <f t="shared" si="38"/>
        <v>241</v>
      </c>
      <c r="P262" s="43">
        <f t="shared" si="39"/>
        <v>0.9944908236599922</v>
      </c>
      <c r="Q262" s="43">
        <f t="shared" si="42"/>
        <v>0.45580829417749624</v>
      </c>
      <c r="R262" s="43">
        <f t="shared" si="40"/>
        <v>0.5594010883087456</v>
      </c>
      <c r="S262" s="43">
        <f t="shared" si="41"/>
        <v>0.06215567647874951</v>
      </c>
      <c r="T262" s="3">
        <f t="shared" si="35"/>
        <v>0</v>
      </c>
      <c r="U262" s="3"/>
      <c r="V262" s="3"/>
      <c r="W262" s="3"/>
      <c r="X262" s="3"/>
      <c r="Y262" s="3"/>
      <c r="Z262" s="3"/>
      <c r="AA262" s="3"/>
      <c r="AB262" s="3"/>
      <c r="AC262" s="3"/>
    </row>
    <row r="263" spans="11:29" ht="12.75">
      <c r="K263" s="3"/>
      <c r="L263" s="3"/>
      <c r="M263" s="3">
        <f t="shared" si="36"/>
        <v>242</v>
      </c>
      <c r="N263" s="3">
        <f t="shared" si="37"/>
        <v>1</v>
      </c>
      <c r="O263" s="3">
        <f t="shared" si="38"/>
        <v>242</v>
      </c>
      <c r="P263" s="43">
        <f t="shared" si="39"/>
        <v>0.9749894651875274</v>
      </c>
      <c r="Q263" s="43">
        <f t="shared" si="42"/>
        <v>0.4468701715442832</v>
      </c>
      <c r="R263" s="43">
        <f t="shared" si="40"/>
        <v>0.5484315741679842</v>
      </c>
      <c r="S263" s="43">
        <f t="shared" si="41"/>
        <v>0.06093684157422046</v>
      </c>
      <c r="T263" s="3">
        <f t="shared" si="35"/>
        <v>0</v>
      </c>
      <c r="U263" s="3"/>
      <c r="V263" s="3"/>
      <c r="W263" s="3"/>
      <c r="X263" s="3"/>
      <c r="Y263" s="3"/>
      <c r="Z263" s="3"/>
      <c r="AA263" s="3"/>
      <c r="AB263" s="3"/>
      <c r="AC263" s="3"/>
    </row>
    <row r="264" spans="11:29" ht="12.75">
      <c r="K264" s="3"/>
      <c r="L264" s="3"/>
      <c r="M264" s="3">
        <f t="shared" si="36"/>
        <v>243</v>
      </c>
      <c r="N264" s="3">
        <f t="shared" si="37"/>
        <v>1</v>
      </c>
      <c r="O264" s="3">
        <f t="shared" si="38"/>
        <v>243</v>
      </c>
      <c r="P264" s="43">
        <f t="shared" si="39"/>
        <v>0.9558705164600535</v>
      </c>
      <c r="Q264" s="43">
        <f t="shared" si="42"/>
        <v>0.438107320044191</v>
      </c>
      <c r="R264" s="43">
        <f t="shared" si="40"/>
        <v>0.5376771655087801</v>
      </c>
      <c r="S264" s="43">
        <f t="shared" si="41"/>
        <v>0.059741907278753344</v>
      </c>
      <c r="T264" s="3">
        <f t="shared" si="35"/>
        <v>0</v>
      </c>
      <c r="U264" s="3"/>
      <c r="V264" s="3"/>
      <c r="W264" s="3"/>
      <c r="X264" s="3"/>
      <c r="Y264" s="3"/>
      <c r="Z264" s="3"/>
      <c r="AA264" s="3"/>
      <c r="AB264" s="3"/>
      <c r="AC264" s="3"/>
    </row>
    <row r="265" spans="11:29" ht="12.75">
      <c r="K265" s="3"/>
      <c r="L265" s="3"/>
      <c r="M265" s="3">
        <f t="shared" si="36"/>
        <v>244</v>
      </c>
      <c r="N265" s="3">
        <f t="shared" si="37"/>
        <v>1</v>
      </c>
      <c r="O265" s="3">
        <f t="shared" si="38"/>
        <v>244</v>
      </c>
      <c r="P265" s="43">
        <f t="shared" si="39"/>
        <v>0.9371264786557181</v>
      </c>
      <c r="Q265" s="43">
        <f t="shared" si="42"/>
        <v>0.429516302717204</v>
      </c>
      <c r="R265" s="43">
        <f t="shared" si="40"/>
        <v>0.5271336442438415</v>
      </c>
      <c r="S265" s="43">
        <f t="shared" si="41"/>
        <v>0.05857040491598238</v>
      </c>
      <c r="T265" s="3">
        <f t="shared" si="35"/>
        <v>0</v>
      </c>
      <c r="U265" s="3"/>
      <c r="V265" s="3"/>
      <c r="W265" s="3"/>
      <c r="X265" s="3"/>
      <c r="Y265" s="3"/>
      <c r="Z265" s="3"/>
      <c r="AA265" s="3"/>
      <c r="AB265" s="3"/>
      <c r="AC265" s="3"/>
    </row>
    <row r="266" spans="11:29" ht="12.75">
      <c r="K266" s="3"/>
      <c r="L266" s="3"/>
      <c r="M266" s="3">
        <f t="shared" si="36"/>
        <v>245</v>
      </c>
      <c r="N266" s="3">
        <f t="shared" si="37"/>
        <v>1</v>
      </c>
      <c r="O266" s="3">
        <f t="shared" si="38"/>
        <v>245</v>
      </c>
      <c r="P266" s="43">
        <f t="shared" si="39"/>
        <v>0.9187499999999915</v>
      </c>
      <c r="Q266" s="43">
        <f t="shared" si="42"/>
        <v>0.421093749999996</v>
      </c>
      <c r="R266" s="43">
        <f t="shared" si="40"/>
        <v>0.5167968749999953</v>
      </c>
      <c r="S266" s="43">
        <f t="shared" si="41"/>
        <v>0.05742187499999947</v>
      </c>
      <c r="T266" s="3">
        <f t="shared" si="35"/>
        <v>0</v>
      </c>
      <c r="U266" s="3"/>
      <c r="V266" s="3"/>
      <c r="W266" s="3"/>
      <c r="X266" s="3"/>
      <c r="Y266" s="3"/>
      <c r="Z266" s="3"/>
      <c r="AA266" s="3"/>
      <c r="AB266" s="3"/>
      <c r="AC266" s="3"/>
    </row>
    <row r="267" spans="11:29" ht="12.75">
      <c r="K267" s="3"/>
      <c r="L267" s="3"/>
      <c r="M267" s="3">
        <f t="shared" si="36"/>
        <v>246</v>
      </c>
      <c r="N267" s="3">
        <f t="shared" si="37"/>
        <v>1</v>
      </c>
      <c r="O267" s="3">
        <f t="shared" si="38"/>
        <v>246</v>
      </c>
      <c r="P267" s="43">
        <f t="shared" si="39"/>
        <v>0.9007338728821586</v>
      </c>
      <c r="Q267" s="43">
        <f t="shared" si="42"/>
        <v>0.41283635840432253</v>
      </c>
      <c r="R267" s="43">
        <f t="shared" si="40"/>
        <v>0.5066628034962142</v>
      </c>
      <c r="S267" s="43">
        <f t="shared" si="41"/>
        <v>0.05629586705513491</v>
      </c>
      <c r="T267" s="3">
        <f t="shared" si="35"/>
        <v>0</v>
      </c>
      <c r="U267" s="3"/>
      <c r="V267" s="3"/>
      <c r="W267" s="3"/>
      <c r="X267" s="3"/>
      <c r="Y267" s="3"/>
      <c r="Z267" s="3"/>
      <c r="AA267" s="3"/>
      <c r="AB267" s="3"/>
      <c r="AC267" s="3"/>
    </row>
    <row r="268" spans="11:29" ht="12.75">
      <c r="K268" s="3"/>
      <c r="L268" s="3"/>
      <c r="M268" s="3">
        <f t="shared" si="36"/>
        <v>247</v>
      </c>
      <c r="N268" s="3">
        <f t="shared" si="37"/>
        <v>1</v>
      </c>
      <c r="O268" s="3">
        <f t="shared" si="38"/>
        <v>247</v>
      </c>
      <c r="P268" s="43">
        <f t="shared" si="39"/>
        <v>0.8830710310283538</v>
      </c>
      <c r="Q268" s="43">
        <f t="shared" si="42"/>
        <v>0.40474088922132867</v>
      </c>
      <c r="R268" s="43">
        <f t="shared" si="40"/>
        <v>0.496727454953449</v>
      </c>
      <c r="S268" s="43">
        <f t="shared" si="41"/>
        <v>0.055191939439272114</v>
      </c>
      <c r="T268" s="3">
        <f t="shared" si="35"/>
        <v>0</v>
      </c>
      <c r="U268" s="3"/>
      <c r="V268" s="3"/>
      <c r="W268" s="3"/>
      <c r="X268" s="3"/>
      <c r="Y268" s="3"/>
      <c r="Z268" s="3"/>
      <c r="AA268" s="3"/>
      <c r="AB268" s="3"/>
      <c r="AC268" s="3"/>
    </row>
    <row r="269" spans="11:29" ht="12.75">
      <c r="K269" s="3"/>
      <c r="L269" s="3"/>
      <c r="M269" s="3">
        <f t="shared" si="36"/>
        <v>248</v>
      </c>
      <c r="N269" s="3">
        <f t="shared" si="37"/>
        <v>1</v>
      </c>
      <c r="O269" s="3">
        <f t="shared" si="38"/>
        <v>248</v>
      </c>
      <c r="P269" s="43">
        <f t="shared" si="39"/>
        <v>0.8657545467300324</v>
      </c>
      <c r="Q269" s="43">
        <f t="shared" si="42"/>
        <v>0.3968041672512647</v>
      </c>
      <c r="R269" s="43">
        <f t="shared" si="40"/>
        <v>0.4869869325356432</v>
      </c>
      <c r="S269" s="43">
        <f t="shared" si="41"/>
        <v>0.054109659170627024</v>
      </c>
      <c r="T269" s="3">
        <f t="shared" si="35"/>
        <v>0</v>
      </c>
      <c r="U269" s="3"/>
      <c r="V269" s="3"/>
      <c r="W269" s="3"/>
      <c r="X269" s="3"/>
      <c r="Y269" s="3"/>
      <c r="Z269" s="3"/>
      <c r="AA269" s="3"/>
      <c r="AB269" s="3"/>
      <c r="AC269" s="3"/>
    </row>
    <row r="270" spans="11:29" ht="12.75">
      <c r="K270" s="3"/>
      <c r="L270" s="3"/>
      <c r="M270" s="3">
        <f t="shared" si="36"/>
        <v>249</v>
      </c>
      <c r="N270" s="3">
        <f t="shared" si="37"/>
        <v>1</v>
      </c>
      <c r="O270" s="3">
        <f t="shared" si="38"/>
        <v>249</v>
      </c>
      <c r="P270" s="43">
        <f t="shared" si="39"/>
        <v>0.8487776281267886</v>
      </c>
      <c r="Q270" s="43">
        <f t="shared" si="42"/>
        <v>0.3890230795581113</v>
      </c>
      <c r="R270" s="43">
        <f t="shared" si="40"/>
        <v>0.47743741582131854</v>
      </c>
      <c r="S270" s="43">
        <f t="shared" si="41"/>
        <v>0.05304860175792429</v>
      </c>
      <c r="T270" s="3">
        <f t="shared" si="35"/>
        <v>0</v>
      </c>
      <c r="U270" s="3"/>
      <c r="V270" s="3"/>
      <c r="W270" s="3"/>
      <c r="X270" s="3"/>
      <c r="Y270" s="3"/>
      <c r="Z270" s="3"/>
      <c r="AA270" s="3"/>
      <c r="AB270" s="3"/>
      <c r="AC270" s="3"/>
    </row>
    <row r="271" spans="11:29" ht="12.75">
      <c r="K271" s="3"/>
      <c r="L271" s="3"/>
      <c r="M271" s="3">
        <f t="shared" si="36"/>
        <v>250</v>
      </c>
      <c r="N271" s="3">
        <f t="shared" si="37"/>
        <v>1</v>
      </c>
      <c r="O271" s="3">
        <f t="shared" si="38"/>
        <v>250</v>
      </c>
      <c r="P271" s="43">
        <f t="shared" si="39"/>
        <v>0.8321336165424564</v>
      </c>
      <c r="Q271" s="43">
        <f t="shared" si="42"/>
        <v>0.3813945742486257</v>
      </c>
      <c r="R271" s="43">
        <f t="shared" si="40"/>
        <v>0.4680751593051317</v>
      </c>
      <c r="S271" s="43">
        <f t="shared" si="41"/>
        <v>0.05200835103390353</v>
      </c>
      <c r="T271" s="3">
        <f t="shared" si="35"/>
        <v>0</v>
      </c>
      <c r="U271" s="3"/>
      <c r="V271" s="3"/>
      <c r="W271" s="3"/>
      <c r="X271" s="3"/>
      <c r="Y271" s="3"/>
      <c r="Z271" s="3"/>
      <c r="AA271" s="3"/>
      <c r="AB271" s="3"/>
      <c r="AC271" s="3"/>
    </row>
    <row r="272" spans="11:29" ht="12.75">
      <c r="K272" s="3"/>
      <c r="L272" s="3"/>
      <c r="M272" s="3">
        <f t="shared" si="36"/>
        <v>251</v>
      </c>
      <c r="N272" s="3">
        <f t="shared" si="37"/>
        <v>1</v>
      </c>
      <c r="O272" s="3">
        <f t="shared" si="38"/>
        <v>251</v>
      </c>
      <c r="P272" s="43">
        <f t="shared" si="39"/>
        <v>0.8158159838734484</v>
      </c>
      <c r="Q272" s="43">
        <f t="shared" si="42"/>
        <v>0.3739156592753304</v>
      </c>
      <c r="R272" s="43">
        <f t="shared" si="40"/>
        <v>0.4588964909288147</v>
      </c>
      <c r="S272" s="43">
        <f t="shared" si="41"/>
        <v>0.05098849899209053</v>
      </c>
      <c r="T272" s="3">
        <f t="shared" si="35"/>
        <v>0</v>
      </c>
      <c r="U272" s="3"/>
      <c r="V272" s="3"/>
      <c r="W272" s="3"/>
      <c r="X272" s="3"/>
      <c r="Y272" s="3"/>
      <c r="Z272" s="3"/>
      <c r="AA272" s="3"/>
      <c r="AB272" s="3"/>
      <c r="AC272" s="3"/>
    </row>
    <row r="273" spans="11:29" ht="12.75">
      <c r="K273" s="3"/>
      <c r="L273" s="3"/>
      <c r="M273" s="3">
        <f t="shared" si="36"/>
        <v>252</v>
      </c>
      <c r="N273" s="3">
        <f t="shared" si="37"/>
        <v>1</v>
      </c>
      <c r="O273" s="3">
        <f t="shared" si="38"/>
        <v>252</v>
      </c>
      <c r="P273" s="43">
        <f t="shared" si="39"/>
        <v>0.7998183300283065</v>
      </c>
      <c r="Q273" s="43">
        <f t="shared" si="42"/>
        <v>0.3665834012629737</v>
      </c>
      <c r="R273" s="43">
        <f t="shared" si="40"/>
        <v>0.4498978106409223</v>
      </c>
      <c r="S273" s="43">
        <f t="shared" si="41"/>
        <v>0.049988645626769156</v>
      </c>
      <c r="T273" s="3">
        <f t="shared" si="35"/>
        <v>0</v>
      </c>
      <c r="U273" s="3"/>
      <c r="V273" s="3"/>
      <c r="W273" s="3"/>
      <c r="X273" s="3"/>
      <c r="Y273" s="3"/>
      <c r="Z273" s="3"/>
      <c r="AA273" s="3"/>
      <c r="AB273" s="3"/>
      <c r="AC273" s="3"/>
    </row>
    <row r="274" spans="11:29" ht="12.75">
      <c r="K274" s="3"/>
      <c r="L274" s="3"/>
      <c r="M274" s="3">
        <f t="shared" si="36"/>
        <v>253</v>
      </c>
      <c r="N274" s="3">
        <f t="shared" si="37"/>
        <v>1</v>
      </c>
      <c r="O274" s="3">
        <f t="shared" si="38"/>
        <v>253</v>
      </c>
      <c r="P274" s="43">
        <f t="shared" si="39"/>
        <v>0.7841343804174624</v>
      </c>
      <c r="Q274" s="43">
        <f t="shared" si="42"/>
        <v>0.35939492435800346</v>
      </c>
      <c r="R274" s="43">
        <f t="shared" si="40"/>
        <v>0.4410755889848225</v>
      </c>
      <c r="S274" s="43">
        <f t="shared" si="41"/>
        <v>0.0490083987760914</v>
      </c>
      <c r="T274" s="3">
        <f t="shared" si="35"/>
        <v>0</v>
      </c>
      <c r="U274" s="3"/>
      <c r="V274" s="3"/>
      <c r="W274" s="3"/>
      <c r="X274" s="3"/>
      <c r="Y274" s="3"/>
      <c r="Z274" s="3"/>
      <c r="AA274" s="3"/>
      <c r="AB274" s="3"/>
      <c r="AC274" s="3"/>
    </row>
    <row r="275" spans="11:29" ht="12.75">
      <c r="K275" s="3"/>
      <c r="L275" s="3"/>
      <c r="M275" s="3">
        <f t="shared" si="36"/>
        <v>254</v>
      </c>
      <c r="N275" s="3">
        <f t="shared" si="37"/>
        <v>1</v>
      </c>
      <c r="O275" s="3">
        <f t="shared" si="38"/>
        <v>254</v>
      </c>
      <c r="P275" s="43">
        <f t="shared" si="39"/>
        <v>0.7687579834922224</v>
      </c>
      <c r="Q275" s="43">
        <f t="shared" si="42"/>
        <v>0.35234740910060175</v>
      </c>
      <c r="R275" s="43">
        <f t="shared" si="40"/>
        <v>0.432426365714375</v>
      </c>
      <c r="S275" s="43">
        <f t="shared" si="41"/>
        <v>0.0480473739682639</v>
      </c>
      <c r="T275" s="3">
        <f t="shared" si="35"/>
        <v>0</v>
      </c>
      <c r="U275" s="3"/>
      <c r="V275" s="3"/>
      <c r="W275" s="3"/>
      <c r="X275" s="3"/>
      <c r="Y275" s="3"/>
      <c r="Z275" s="3"/>
      <c r="AA275" s="3"/>
      <c r="AB275" s="3"/>
      <c r="AC275" s="3"/>
    </row>
    <row r="276" spans="11:29" ht="12.75">
      <c r="K276" s="3"/>
      <c r="L276" s="3"/>
      <c r="M276" s="3">
        <f t="shared" si="36"/>
        <v>255</v>
      </c>
      <c r="N276" s="3">
        <f t="shared" si="37"/>
        <v>1</v>
      </c>
      <c r="O276" s="3">
        <f t="shared" si="38"/>
        <v>255</v>
      </c>
      <c r="P276" s="43">
        <f t="shared" si="39"/>
        <v>0.7536831083320101</v>
      </c>
      <c r="Q276" s="43">
        <f t="shared" si="42"/>
        <v>0.34543809131883785</v>
      </c>
      <c r="R276" s="43">
        <f t="shared" si="40"/>
        <v>0.4239467484367556</v>
      </c>
      <c r="S276" s="43">
        <f t="shared" si="41"/>
        <v>0.04710519427075063</v>
      </c>
      <c r="T276" s="3">
        <f t="shared" si="35"/>
        <v>0</v>
      </c>
      <c r="U276" s="3"/>
      <c r="V276" s="3"/>
      <c r="W276" s="3"/>
      <c r="X276" s="3"/>
      <c r="Y276" s="3"/>
      <c r="Z276" s="3"/>
      <c r="AA276" s="3"/>
      <c r="AB276" s="3"/>
      <c r="AC276" s="3"/>
    </row>
    <row r="277" spans="11:29" ht="12.75">
      <c r="K277" s="3"/>
      <c r="L277" s="3"/>
      <c r="M277" s="3">
        <f t="shared" si="36"/>
        <v>256</v>
      </c>
      <c r="N277" s="3">
        <f t="shared" si="37"/>
        <v>1</v>
      </c>
      <c r="O277" s="3">
        <f t="shared" si="38"/>
        <v>256</v>
      </c>
      <c r="P277" s="43">
        <f t="shared" si="39"/>
        <v>0.7389038422789238</v>
      </c>
      <c r="Q277" s="43">
        <f t="shared" si="42"/>
        <v>0.3386642610445066</v>
      </c>
      <c r="R277" s="43">
        <f t="shared" si="40"/>
        <v>0.4156334112818945</v>
      </c>
      <c r="S277" s="43">
        <f t="shared" si="41"/>
        <v>0.04618149014243274</v>
      </c>
      <c r="T277" s="3">
        <f aca="true" t="shared" si="43" ref="T277:T340">$B$11</f>
        <v>0</v>
      </c>
      <c r="U277" s="3"/>
      <c r="V277" s="3"/>
      <c r="W277" s="3"/>
      <c r="X277" s="3"/>
      <c r="Y277" s="3"/>
      <c r="Z277" s="3"/>
      <c r="AA277" s="3"/>
      <c r="AB277" s="3"/>
      <c r="AC277" s="3"/>
    </row>
    <row r="278" spans="11:29" ht="12.75">
      <c r="K278" s="3"/>
      <c r="L278" s="3"/>
      <c r="M278" s="3">
        <f aca="true" t="shared" si="44" ref="M278:M341">(M277+1)</f>
        <v>257</v>
      </c>
      <c r="N278" s="3">
        <f aca="true" t="shared" si="45" ref="N278:N341">IF($B$9&gt;N277,IF(O277=($B$8-1),(N277+1),(N277)),(N277))</f>
        <v>1</v>
      </c>
      <c r="O278" s="3">
        <f aca="true" t="shared" si="46" ref="O278:O341">IF(O277&lt;($B$8-1),(1+O277),0)</f>
        <v>257</v>
      </c>
      <c r="P278" s="43">
        <f aca="true" t="shared" si="47" ref="P278:P341">IF((N278&gt;N277),(EXP(-$Q$16)*(P277)+$Q$11),((EXP(-$Q$16)*(P277))))</f>
        <v>0.7244143886186762</v>
      </c>
      <c r="Q278" s="43">
        <f t="shared" si="42"/>
        <v>0.3320232614502265</v>
      </c>
      <c r="R278" s="43">
        <f aca="true" t="shared" si="48" ref="R278:R341">IF((N278&gt;N277),(EXP(-$Q$16)*(R277)+$Q$13),((EXP(-$Q$16)*(R277))))</f>
        <v>0.4074830935980053</v>
      </c>
      <c r="S278" s="43">
        <f aca="true" t="shared" si="49" ref="S278:S341">IF((N278&gt;N277),(EXP(-$Q$16)*(S277)+$Q$14),((EXP(-$Q$16)*(S277))))</f>
        <v>0.045275899288667265</v>
      </c>
      <c r="T278" s="3">
        <f t="shared" si="43"/>
        <v>0</v>
      </c>
      <c r="U278" s="3"/>
      <c r="V278" s="3"/>
      <c r="W278" s="3"/>
      <c r="X278" s="3"/>
      <c r="Y278" s="3"/>
      <c r="Z278" s="3"/>
      <c r="AA278" s="3"/>
      <c r="AB278" s="3"/>
      <c r="AC278" s="3"/>
    </row>
    <row r="279" spans="11:29" ht="12.75">
      <c r="K279" s="3"/>
      <c r="L279" s="3"/>
      <c r="M279" s="3">
        <f t="shared" si="44"/>
        <v>258</v>
      </c>
      <c r="N279" s="3">
        <f t="shared" si="45"/>
        <v>1</v>
      </c>
      <c r="O279" s="3">
        <f t="shared" si="46"/>
        <v>258</v>
      </c>
      <c r="P279" s="43">
        <f t="shared" si="47"/>
        <v>0.710209064307012</v>
      </c>
      <c r="Q279" s="43">
        <f aca="true" t="shared" si="50" ref="Q279:Q342">IF((N279&gt;N278),(EXP(-$Q$16)*(Q278)+$Q$12),((EXP(-$Q$16)*(Q278))))</f>
        <v>0.3255124878073804</v>
      </c>
      <c r="R279" s="43">
        <f t="shared" si="48"/>
        <v>0.3994925986726942</v>
      </c>
      <c r="S279" s="43">
        <f t="shared" si="49"/>
        <v>0.04438806651918825</v>
      </c>
      <c r="T279" s="3">
        <f t="shared" si="43"/>
        <v>0</v>
      </c>
      <c r="U279" s="3"/>
      <c r="V279" s="3"/>
      <c r="W279" s="3"/>
      <c r="X279" s="3"/>
      <c r="Y279" s="3"/>
      <c r="Z279" s="3"/>
      <c r="AA279" s="3"/>
      <c r="AB279" s="3"/>
      <c r="AC279" s="3"/>
    </row>
    <row r="280" spans="11:29" ht="12.75">
      <c r="K280" s="3"/>
      <c r="L280" s="3"/>
      <c r="M280" s="3">
        <f t="shared" si="44"/>
        <v>259</v>
      </c>
      <c r="N280" s="3">
        <f t="shared" si="45"/>
        <v>1</v>
      </c>
      <c r="O280" s="3">
        <f t="shared" si="46"/>
        <v>259</v>
      </c>
      <c r="P280" s="43">
        <f t="shared" si="47"/>
        <v>0.6962822977407073</v>
      </c>
      <c r="Q280" s="43">
        <f t="shared" si="50"/>
        <v>0.31912938646449074</v>
      </c>
      <c r="R280" s="43">
        <f t="shared" si="48"/>
        <v>0.3916587924791478</v>
      </c>
      <c r="S280" s="43">
        <f t="shared" si="49"/>
        <v>0.043517643608794204</v>
      </c>
      <c r="T280" s="3">
        <f t="shared" si="43"/>
        <v>0</v>
      </c>
      <c r="U280" s="3"/>
      <c r="V280" s="3"/>
      <c r="W280" s="3"/>
      <c r="X280" s="3"/>
      <c r="Y280" s="3"/>
      <c r="Z280" s="3"/>
      <c r="AA280" s="3"/>
      <c r="AB280" s="3"/>
      <c r="AC280" s="3"/>
    </row>
    <row r="281" spans="11:29" ht="12.75">
      <c r="K281" s="3"/>
      <c r="L281" s="3"/>
      <c r="M281" s="3">
        <f t="shared" si="44"/>
        <v>260</v>
      </c>
      <c r="N281" s="3">
        <f t="shared" si="45"/>
        <v>1</v>
      </c>
      <c r="O281" s="3">
        <f t="shared" si="46"/>
        <v>260</v>
      </c>
      <c r="P281" s="43">
        <f t="shared" si="47"/>
        <v>0.682628626572279</v>
      </c>
      <c r="Q281" s="43">
        <f t="shared" si="50"/>
        <v>0.31287145384562776</v>
      </c>
      <c r="R281" s="43">
        <f t="shared" si="48"/>
        <v>0.3839786024469069</v>
      </c>
      <c r="S281" s="43">
        <f t="shared" si="49"/>
        <v>0.042664289160767435</v>
      </c>
      <c r="T281" s="3">
        <f t="shared" si="43"/>
        <v>0</v>
      </c>
      <c r="U281" s="3"/>
      <c r="V281" s="3"/>
      <c r="W281" s="3"/>
      <c r="X281" s="3"/>
      <c r="Y281" s="3"/>
      <c r="Z281" s="3"/>
      <c r="AA281" s="3"/>
      <c r="AB281" s="3"/>
      <c r="AC281" s="3"/>
    </row>
    <row r="282" spans="11:29" ht="12.75">
      <c r="K282" s="3"/>
      <c r="L282" s="3"/>
      <c r="M282" s="3">
        <f t="shared" si="44"/>
        <v>261</v>
      </c>
      <c r="N282" s="3">
        <f t="shared" si="45"/>
        <v>1</v>
      </c>
      <c r="O282" s="3">
        <f t="shared" si="46"/>
        <v>261</v>
      </c>
      <c r="P282" s="43">
        <f t="shared" si="47"/>
        <v>0.6692426955675465</v>
      </c>
      <c r="Q282" s="43">
        <f t="shared" si="50"/>
        <v>0.3067362354684587</v>
      </c>
      <c r="R282" s="43">
        <f t="shared" si="48"/>
        <v>0.3764490162567448</v>
      </c>
      <c r="S282" s="43">
        <f t="shared" si="49"/>
        <v>0.04182766847297165</v>
      </c>
      <c r="T282" s="3">
        <f t="shared" si="43"/>
        <v>0</v>
      </c>
      <c r="U282" s="3"/>
      <c r="V282" s="3"/>
      <c r="W282" s="3"/>
      <c r="X282" s="3"/>
      <c r="Y282" s="3"/>
      <c r="Z282" s="3"/>
      <c r="AA282" s="3"/>
      <c r="AB282" s="3"/>
      <c r="AC282" s="3"/>
    </row>
    <row r="283" spans="11:29" ht="12.75">
      <c r="K283" s="3"/>
      <c r="L283" s="3"/>
      <c r="M283" s="3">
        <f t="shared" si="44"/>
        <v>262</v>
      </c>
      <c r="N283" s="3">
        <f t="shared" si="45"/>
        <v>1</v>
      </c>
      <c r="O283" s="3">
        <f t="shared" si="46"/>
        <v>262</v>
      </c>
      <c r="P283" s="43">
        <f t="shared" si="47"/>
        <v>0.656119254505205</v>
      </c>
      <c r="Q283" s="43">
        <f t="shared" si="50"/>
        <v>0.3007213249815522</v>
      </c>
      <c r="R283" s="43">
        <f t="shared" si="48"/>
        <v>0.36906708065917776</v>
      </c>
      <c r="S283" s="43">
        <f t="shared" si="49"/>
        <v>0.041007453406575314</v>
      </c>
      <c r="T283" s="3">
        <f t="shared" si="43"/>
        <v>0</v>
      </c>
      <c r="U283" s="3"/>
      <c r="V283" s="3"/>
      <c r="W283" s="3"/>
      <c r="X283" s="3"/>
      <c r="Y283" s="3"/>
      <c r="Z283" s="3"/>
      <c r="AA283" s="3"/>
      <c r="AB283" s="3"/>
      <c r="AC283" s="3"/>
    </row>
    <row r="284" spans="11:29" ht="12.75">
      <c r="K284" s="3"/>
      <c r="L284" s="3"/>
      <c r="M284" s="3">
        <f t="shared" si="44"/>
        <v>263</v>
      </c>
      <c r="N284" s="3">
        <f t="shared" si="45"/>
        <v>1</v>
      </c>
      <c r="O284" s="3">
        <f t="shared" si="46"/>
        <v>263</v>
      </c>
      <c r="P284" s="43">
        <f t="shared" si="47"/>
        <v>0.6432531561175874</v>
      </c>
      <c r="Q284" s="43">
        <f t="shared" si="50"/>
        <v>0.29482436322056077</v>
      </c>
      <c r="R284" s="43">
        <f t="shared" si="48"/>
        <v>0.36182990031614287</v>
      </c>
      <c r="S284" s="43">
        <f t="shared" si="49"/>
        <v>0.04020332225734921</v>
      </c>
      <c r="T284" s="3">
        <f t="shared" si="43"/>
        <v>0</v>
      </c>
      <c r="U284" s="3"/>
      <c r="V284" s="3"/>
      <c r="W284" s="3"/>
      <c r="X284" s="3"/>
      <c r="Y284" s="3"/>
      <c r="Z284" s="3"/>
      <c r="AA284" s="3"/>
      <c r="AB284" s="3"/>
      <c r="AC284" s="3"/>
    </row>
    <row r="285" spans="11:29" ht="12.75">
      <c r="K285" s="3"/>
      <c r="L285" s="3"/>
      <c r="M285" s="3">
        <f t="shared" si="44"/>
        <v>264</v>
      </c>
      <c r="N285" s="3">
        <f t="shared" si="45"/>
        <v>1</v>
      </c>
      <c r="O285" s="3">
        <f t="shared" si="46"/>
        <v>264</v>
      </c>
      <c r="P285" s="43">
        <f t="shared" si="47"/>
        <v>0.6306393540718058</v>
      </c>
      <c r="Q285" s="43">
        <f t="shared" si="50"/>
        <v>0.28904303728291086</v>
      </c>
      <c r="R285" s="43">
        <f t="shared" si="48"/>
        <v>0.35473463666539073</v>
      </c>
      <c r="S285" s="43">
        <f t="shared" si="49"/>
        <v>0.039414959629487864</v>
      </c>
      <c r="T285" s="3">
        <f t="shared" si="43"/>
        <v>0</v>
      </c>
      <c r="U285" s="3"/>
      <c r="V285" s="3"/>
      <c r="W285" s="3"/>
      <c r="X285" s="3"/>
      <c r="Y285" s="3"/>
      <c r="Z285" s="3"/>
      <c r="AA285" s="3"/>
      <c r="AB285" s="3"/>
      <c r="AC285" s="3"/>
    </row>
    <row r="286" spans="11:29" ht="12.75">
      <c r="K286" s="3"/>
      <c r="L286" s="3"/>
      <c r="M286" s="3">
        <f t="shared" si="44"/>
        <v>265</v>
      </c>
      <c r="N286" s="3">
        <f t="shared" si="45"/>
        <v>1</v>
      </c>
      <c r="O286" s="3">
        <f t="shared" si="46"/>
        <v>265</v>
      </c>
      <c r="P286" s="43">
        <f t="shared" si="47"/>
        <v>0.6182729009904825</v>
      </c>
      <c r="Q286" s="43">
        <f t="shared" si="50"/>
        <v>0.2833750796206377</v>
      </c>
      <c r="R286" s="43">
        <f t="shared" si="48"/>
        <v>0.34777850680714634</v>
      </c>
      <c r="S286" s="43">
        <f t="shared" si="49"/>
        <v>0.038642056311905155</v>
      </c>
      <c r="T286" s="3">
        <f t="shared" si="43"/>
        <v>0</v>
      </c>
      <c r="U286" s="3"/>
      <c r="V286" s="3"/>
      <c r="W286" s="3"/>
      <c r="X286" s="3"/>
      <c r="Y286" s="3"/>
      <c r="Z286" s="3"/>
      <c r="AA286" s="3"/>
      <c r="AB286" s="3"/>
      <c r="AC286" s="3"/>
    </row>
    <row r="287" spans="11:29" ht="12.75">
      <c r="K287" s="3"/>
      <c r="L287" s="3"/>
      <c r="M287" s="3">
        <f t="shared" si="44"/>
        <v>266</v>
      </c>
      <c r="N287" s="3">
        <f t="shared" si="45"/>
        <v>1</v>
      </c>
      <c r="O287" s="3">
        <f t="shared" si="46"/>
        <v>266</v>
      </c>
      <c r="P287" s="43">
        <f t="shared" si="47"/>
        <v>0.6061489465112923</v>
      </c>
      <c r="Q287" s="43">
        <f t="shared" si="50"/>
        <v>0.2778182671510088</v>
      </c>
      <c r="R287" s="43">
        <f t="shared" si="48"/>
        <v>0.34095878241260186</v>
      </c>
      <c r="S287" s="43">
        <f t="shared" si="49"/>
        <v>0.037884309156955766</v>
      </c>
      <c r="T287" s="3">
        <f t="shared" si="43"/>
        <v>0</v>
      </c>
      <c r="U287" s="3"/>
      <c r="V287" s="3"/>
      <c r="W287" s="3"/>
      <c r="X287" s="3"/>
      <c r="Y287" s="3"/>
      <c r="Z287" s="3"/>
      <c r="AA287" s="3"/>
      <c r="AB287" s="3"/>
      <c r="AC287" s="3"/>
    </row>
    <row r="288" spans="11:29" ht="12.75">
      <c r="K288" s="3"/>
      <c r="L288" s="3"/>
      <c r="M288" s="3">
        <f t="shared" si="44"/>
        <v>267</v>
      </c>
      <c r="N288" s="3">
        <f t="shared" si="45"/>
        <v>1</v>
      </c>
      <c r="O288" s="3">
        <f t="shared" si="46"/>
        <v>267</v>
      </c>
      <c r="P288" s="43">
        <f t="shared" si="47"/>
        <v>0.5942627353845569</v>
      </c>
      <c r="Q288" s="43">
        <f t="shared" si="50"/>
        <v>0.2723704203845885</v>
      </c>
      <c r="R288" s="43">
        <f t="shared" si="48"/>
        <v>0.3342727886538132</v>
      </c>
      <c r="S288" s="43">
        <f t="shared" si="49"/>
        <v>0.037141420961534805</v>
      </c>
      <c r="T288" s="3">
        <f t="shared" si="43"/>
        <v>0</v>
      </c>
      <c r="U288" s="3"/>
      <c r="V288" s="3"/>
      <c r="W288" s="3"/>
      <c r="X288" s="3"/>
      <c r="Y288" s="3"/>
      <c r="Z288" s="3"/>
      <c r="AA288" s="3"/>
      <c r="AB288" s="3"/>
      <c r="AC288" s="3"/>
    </row>
    <row r="289" spans="11:29" ht="12.75">
      <c r="K289" s="3"/>
      <c r="L289" s="3"/>
      <c r="M289" s="3">
        <f t="shared" si="44"/>
        <v>268</v>
      </c>
      <c r="N289" s="3">
        <f t="shared" si="45"/>
        <v>1</v>
      </c>
      <c r="O289" s="3">
        <f t="shared" si="46"/>
        <v>268</v>
      </c>
      <c r="P289" s="43">
        <f t="shared" si="47"/>
        <v>0.5826096056081439</v>
      </c>
      <c r="Q289" s="43">
        <f t="shared" si="50"/>
        <v>0.2670294025703992</v>
      </c>
      <c r="R289" s="43">
        <f t="shared" si="48"/>
        <v>0.32771790315458094</v>
      </c>
      <c r="S289" s="43">
        <f t="shared" si="49"/>
        <v>0.036413100350508994</v>
      </c>
      <c r="T289" s="3">
        <f t="shared" si="43"/>
        <v>0</v>
      </c>
      <c r="U289" s="3"/>
      <c r="V289" s="3"/>
      <c r="W289" s="3"/>
      <c r="X289" s="3"/>
      <c r="Y289" s="3"/>
      <c r="Z289" s="3"/>
      <c r="AA289" s="3"/>
      <c r="AB289" s="3"/>
      <c r="AC289" s="3"/>
    </row>
    <row r="290" spans="11:29" ht="12.75">
      <c r="K290" s="3"/>
      <c r="L290" s="3"/>
      <c r="M290" s="3">
        <f t="shared" si="44"/>
        <v>269</v>
      </c>
      <c r="N290" s="3">
        <f t="shared" si="45"/>
        <v>1</v>
      </c>
      <c r="O290" s="3">
        <f t="shared" si="46"/>
        <v>269</v>
      </c>
      <c r="P290" s="43">
        <f t="shared" si="47"/>
        <v>0.571184986598939</v>
      </c>
      <c r="Q290" s="43">
        <f t="shared" si="50"/>
        <v>0.26179311885784695</v>
      </c>
      <c r="R290" s="43">
        <f t="shared" si="48"/>
        <v>0.3212915549619032</v>
      </c>
      <c r="S290" s="43">
        <f t="shared" si="49"/>
        <v>0.03569906166243369</v>
      </c>
      <c r="T290" s="3">
        <f t="shared" si="43"/>
        <v>0</v>
      </c>
      <c r="U290" s="3"/>
      <c r="V290" s="3"/>
      <c r="W290" s="3"/>
      <c r="X290" s="3"/>
      <c r="Y290" s="3"/>
      <c r="Z290" s="3"/>
      <c r="AA290" s="3"/>
      <c r="AB290" s="3"/>
      <c r="AC290" s="3"/>
    </row>
    <row r="291" spans="11:29" ht="12.75">
      <c r="K291" s="3"/>
      <c r="L291" s="3"/>
      <c r="M291" s="3">
        <f t="shared" si="44"/>
        <v>270</v>
      </c>
      <c r="N291" s="3">
        <f t="shared" si="45"/>
        <v>1</v>
      </c>
      <c r="O291" s="3">
        <f t="shared" si="46"/>
        <v>270</v>
      </c>
      <c r="P291" s="43">
        <f t="shared" si="47"/>
        <v>0.5599843974001751</v>
      </c>
      <c r="Q291" s="43">
        <f t="shared" si="50"/>
        <v>0.2566595154750802</v>
      </c>
      <c r="R291" s="43">
        <f t="shared" si="48"/>
        <v>0.3149912235375985</v>
      </c>
      <c r="S291" s="43">
        <f t="shared" si="49"/>
        <v>0.034999024837510946</v>
      </c>
      <c r="T291" s="3">
        <f t="shared" si="43"/>
        <v>0</v>
      </c>
      <c r="U291" s="3"/>
      <c r="V291" s="3"/>
      <c r="W291" s="3"/>
      <c r="X291" s="3"/>
      <c r="Y291" s="3"/>
      <c r="Z291" s="3"/>
      <c r="AA291" s="3"/>
      <c r="AB291" s="3"/>
      <c r="AC291" s="3"/>
    </row>
    <row r="292" spans="11:29" ht="12.75">
      <c r="K292" s="3"/>
      <c r="L292" s="3"/>
      <c r="M292" s="3">
        <f t="shared" si="44"/>
        <v>271</v>
      </c>
      <c r="N292" s="3">
        <f t="shared" si="45"/>
        <v>1</v>
      </c>
      <c r="O292" s="3">
        <f t="shared" si="46"/>
        <v>271</v>
      </c>
      <c r="P292" s="43">
        <f t="shared" si="47"/>
        <v>0.5490034449239142</v>
      </c>
      <c r="Q292" s="43">
        <f t="shared" si="50"/>
        <v>0.2516265789234606</v>
      </c>
      <c r="R292" s="43">
        <f t="shared" si="48"/>
        <v>0.30881443776970174</v>
      </c>
      <c r="S292" s="43">
        <f t="shared" si="49"/>
        <v>0.034312715307744636</v>
      </c>
      <c r="T292" s="3">
        <f t="shared" si="43"/>
        <v>0</v>
      </c>
      <c r="U292" s="3"/>
      <c r="V292" s="3"/>
      <c r="W292" s="3"/>
      <c r="X292" s="3"/>
      <c r="Y292" s="3"/>
      <c r="Z292" s="3"/>
      <c r="AA292" s="3"/>
      <c r="AB292" s="3"/>
      <c r="AC292" s="3"/>
    </row>
    <row r="293" spans="11:29" ht="12.75">
      <c r="K293" s="3"/>
      <c r="L293" s="3"/>
      <c r="M293" s="3">
        <f t="shared" si="44"/>
        <v>272</v>
      </c>
      <c r="N293" s="3">
        <f t="shared" si="45"/>
        <v>1</v>
      </c>
      <c r="O293" s="3">
        <f t="shared" si="46"/>
        <v>272</v>
      </c>
      <c r="P293" s="43">
        <f t="shared" si="47"/>
        <v>0.538237822227993</v>
      </c>
      <c r="Q293" s="43">
        <f t="shared" si="50"/>
        <v>0.24669233518783007</v>
      </c>
      <c r="R293" s="43">
        <f t="shared" si="48"/>
        <v>0.3027587750032461</v>
      </c>
      <c r="S293" s="43">
        <f t="shared" si="49"/>
        <v>0.03363986388924956</v>
      </c>
      <c r="T293" s="3">
        <f t="shared" si="43"/>
        <v>0</v>
      </c>
      <c r="U293" s="3"/>
      <c r="V293" s="3"/>
      <c r="W293" s="3"/>
      <c r="X293" s="3"/>
      <c r="Y293" s="3"/>
      <c r="Z293" s="3"/>
      <c r="AA293" s="3"/>
      <c r="AB293" s="3"/>
      <c r="AC293" s="3"/>
    </row>
    <row r="294" spans="11:29" ht="12.75">
      <c r="K294" s="3"/>
      <c r="L294" s="3"/>
      <c r="M294" s="3">
        <f t="shared" si="44"/>
        <v>273</v>
      </c>
      <c r="N294" s="3">
        <f t="shared" si="45"/>
        <v>1</v>
      </c>
      <c r="O294" s="3">
        <f t="shared" si="46"/>
        <v>273</v>
      </c>
      <c r="P294" s="43">
        <f t="shared" si="47"/>
        <v>0.5276833068267573</v>
      </c>
      <c r="Q294" s="43">
        <f t="shared" si="50"/>
        <v>0.24185484896226375</v>
      </c>
      <c r="R294" s="43">
        <f t="shared" si="48"/>
        <v>0.29682186009005107</v>
      </c>
      <c r="S294" s="43">
        <f t="shared" si="49"/>
        <v>0.032980206676672334</v>
      </c>
      <c r="T294" s="3">
        <f t="shared" si="43"/>
        <v>0</v>
      </c>
      <c r="U294" s="3"/>
      <c r="V294" s="3"/>
      <c r="W294" s="3"/>
      <c r="X294" s="3"/>
      <c r="Y294" s="3"/>
      <c r="Z294" s="3"/>
      <c r="AA294" s="3"/>
      <c r="AB294" s="3"/>
      <c r="AC294" s="3"/>
    </row>
    <row r="295" spans="11:29" ht="12.75">
      <c r="K295" s="3"/>
      <c r="L295" s="3"/>
      <c r="M295" s="3">
        <f t="shared" si="44"/>
        <v>274</v>
      </c>
      <c r="N295" s="3">
        <f t="shared" si="45"/>
        <v>1</v>
      </c>
      <c r="O295" s="3">
        <f t="shared" si="46"/>
        <v>274</v>
      </c>
      <c r="P295" s="43">
        <f t="shared" si="47"/>
        <v>0.5173357590349212</v>
      </c>
      <c r="Q295" s="43">
        <f t="shared" si="50"/>
        <v>0.23711222289100553</v>
      </c>
      <c r="R295" s="43">
        <f t="shared" si="48"/>
        <v>0.29100136445714325</v>
      </c>
      <c r="S295" s="43">
        <f t="shared" si="49"/>
        <v>0.03233348493968258</v>
      </c>
      <c r="T295" s="3">
        <f t="shared" si="43"/>
        <v>0</v>
      </c>
      <c r="U295" s="3"/>
      <c r="V295" s="3"/>
      <c r="W295" s="3"/>
      <c r="X295" s="3"/>
      <c r="Y295" s="3"/>
      <c r="Z295" s="3"/>
      <c r="AA295" s="3"/>
      <c r="AB295" s="3"/>
      <c r="AC295" s="3"/>
    </row>
    <row r="296" spans="11:29" ht="12.75">
      <c r="K296" s="3"/>
      <c r="L296" s="3"/>
      <c r="M296" s="3">
        <f t="shared" si="44"/>
        <v>275</v>
      </c>
      <c r="N296" s="3">
        <f t="shared" si="45"/>
        <v>1</v>
      </c>
      <c r="O296" s="3">
        <f t="shared" si="46"/>
        <v>275</v>
      </c>
      <c r="P296" s="43">
        <f t="shared" si="47"/>
        <v>0.5071911203439021</v>
      </c>
      <c r="Q296" s="43">
        <f t="shared" si="50"/>
        <v>0.23246259682428844</v>
      </c>
      <c r="R296" s="43">
        <f t="shared" si="48"/>
        <v>0.285295005193445</v>
      </c>
      <c r="S296" s="43">
        <f t="shared" si="49"/>
        <v>0.03169944502149388</v>
      </c>
      <c r="T296" s="3">
        <f t="shared" si="43"/>
        <v>0</v>
      </c>
      <c r="U296" s="3"/>
      <c r="V296" s="3"/>
      <c r="W296" s="3"/>
      <c r="X296" s="3"/>
      <c r="Y296" s="3"/>
      <c r="Z296" s="3"/>
      <c r="AA296" s="3"/>
      <c r="AB296" s="3"/>
      <c r="AC296" s="3"/>
    </row>
    <row r="297" spans="11:29" ht="12.75">
      <c r="K297" s="3"/>
      <c r="L297" s="3"/>
      <c r="M297" s="3">
        <f t="shared" si="44"/>
        <v>276</v>
      </c>
      <c r="N297" s="3">
        <f t="shared" si="45"/>
        <v>1</v>
      </c>
      <c r="O297" s="3">
        <f t="shared" si="46"/>
        <v>276</v>
      </c>
      <c r="P297" s="43">
        <f t="shared" si="47"/>
        <v>0.49724541182999527</v>
      </c>
      <c r="Q297" s="43">
        <f t="shared" si="50"/>
        <v>0.2279041470887478</v>
      </c>
      <c r="R297" s="43">
        <f t="shared" si="48"/>
        <v>0.27970054415437234</v>
      </c>
      <c r="S297" s="43">
        <f t="shared" si="49"/>
        <v>0.031077838239374704</v>
      </c>
      <c r="T297" s="3">
        <f t="shared" si="43"/>
        <v>0</v>
      </c>
      <c r="U297" s="3"/>
      <c r="V297" s="3"/>
      <c r="W297" s="3"/>
      <c r="X297" s="3"/>
      <c r="Y297" s="3"/>
      <c r="Z297" s="3"/>
      <c r="AA297" s="3"/>
      <c r="AB297" s="3"/>
      <c r="AC297" s="3"/>
    </row>
    <row r="298" spans="11:29" ht="12.75">
      <c r="K298" s="3"/>
      <c r="L298" s="3"/>
      <c r="M298" s="3">
        <f t="shared" si="44"/>
        <v>277</v>
      </c>
      <c r="N298" s="3">
        <f t="shared" si="45"/>
        <v>1</v>
      </c>
      <c r="O298" s="3">
        <f t="shared" si="46"/>
        <v>277</v>
      </c>
      <c r="P298" s="43">
        <f t="shared" si="47"/>
        <v>0.4874947325937629</v>
      </c>
      <c r="Q298" s="43">
        <f t="shared" si="50"/>
        <v>0.2234350857721413</v>
      </c>
      <c r="R298" s="43">
        <f t="shared" si="48"/>
        <v>0.27421578708399164</v>
      </c>
      <c r="S298" s="43">
        <f t="shared" si="49"/>
        <v>0.030468420787110182</v>
      </c>
      <c r="T298" s="3">
        <f t="shared" si="43"/>
        <v>0</v>
      </c>
      <c r="U298" s="3"/>
      <c r="V298" s="3"/>
      <c r="W298" s="3"/>
      <c r="X298" s="3"/>
      <c r="Y298" s="3"/>
      <c r="Z298" s="3"/>
      <c r="AA298" s="3"/>
      <c r="AB298" s="3"/>
      <c r="AC298" s="3"/>
    </row>
    <row r="299" spans="11:29" ht="12.75">
      <c r="K299" s="3"/>
      <c r="L299" s="3"/>
      <c r="M299" s="3">
        <f t="shared" si="44"/>
        <v>278</v>
      </c>
      <c r="N299" s="3">
        <f t="shared" si="45"/>
        <v>1</v>
      </c>
      <c r="O299" s="3">
        <f t="shared" si="46"/>
        <v>278</v>
      </c>
      <c r="P299" s="43">
        <f t="shared" si="47"/>
        <v>0.47793525823002597</v>
      </c>
      <c r="Q299" s="43">
        <f t="shared" si="50"/>
        <v>0.2190536600220952</v>
      </c>
      <c r="R299" s="43">
        <f t="shared" si="48"/>
        <v>0.2688385827543896</v>
      </c>
      <c r="S299" s="43">
        <f t="shared" si="49"/>
        <v>0.029870953639376623</v>
      </c>
      <c r="T299" s="3">
        <f t="shared" si="43"/>
        <v>0</v>
      </c>
      <c r="U299" s="3"/>
      <c r="V299" s="3"/>
      <c r="W299" s="3"/>
      <c r="X299" s="3"/>
      <c r="Y299" s="3"/>
      <c r="Z299" s="3"/>
      <c r="AA299" s="3"/>
      <c r="AB299" s="3"/>
      <c r="AC299" s="3"/>
    </row>
    <row r="300" spans="11:29" ht="12.75">
      <c r="K300" s="3"/>
      <c r="L300" s="3"/>
      <c r="M300" s="3">
        <f t="shared" si="44"/>
        <v>279</v>
      </c>
      <c r="N300" s="3">
        <f t="shared" si="45"/>
        <v>1</v>
      </c>
      <c r="O300" s="3">
        <f t="shared" si="46"/>
        <v>279</v>
      </c>
      <c r="P300" s="43">
        <f t="shared" si="47"/>
        <v>0.4685632393278583</v>
      </c>
      <c r="Q300" s="43">
        <f t="shared" si="50"/>
        <v>0.21475815135860168</v>
      </c>
      <c r="R300" s="43">
        <f t="shared" si="48"/>
        <v>0.2635668221219203</v>
      </c>
      <c r="S300" s="43">
        <f t="shared" si="49"/>
        <v>0.029285202457991145</v>
      </c>
      <c r="T300" s="3">
        <f t="shared" si="43"/>
        <v>0</v>
      </c>
      <c r="U300" s="3"/>
      <c r="V300" s="3"/>
      <c r="W300" s="3"/>
      <c r="X300" s="3"/>
      <c r="Y300" s="3"/>
      <c r="Z300" s="3"/>
      <c r="AA300" s="3"/>
      <c r="AB300" s="3"/>
      <c r="AC300" s="3"/>
    </row>
    <row r="301" spans="11:29" ht="12.75">
      <c r="K301" s="3"/>
      <c r="L301" s="3"/>
      <c r="M301" s="3">
        <f t="shared" si="44"/>
        <v>280</v>
      </c>
      <c r="N301" s="3">
        <f t="shared" si="45"/>
        <v>1</v>
      </c>
      <c r="O301" s="3">
        <f t="shared" si="46"/>
        <v>280</v>
      </c>
      <c r="P301" s="43">
        <f t="shared" si="47"/>
        <v>0.45937499999999504</v>
      </c>
      <c r="Q301" s="43">
        <f t="shared" si="50"/>
        <v>0.2105468749999977</v>
      </c>
      <c r="R301" s="43">
        <f t="shared" si="48"/>
        <v>0.2583984374999972</v>
      </c>
      <c r="S301" s="43">
        <f t="shared" si="49"/>
        <v>0.02871093749999969</v>
      </c>
      <c r="T301" s="3">
        <f t="shared" si="43"/>
        <v>0</v>
      </c>
      <c r="U301" s="3"/>
      <c r="V301" s="3"/>
      <c r="W301" s="3"/>
      <c r="X301" s="3"/>
      <c r="Y301" s="3"/>
      <c r="Z301" s="3"/>
      <c r="AA301" s="3"/>
      <c r="AB301" s="3"/>
      <c r="AC301" s="3"/>
    </row>
    <row r="302" spans="11:29" ht="12.75">
      <c r="K302" s="3"/>
      <c r="L302" s="3"/>
      <c r="M302" s="3">
        <f t="shared" si="44"/>
        <v>281</v>
      </c>
      <c r="N302" s="3">
        <f t="shared" si="45"/>
        <v>1</v>
      </c>
      <c r="O302" s="3">
        <f t="shared" si="46"/>
        <v>281</v>
      </c>
      <c r="P302" s="43">
        <f t="shared" si="47"/>
        <v>0.45036693644107856</v>
      </c>
      <c r="Q302" s="43">
        <f t="shared" si="50"/>
        <v>0.20641817920216096</v>
      </c>
      <c r="R302" s="43">
        <f t="shared" si="48"/>
        <v>0.2533314017481067</v>
      </c>
      <c r="S302" s="43">
        <f t="shared" si="49"/>
        <v>0.02814793352756741</v>
      </c>
      <c r="T302" s="3">
        <f t="shared" si="43"/>
        <v>0</v>
      </c>
      <c r="U302" s="3"/>
      <c r="V302" s="3"/>
      <c r="W302" s="3"/>
      <c r="X302" s="3"/>
      <c r="Y302" s="3"/>
      <c r="Z302" s="3"/>
      <c r="AA302" s="3"/>
      <c r="AB302" s="3"/>
      <c r="AC302" s="3"/>
    </row>
    <row r="303" spans="11:29" ht="12.75">
      <c r="K303" s="3"/>
      <c r="L303" s="3"/>
      <c r="M303" s="3">
        <f t="shared" si="44"/>
        <v>282</v>
      </c>
      <c r="N303" s="3">
        <f t="shared" si="45"/>
        <v>1</v>
      </c>
      <c r="O303" s="3">
        <f t="shared" si="46"/>
        <v>282</v>
      </c>
      <c r="P303" s="43">
        <f t="shared" si="47"/>
        <v>0.4415355155141762</v>
      </c>
      <c r="Q303" s="43">
        <f t="shared" si="50"/>
        <v>0.20237044461066406</v>
      </c>
      <c r="R303" s="43">
        <f t="shared" si="48"/>
        <v>0.2483637274767241</v>
      </c>
      <c r="S303" s="43">
        <f t="shared" si="49"/>
        <v>0.027595969719636012</v>
      </c>
      <c r="T303" s="3">
        <f t="shared" si="43"/>
        <v>0</v>
      </c>
      <c r="U303" s="3"/>
      <c r="V303" s="3"/>
      <c r="W303" s="3"/>
      <c r="X303" s="3"/>
      <c r="Y303" s="3"/>
      <c r="Z303" s="3"/>
      <c r="AA303" s="3"/>
      <c r="AB303" s="3"/>
      <c r="AC303" s="3"/>
    </row>
    <row r="304" spans="11:29" ht="12.75">
      <c r="K304" s="3"/>
      <c r="L304" s="3"/>
      <c r="M304" s="3">
        <f t="shared" si="44"/>
        <v>283</v>
      </c>
      <c r="N304" s="3">
        <f t="shared" si="45"/>
        <v>1</v>
      </c>
      <c r="O304" s="3">
        <f t="shared" si="46"/>
        <v>283</v>
      </c>
      <c r="P304" s="43">
        <f t="shared" si="47"/>
        <v>0.4328772733650155</v>
      </c>
      <c r="Q304" s="43">
        <f t="shared" si="50"/>
        <v>0.19840208362563208</v>
      </c>
      <c r="R304" s="43">
        <f t="shared" si="48"/>
        <v>0.24349346626782123</v>
      </c>
      <c r="S304" s="43">
        <f t="shared" si="49"/>
        <v>0.02705482958531347</v>
      </c>
      <c r="T304" s="3">
        <f t="shared" si="43"/>
        <v>0</v>
      </c>
      <c r="U304" s="3"/>
      <c r="V304" s="3"/>
      <c r="W304" s="3"/>
      <c r="X304" s="3"/>
      <c r="Y304" s="3"/>
      <c r="Z304" s="3"/>
      <c r="AA304" s="3"/>
      <c r="AB304" s="3"/>
      <c r="AC304" s="3"/>
    </row>
    <row r="305" spans="11:29" ht="12.75">
      <c r="K305" s="3"/>
      <c r="L305" s="3"/>
      <c r="M305" s="3">
        <f t="shared" si="44"/>
        <v>284</v>
      </c>
      <c r="N305" s="3">
        <f t="shared" si="45"/>
        <v>1</v>
      </c>
      <c r="O305" s="3">
        <f t="shared" si="46"/>
        <v>284</v>
      </c>
      <c r="P305" s="43">
        <f t="shared" si="47"/>
        <v>0.4243888140633936</v>
      </c>
      <c r="Q305" s="43">
        <f t="shared" si="50"/>
        <v>0.1945115397790554</v>
      </c>
      <c r="R305" s="43">
        <f t="shared" si="48"/>
        <v>0.2387187079106589</v>
      </c>
      <c r="S305" s="43">
        <f t="shared" si="49"/>
        <v>0.0265243008789621</v>
      </c>
      <c r="T305" s="3">
        <f t="shared" si="43"/>
        <v>0</v>
      </c>
      <c r="U305" s="3"/>
      <c r="V305" s="3"/>
      <c r="W305" s="3"/>
      <c r="X305" s="3"/>
      <c r="Y305" s="3"/>
      <c r="Z305" s="3"/>
      <c r="AA305" s="3"/>
      <c r="AB305" s="3"/>
      <c r="AC305" s="3"/>
    </row>
    <row r="306" spans="11:29" ht="12.75">
      <c r="K306" s="3"/>
      <c r="L306" s="3"/>
      <c r="M306" s="3">
        <f t="shared" si="44"/>
        <v>285</v>
      </c>
      <c r="N306" s="3">
        <f t="shared" si="45"/>
        <v>1</v>
      </c>
      <c r="O306" s="3">
        <f t="shared" si="46"/>
        <v>285</v>
      </c>
      <c r="P306" s="43">
        <f t="shared" si="47"/>
        <v>0.4160668082712276</v>
      </c>
      <c r="Q306" s="43">
        <f t="shared" si="50"/>
        <v>0.1906972871243126</v>
      </c>
      <c r="R306" s="43">
        <f t="shared" si="48"/>
        <v>0.23403757965256552</v>
      </c>
      <c r="S306" s="43">
        <f t="shared" si="49"/>
        <v>0.026004175516951725</v>
      </c>
      <c r="T306" s="3">
        <f t="shared" si="43"/>
        <v>0</v>
      </c>
      <c r="U306" s="3"/>
      <c r="V306" s="3"/>
      <c r="W306" s="3"/>
      <c r="X306" s="3"/>
      <c r="Y306" s="3"/>
      <c r="Z306" s="3"/>
      <c r="AA306" s="3"/>
      <c r="AB306" s="3"/>
      <c r="AC306" s="3"/>
    </row>
    <row r="307" spans="11:29" ht="12.75">
      <c r="K307" s="3"/>
      <c r="L307" s="3"/>
      <c r="M307" s="3">
        <f t="shared" si="44"/>
        <v>286</v>
      </c>
      <c r="N307" s="3">
        <f t="shared" si="45"/>
        <v>1</v>
      </c>
      <c r="O307" s="3">
        <f t="shared" si="46"/>
        <v>286</v>
      </c>
      <c r="P307" s="43">
        <f t="shared" si="47"/>
        <v>0.4079079919367236</v>
      </c>
      <c r="Q307" s="43">
        <f t="shared" si="50"/>
        <v>0.18695782963766494</v>
      </c>
      <c r="R307" s="43">
        <f t="shared" si="48"/>
        <v>0.22944824546440704</v>
      </c>
      <c r="S307" s="43">
        <f t="shared" si="49"/>
        <v>0.025494249496045226</v>
      </c>
      <c r="T307" s="3">
        <f t="shared" si="43"/>
        <v>0</v>
      </c>
      <c r="U307" s="3"/>
      <c r="V307" s="3"/>
      <c r="W307" s="3"/>
      <c r="X307" s="3"/>
      <c r="Y307" s="3"/>
      <c r="Z307" s="3"/>
      <c r="AA307" s="3"/>
      <c r="AB307" s="3"/>
      <c r="AC307" s="3"/>
    </row>
    <row r="308" spans="11:29" ht="12.75">
      <c r="K308" s="3"/>
      <c r="L308" s="3"/>
      <c r="M308" s="3">
        <f t="shared" si="44"/>
        <v>287</v>
      </c>
      <c r="N308" s="3">
        <f t="shared" si="45"/>
        <v>1</v>
      </c>
      <c r="O308" s="3">
        <f t="shared" si="46"/>
        <v>287</v>
      </c>
      <c r="P308" s="43">
        <f t="shared" si="47"/>
        <v>0.39990916501415263</v>
      </c>
      <c r="Q308" s="43">
        <f t="shared" si="50"/>
        <v>0.1832917006314866</v>
      </c>
      <c r="R308" s="43">
        <f t="shared" si="48"/>
        <v>0.22494890532046088</v>
      </c>
      <c r="S308" s="43">
        <f t="shared" si="49"/>
        <v>0.02499432281338454</v>
      </c>
      <c r="T308" s="3">
        <f t="shared" si="43"/>
        <v>0</v>
      </c>
      <c r="U308" s="3"/>
      <c r="V308" s="3"/>
      <c r="W308" s="3"/>
      <c r="X308" s="3"/>
      <c r="Y308" s="3"/>
      <c r="Z308" s="3"/>
      <c r="AA308" s="3"/>
      <c r="AB308" s="3"/>
      <c r="AC308" s="3"/>
    </row>
    <row r="309" spans="11:29" ht="12.75">
      <c r="K309" s="3"/>
      <c r="L309" s="3"/>
      <c r="M309" s="3">
        <f t="shared" si="44"/>
        <v>288</v>
      </c>
      <c r="N309" s="3">
        <f t="shared" si="45"/>
        <v>1</v>
      </c>
      <c r="O309" s="3">
        <f t="shared" si="46"/>
        <v>288</v>
      </c>
      <c r="P309" s="43">
        <f t="shared" si="47"/>
        <v>0.3920671902087306</v>
      </c>
      <c r="Q309" s="43">
        <f t="shared" si="50"/>
        <v>0.17969746217900148</v>
      </c>
      <c r="R309" s="43">
        <f t="shared" si="48"/>
        <v>0.22053779449241098</v>
      </c>
      <c r="S309" s="43">
        <f t="shared" si="49"/>
        <v>0.024504199388045662</v>
      </c>
      <c r="T309" s="3">
        <f t="shared" si="43"/>
        <v>0</v>
      </c>
      <c r="U309" s="3"/>
      <c r="V309" s="3"/>
      <c r="W309" s="3"/>
      <c r="X309" s="3"/>
      <c r="Y309" s="3"/>
      <c r="Z309" s="3"/>
      <c r="AA309" s="3"/>
      <c r="AB309" s="3"/>
      <c r="AC309" s="3"/>
    </row>
    <row r="310" spans="11:29" ht="12.75">
      <c r="K310" s="3"/>
      <c r="L310" s="3"/>
      <c r="M310" s="3">
        <f t="shared" si="44"/>
        <v>289</v>
      </c>
      <c r="N310" s="3">
        <f t="shared" si="45"/>
        <v>1</v>
      </c>
      <c r="O310" s="3">
        <f t="shared" si="46"/>
        <v>289</v>
      </c>
      <c r="P310" s="43">
        <f t="shared" si="47"/>
        <v>0.38437899174611057</v>
      </c>
      <c r="Q310" s="43">
        <f t="shared" si="50"/>
        <v>0.17617370455030062</v>
      </c>
      <c r="R310" s="43">
        <f t="shared" si="48"/>
        <v>0.2162131828571872</v>
      </c>
      <c r="S310" s="43">
        <f t="shared" si="49"/>
        <v>0.02402368698413191</v>
      </c>
      <c r="T310" s="3">
        <f t="shared" si="43"/>
        <v>0</v>
      </c>
      <c r="U310" s="3"/>
      <c r="V310" s="3"/>
      <c r="W310" s="3"/>
      <c r="X310" s="3"/>
      <c r="Y310" s="3"/>
      <c r="Z310" s="3"/>
      <c r="AA310" s="3"/>
      <c r="AB310" s="3"/>
      <c r="AC310" s="3"/>
    </row>
    <row r="311" spans="11:29" ht="12.75">
      <c r="K311" s="3"/>
      <c r="L311" s="3"/>
      <c r="M311" s="3">
        <f t="shared" si="44"/>
        <v>290</v>
      </c>
      <c r="N311" s="3">
        <f t="shared" si="45"/>
        <v>1</v>
      </c>
      <c r="O311" s="3">
        <f t="shared" si="46"/>
        <v>290</v>
      </c>
      <c r="P311" s="43">
        <f t="shared" si="47"/>
        <v>0.37684155416600446</v>
      </c>
      <c r="Q311" s="43">
        <f t="shared" si="50"/>
        <v>0.17271904565941867</v>
      </c>
      <c r="R311" s="43">
        <f t="shared" si="48"/>
        <v>0.21197337421837753</v>
      </c>
      <c r="S311" s="43">
        <f t="shared" si="49"/>
        <v>0.02355259713537528</v>
      </c>
      <c r="T311" s="3">
        <f t="shared" si="43"/>
        <v>0</v>
      </c>
      <c r="U311" s="3"/>
      <c r="V311" s="3"/>
      <c r="W311" s="3"/>
      <c r="X311" s="3"/>
      <c r="Y311" s="3"/>
      <c r="Z311" s="3"/>
      <c r="AA311" s="3"/>
      <c r="AB311" s="3"/>
      <c r="AC311" s="3"/>
    </row>
    <row r="312" spans="11:29" ht="12.75">
      <c r="K312" s="3"/>
      <c r="L312" s="3"/>
      <c r="M312" s="3">
        <f t="shared" si="44"/>
        <v>291</v>
      </c>
      <c r="N312" s="3">
        <f t="shared" si="45"/>
        <v>1</v>
      </c>
      <c r="O312" s="3">
        <f t="shared" si="46"/>
        <v>291</v>
      </c>
      <c r="P312" s="43">
        <f t="shared" si="47"/>
        <v>0.3694519211394613</v>
      </c>
      <c r="Q312" s="43">
        <f t="shared" si="50"/>
        <v>0.16933213052225304</v>
      </c>
      <c r="R312" s="43">
        <f t="shared" si="48"/>
        <v>0.207816705640947</v>
      </c>
      <c r="S312" s="43">
        <f t="shared" si="49"/>
        <v>0.02309074507121633</v>
      </c>
      <c r="T312" s="3">
        <f t="shared" si="43"/>
        <v>0</v>
      </c>
      <c r="U312" s="3"/>
      <c r="V312" s="3"/>
      <c r="W312" s="3"/>
      <c r="X312" s="3"/>
      <c r="Y312" s="3"/>
      <c r="Z312" s="3"/>
      <c r="AA312" s="3"/>
      <c r="AB312" s="3"/>
      <c r="AC312" s="3"/>
    </row>
    <row r="313" spans="11:29" ht="12.75">
      <c r="K313" s="3"/>
      <c r="L313" s="3"/>
      <c r="M313" s="3">
        <f t="shared" si="44"/>
        <v>292</v>
      </c>
      <c r="N313" s="3">
        <f t="shared" si="45"/>
        <v>1</v>
      </c>
      <c r="O313" s="3">
        <f t="shared" si="46"/>
        <v>292</v>
      </c>
      <c r="P313" s="43">
        <f t="shared" si="47"/>
        <v>0.3622071943093375</v>
      </c>
      <c r="Q313" s="43">
        <f t="shared" si="50"/>
        <v>0.166011630725113</v>
      </c>
      <c r="R313" s="43">
        <f t="shared" si="48"/>
        <v>0.2037415467990024</v>
      </c>
      <c r="S313" s="43">
        <f t="shared" si="49"/>
        <v>0.022637949644333594</v>
      </c>
      <c r="T313" s="3">
        <f t="shared" si="43"/>
        <v>0</v>
      </c>
      <c r="U313" s="3"/>
      <c r="V313" s="3"/>
      <c r="W313" s="3"/>
      <c r="X313" s="3"/>
      <c r="Y313" s="3"/>
      <c r="Z313" s="3"/>
      <c r="AA313" s="3"/>
      <c r="AB313" s="3"/>
      <c r="AC313" s="3"/>
    </row>
    <row r="314" spans="11:29" ht="12.75">
      <c r="K314" s="3"/>
      <c r="L314" s="3"/>
      <c r="M314" s="3">
        <f t="shared" si="44"/>
        <v>293</v>
      </c>
      <c r="N314" s="3">
        <f t="shared" si="45"/>
        <v>1</v>
      </c>
      <c r="O314" s="3">
        <f t="shared" si="46"/>
        <v>293</v>
      </c>
      <c r="P314" s="43">
        <f t="shared" si="47"/>
        <v>0.35510453215350546</v>
      </c>
      <c r="Q314" s="43">
        <f t="shared" si="50"/>
        <v>0.16275624390368995</v>
      </c>
      <c r="R314" s="43">
        <f t="shared" si="48"/>
        <v>0.19974629933634686</v>
      </c>
      <c r="S314" s="43">
        <f t="shared" si="49"/>
        <v>0.02219403325959409</v>
      </c>
      <c r="T314" s="3">
        <f t="shared" si="43"/>
        <v>0</v>
      </c>
      <c r="U314" s="3"/>
      <c r="V314" s="3"/>
      <c r="W314" s="3"/>
      <c r="X314" s="3"/>
      <c r="Y314" s="3"/>
      <c r="Z314" s="3"/>
      <c r="AA314" s="3"/>
      <c r="AB314" s="3"/>
      <c r="AC314" s="3"/>
    </row>
    <row r="315" spans="11:29" ht="12.75">
      <c r="K315" s="3"/>
      <c r="L315" s="3"/>
      <c r="M315" s="3">
        <f t="shared" si="44"/>
        <v>294</v>
      </c>
      <c r="N315" s="3">
        <f t="shared" si="45"/>
        <v>1</v>
      </c>
      <c r="O315" s="3">
        <f t="shared" si="46"/>
        <v>294</v>
      </c>
      <c r="P315" s="43">
        <f t="shared" si="47"/>
        <v>0.34814114887035313</v>
      </c>
      <c r="Q315" s="43">
        <f t="shared" si="50"/>
        <v>0.15956469323224512</v>
      </c>
      <c r="R315" s="43">
        <f t="shared" si="48"/>
        <v>0.19582939623957366</v>
      </c>
      <c r="S315" s="43">
        <f t="shared" si="49"/>
        <v>0.02175882180439707</v>
      </c>
      <c r="T315" s="3">
        <f t="shared" si="43"/>
        <v>0</v>
      </c>
      <c r="U315" s="3"/>
      <c r="V315" s="3"/>
      <c r="W315" s="3"/>
      <c r="X315" s="3"/>
      <c r="Y315" s="3"/>
      <c r="Z315" s="3"/>
      <c r="AA315" s="3"/>
      <c r="AB315" s="3"/>
      <c r="AC315" s="3"/>
    </row>
    <row r="316" spans="11:29" ht="12.75">
      <c r="K316" s="3"/>
      <c r="L316" s="3"/>
      <c r="M316" s="3">
        <f t="shared" si="44"/>
        <v>295</v>
      </c>
      <c r="N316" s="3">
        <f t="shared" si="45"/>
        <v>1</v>
      </c>
      <c r="O316" s="3">
        <f t="shared" si="46"/>
        <v>295</v>
      </c>
      <c r="P316" s="43">
        <f t="shared" si="47"/>
        <v>0.341314313286139</v>
      </c>
      <c r="Q316" s="43">
        <f t="shared" si="50"/>
        <v>0.15643572692281363</v>
      </c>
      <c r="R316" s="43">
        <f t="shared" si="48"/>
        <v>0.1919893012234532</v>
      </c>
      <c r="S316" s="43">
        <f t="shared" si="49"/>
        <v>0.021332144580383686</v>
      </c>
      <c r="T316" s="3">
        <f t="shared" si="43"/>
        <v>0</v>
      </c>
      <c r="U316" s="3"/>
      <c r="V316" s="3"/>
      <c r="W316" s="3"/>
      <c r="X316" s="3"/>
      <c r="Y316" s="3"/>
      <c r="Z316" s="3"/>
      <c r="AA316" s="3"/>
      <c r="AB316" s="3"/>
      <c r="AC316" s="3"/>
    </row>
    <row r="317" spans="11:29" ht="12.75">
      <c r="K317" s="3"/>
      <c r="L317" s="3"/>
      <c r="M317" s="3">
        <f t="shared" si="44"/>
        <v>296</v>
      </c>
      <c r="N317" s="3">
        <f t="shared" si="45"/>
        <v>1</v>
      </c>
      <c r="O317" s="3">
        <f t="shared" si="46"/>
        <v>296</v>
      </c>
      <c r="P317" s="43">
        <f t="shared" si="47"/>
        <v>0.3346213477837727</v>
      </c>
      <c r="Q317" s="43">
        <f t="shared" si="50"/>
        <v>0.1533681177342291</v>
      </c>
      <c r="R317" s="43">
        <f t="shared" si="48"/>
        <v>0.1882245081283722</v>
      </c>
      <c r="S317" s="43">
        <f t="shared" si="49"/>
        <v>0.020913834236485795</v>
      </c>
      <c r="T317" s="3">
        <f t="shared" si="43"/>
        <v>0</v>
      </c>
      <c r="U317" s="3"/>
      <c r="V317" s="3"/>
      <c r="W317" s="3"/>
      <c r="X317" s="3"/>
      <c r="Y317" s="3"/>
      <c r="Z317" s="3"/>
      <c r="AA317" s="3"/>
      <c r="AB317" s="3"/>
      <c r="AC317" s="3"/>
    </row>
    <row r="318" spans="11:29" ht="12.75">
      <c r="K318" s="3"/>
      <c r="L318" s="3"/>
      <c r="M318" s="3">
        <f t="shared" si="44"/>
        <v>297</v>
      </c>
      <c r="N318" s="3">
        <f t="shared" si="45"/>
        <v>1</v>
      </c>
      <c r="O318" s="3">
        <f t="shared" si="46"/>
        <v>297</v>
      </c>
      <c r="P318" s="43">
        <f t="shared" si="47"/>
        <v>0.328059627252602</v>
      </c>
      <c r="Q318" s="43">
        <f t="shared" si="50"/>
        <v>0.15036066249077584</v>
      </c>
      <c r="R318" s="43">
        <f t="shared" si="48"/>
        <v>0.18453354032958866</v>
      </c>
      <c r="S318" s="43">
        <f t="shared" si="49"/>
        <v>0.020503726703287626</v>
      </c>
      <c r="T318" s="3">
        <f t="shared" si="43"/>
        <v>0</v>
      </c>
      <c r="U318" s="3"/>
      <c r="V318" s="3"/>
      <c r="W318" s="3"/>
      <c r="X318" s="3"/>
      <c r="Y318" s="3"/>
      <c r="Z318" s="3"/>
      <c r="AA318" s="3"/>
      <c r="AB318" s="3"/>
      <c r="AC318" s="3"/>
    </row>
    <row r="319" spans="11:29" ht="12.75">
      <c r="K319" s="3"/>
      <c r="L319" s="3"/>
      <c r="M319" s="3">
        <f t="shared" si="44"/>
        <v>298</v>
      </c>
      <c r="N319" s="3">
        <f t="shared" si="45"/>
        <v>1</v>
      </c>
      <c r="O319" s="3">
        <f t="shared" si="46"/>
        <v>298</v>
      </c>
      <c r="P319" s="43">
        <f t="shared" si="47"/>
        <v>0.3216265780587932</v>
      </c>
      <c r="Q319" s="43">
        <f t="shared" si="50"/>
        <v>0.14741218161028014</v>
      </c>
      <c r="R319" s="43">
        <f t="shared" si="48"/>
        <v>0.1809149501580712</v>
      </c>
      <c r="S319" s="43">
        <f t="shared" si="49"/>
        <v>0.020101661128674574</v>
      </c>
      <c r="T319" s="3">
        <f t="shared" si="43"/>
        <v>0</v>
      </c>
      <c r="U319" s="3"/>
      <c r="V319" s="3"/>
      <c r="W319" s="3"/>
      <c r="X319" s="3"/>
      <c r="Y319" s="3"/>
      <c r="Z319" s="3"/>
      <c r="AA319" s="3"/>
      <c r="AB319" s="3"/>
      <c r="AC319" s="3"/>
    </row>
    <row r="320" spans="11:29" ht="12.75">
      <c r="K320" s="3"/>
      <c r="L320" s="3"/>
      <c r="M320" s="3">
        <f t="shared" si="44"/>
        <v>299</v>
      </c>
      <c r="N320" s="3">
        <f t="shared" si="45"/>
        <v>1</v>
      </c>
      <c r="O320" s="3">
        <f t="shared" si="46"/>
        <v>299</v>
      </c>
      <c r="P320" s="43">
        <f t="shared" si="47"/>
        <v>0.3153196770359024</v>
      </c>
      <c r="Q320" s="43">
        <f t="shared" si="50"/>
        <v>0.1445215186414552</v>
      </c>
      <c r="R320" s="43">
        <f t="shared" si="48"/>
        <v>0.17736731833269515</v>
      </c>
      <c r="S320" s="43">
        <f t="shared" si="49"/>
        <v>0.0197074798147439</v>
      </c>
      <c r="T320" s="3">
        <f t="shared" si="43"/>
        <v>0</v>
      </c>
      <c r="U320" s="3"/>
      <c r="V320" s="3"/>
      <c r="W320" s="3"/>
      <c r="X320" s="3"/>
      <c r="Y320" s="3"/>
      <c r="Z320" s="3"/>
      <c r="AA320" s="3"/>
      <c r="AB320" s="3"/>
      <c r="AC320" s="3"/>
    </row>
    <row r="321" spans="11:29" ht="12.75">
      <c r="K321" s="3"/>
      <c r="L321" s="3"/>
      <c r="M321" s="3">
        <f t="shared" si="44"/>
        <v>300</v>
      </c>
      <c r="N321" s="3">
        <f t="shared" si="45"/>
        <v>1</v>
      </c>
      <c r="O321" s="3">
        <f t="shared" si="46"/>
        <v>300</v>
      </c>
      <c r="P321" s="43">
        <f t="shared" si="47"/>
        <v>0.30913645049524074</v>
      </c>
      <c r="Q321" s="43">
        <f t="shared" si="50"/>
        <v>0.14168753981031862</v>
      </c>
      <c r="R321" s="43">
        <f t="shared" si="48"/>
        <v>0.17388925340357295</v>
      </c>
      <c r="S321" s="43">
        <f t="shared" si="49"/>
        <v>0.019321028155952547</v>
      </c>
      <c r="T321" s="3">
        <f t="shared" si="43"/>
        <v>0</v>
      </c>
      <c r="U321" s="3"/>
      <c r="V321" s="3"/>
      <c r="W321" s="3"/>
      <c r="X321" s="3"/>
      <c r="Y321" s="3"/>
      <c r="Z321" s="3"/>
      <c r="AA321" s="3"/>
      <c r="AB321" s="3"/>
      <c r="AC321" s="3"/>
    </row>
    <row r="322" spans="11:29" ht="12.75">
      <c r="K322" s="3"/>
      <c r="L322" s="3"/>
      <c r="M322" s="3">
        <f t="shared" si="44"/>
        <v>301</v>
      </c>
      <c r="N322" s="3">
        <f t="shared" si="45"/>
        <v>1</v>
      </c>
      <c r="O322" s="3">
        <f t="shared" si="46"/>
        <v>301</v>
      </c>
      <c r="P322" s="43">
        <f t="shared" si="47"/>
        <v>0.3030744732556456</v>
      </c>
      <c r="Q322" s="43">
        <f t="shared" si="50"/>
        <v>0.1389091335755042</v>
      </c>
      <c r="R322" s="43">
        <f t="shared" si="48"/>
        <v>0.1704793912063007</v>
      </c>
      <c r="S322" s="43">
        <f t="shared" si="49"/>
        <v>0.01894215457847785</v>
      </c>
      <c r="T322" s="3">
        <f t="shared" si="43"/>
        <v>0</v>
      </c>
      <c r="U322" s="3"/>
      <c r="V322" s="3"/>
      <c r="W322" s="3"/>
      <c r="X322" s="3"/>
      <c r="Y322" s="3"/>
      <c r="Z322" s="3"/>
      <c r="AA322" s="3"/>
      <c r="AB322" s="3"/>
      <c r="AC322" s="3"/>
    </row>
    <row r="323" spans="11:29" ht="12.75">
      <c r="K323" s="3"/>
      <c r="L323" s="3"/>
      <c r="M323" s="3">
        <f t="shared" si="44"/>
        <v>302</v>
      </c>
      <c r="N323" s="3">
        <f t="shared" si="45"/>
        <v>1</v>
      </c>
      <c r="O323" s="3">
        <f t="shared" si="46"/>
        <v>302</v>
      </c>
      <c r="P323" s="43">
        <f t="shared" si="47"/>
        <v>0.297131367692278</v>
      </c>
      <c r="Q323" s="43">
        <f t="shared" si="50"/>
        <v>0.13618521019229402</v>
      </c>
      <c r="R323" s="43">
        <f t="shared" si="48"/>
        <v>0.1671363943269064</v>
      </c>
      <c r="S323" s="43">
        <f t="shared" si="49"/>
        <v>0.018570710480767375</v>
      </c>
      <c r="T323" s="3">
        <f t="shared" si="43"/>
        <v>0</v>
      </c>
      <c r="U323" s="3"/>
      <c r="V323" s="3"/>
      <c r="W323" s="3"/>
      <c r="X323" s="3"/>
      <c r="Y323" s="3"/>
      <c r="Z323" s="3"/>
      <c r="AA323" s="3"/>
      <c r="AB323" s="3"/>
      <c r="AC323" s="3"/>
    </row>
    <row r="324" spans="11:29" ht="12.75">
      <c r="K324" s="3"/>
      <c r="L324" s="3"/>
      <c r="M324" s="3">
        <f t="shared" si="44"/>
        <v>303</v>
      </c>
      <c r="N324" s="3">
        <f t="shared" si="45"/>
        <v>1</v>
      </c>
      <c r="O324" s="3">
        <f t="shared" si="46"/>
        <v>303</v>
      </c>
      <c r="P324" s="43">
        <f t="shared" si="47"/>
        <v>0.2913048028040715</v>
      </c>
      <c r="Q324" s="43">
        <f t="shared" si="50"/>
        <v>0.13351470128519938</v>
      </c>
      <c r="R324" s="43">
        <f t="shared" si="48"/>
        <v>0.16385895157729027</v>
      </c>
      <c r="S324" s="43">
        <f t="shared" si="49"/>
        <v>0.01820655017525447</v>
      </c>
      <c r="T324" s="3">
        <f t="shared" si="43"/>
        <v>0</v>
      </c>
      <c r="U324" s="3"/>
      <c r="V324" s="3"/>
      <c r="W324" s="3"/>
      <c r="X324" s="3"/>
      <c r="Y324" s="3"/>
      <c r="Z324" s="3"/>
      <c r="AA324" s="3"/>
      <c r="AB324" s="3"/>
      <c r="AC324" s="3"/>
    </row>
    <row r="325" spans="11:29" ht="12.75">
      <c r="K325" s="3"/>
      <c r="L325" s="3"/>
      <c r="M325" s="3">
        <f t="shared" si="44"/>
        <v>304</v>
      </c>
      <c r="N325" s="3">
        <f t="shared" si="45"/>
        <v>1</v>
      </c>
      <c r="O325" s="3">
        <f t="shared" si="46"/>
        <v>304</v>
      </c>
      <c r="P325" s="43">
        <f t="shared" si="47"/>
        <v>0.28559249329946906</v>
      </c>
      <c r="Q325" s="43">
        <f t="shared" si="50"/>
        <v>0.13089655942892328</v>
      </c>
      <c r="R325" s="43">
        <f t="shared" si="48"/>
        <v>0.1606457774809514</v>
      </c>
      <c r="S325" s="43">
        <f t="shared" si="49"/>
        <v>0.017849530831216816</v>
      </c>
      <c r="T325" s="3">
        <f t="shared" si="43"/>
        <v>0</v>
      </c>
      <c r="U325" s="3"/>
      <c r="V325" s="3"/>
      <c r="W325" s="3"/>
      <c r="X325" s="3"/>
      <c r="Y325" s="3"/>
      <c r="Z325" s="3"/>
      <c r="AA325" s="3"/>
      <c r="AB325" s="3"/>
      <c r="AC325" s="3"/>
    </row>
    <row r="326" spans="11:29" ht="12.75">
      <c r="K326" s="3"/>
      <c r="L326" s="3"/>
      <c r="M326" s="3">
        <f t="shared" si="44"/>
        <v>305</v>
      </c>
      <c r="N326" s="3">
        <f t="shared" si="45"/>
        <v>1</v>
      </c>
      <c r="O326" s="3">
        <f t="shared" si="46"/>
        <v>305</v>
      </c>
      <c r="P326" s="43">
        <f t="shared" si="47"/>
        <v>0.2799921987000871</v>
      </c>
      <c r="Q326" s="43">
        <f t="shared" si="50"/>
        <v>0.1283297577375399</v>
      </c>
      <c r="R326" s="43">
        <f t="shared" si="48"/>
        <v>0.15749561176879906</v>
      </c>
      <c r="S326" s="43">
        <f t="shared" si="49"/>
        <v>0.017499512418755445</v>
      </c>
      <c r="T326" s="3">
        <f t="shared" si="43"/>
        <v>0</v>
      </c>
      <c r="U326" s="3"/>
      <c r="V326" s="3"/>
      <c r="W326" s="3"/>
      <c r="X326" s="3"/>
      <c r="Y326" s="3"/>
      <c r="Z326" s="3"/>
      <c r="AA326" s="3"/>
      <c r="AB326" s="3"/>
      <c r="AC326" s="3"/>
    </row>
    <row r="327" spans="11:29" ht="12.75">
      <c r="K327" s="3"/>
      <c r="L327" s="3"/>
      <c r="M327" s="3">
        <f t="shared" si="44"/>
        <v>306</v>
      </c>
      <c r="N327" s="3">
        <f t="shared" si="45"/>
        <v>1</v>
      </c>
      <c r="O327" s="3">
        <f t="shared" si="46"/>
        <v>306</v>
      </c>
      <c r="P327" s="43">
        <f t="shared" si="47"/>
        <v>0.27450172246195664</v>
      </c>
      <c r="Q327" s="43">
        <f t="shared" si="50"/>
        <v>0.12581328946173012</v>
      </c>
      <c r="R327" s="43">
        <f t="shared" si="48"/>
        <v>0.15440721888485068</v>
      </c>
      <c r="S327" s="43">
        <f t="shared" si="49"/>
        <v>0.01715635765387229</v>
      </c>
      <c r="T327" s="3">
        <f t="shared" si="43"/>
        <v>0</v>
      </c>
      <c r="U327" s="3"/>
      <c r="V327" s="3"/>
      <c r="W327" s="3"/>
      <c r="X327" s="3"/>
      <c r="Y327" s="3"/>
      <c r="Z327" s="3"/>
      <c r="AA327" s="3"/>
      <c r="AB327" s="3"/>
      <c r="AC327" s="3"/>
    </row>
    <row r="328" spans="11:29" ht="12.75">
      <c r="K328" s="3"/>
      <c r="L328" s="3"/>
      <c r="M328" s="3">
        <f t="shared" si="44"/>
        <v>307</v>
      </c>
      <c r="N328" s="3">
        <f t="shared" si="45"/>
        <v>1</v>
      </c>
      <c r="O328" s="3">
        <f t="shared" si="46"/>
        <v>307</v>
      </c>
      <c r="P328" s="43">
        <f t="shared" si="47"/>
        <v>0.2691189111139961</v>
      </c>
      <c r="Q328" s="43">
        <f t="shared" si="50"/>
        <v>0.12334616759391487</v>
      </c>
      <c r="R328" s="43">
        <f t="shared" si="48"/>
        <v>0.15137938750162286</v>
      </c>
      <c r="S328" s="43">
        <f t="shared" si="49"/>
        <v>0.016819931944624757</v>
      </c>
      <c r="T328" s="3">
        <f t="shared" si="43"/>
        <v>0</v>
      </c>
      <c r="U328" s="3"/>
      <c r="V328" s="3"/>
      <c r="W328" s="3"/>
      <c r="X328" s="3"/>
      <c r="Y328" s="3"/>
      <c r="Z328" s="3"/>
      <c r="AA328" s="3"/>
      <c r="AB328" s="3"/>
      <c r="AC328" s="3"/>
    </row>
    <row r="329" spans="11:29" ht="12.75">
      <c r="K329" s="3"/>
      <c r="L329" s="3"/>
      <c r="M329" s="3">
        <f t="shared" si="44"/>
        <v>308</v>
      </c>
      <c r="N329" s="3">
        <f t="shared" si="45"/>
        <v>1</v>
      </c>
      <c r="O329" s="3">
        <f t="shared" si="46"/>
        <v>308</v>
      </c>
      <c r="P329" s="43">
        <f t="shared" si="47"/>
        <v>0.26384165341337834</v>
      </c>
      <c r="Q329" s="43">
        <f t="shared" si="50"/>
        <v>0.12092742448113171</v>
      </c>
      <c r="R329" s="43">
        <f t="shared" si="48"/>
        <v>0.14841093004502534</v>
      </c>
      <c r="S329" s="43">
        <f t="shared" si="49"/>
        <v>0.016490103338336146</v>
      </c>
      <c r="T329" s="3">
        <f t="shared" si="43"/>
        <v>0</v>
      </c>
      <c r="U329" s="3"/>
      <c r="V329" s="3"/>
      <c r="W329" s="3"/>
      <c r="X329" s="3"/>
      <c r="Y329" s="3"/>
      <c r="Z329" s="3"/>
      <c r="AA329" s="3"/>
      <c r="AB329" s="3"/>
      <c r="AC329" s="3"/>
    </row>
    <row r="330" spans="11:29" ht="12.75">
      <c r="K330" s="3"/>
      <c r="L330" s="3"/>
      <c r="M330" s="3">
        <f t="shared" si="44"/>
        <v>309</v>
      </c>
      <c r="N330" s="3">
        <f t="shared" si="45"/>
        <v>1</v>
      </c>
      <c r="O330" s="3">
        <f t="shared" si="46"/>
        <v>309</v>
      </c>
      <c r="P330" s="43">
        <f t="shared" si="47"/>
        <v>0.2586678795174603</v>
      </c>
      <c r="Q330" s="43">
        <f t="shared" si="50"/>
        <v>0.11855611144550261</v>
      </c>
      <c r="R330" s="43">
        <f t="shared" si="48"/>
        <v>0.14550068222857143</v>
      </c>
      <c r="S330" s="43">
        <f t="shared" si="49"/>
        <v>0.016166742469841268</v>
      </c>
      <c r="T330" s="3">
        <f t="shared" si="43"/>
        <v>0</v>
      </c>
      <c r="U330" s="3"/>
      <c r="V330" s="3"/>
      <c r="W330" s="3"/>
      <c r="X330" s="3"/>
      <c r="Y330" s="3"/>
      <c r="Z330" s="3"/>
      <c r="AA330" s="3"/>
      <c r="AB330" s="3"/>
      <c r="AC330" s="3"/>
    </row>
    <row r="331" spans="11:29" ht="12.75">
      <c r="K331" s="3"/>
      <c r="L331" s="3"/>
      <c r="M331" s="3">
        <f t="shared" si="44"/>
        <v>310</v>
      </c>
      <c r="N331" s="3">
        <f t="shared" si="45"/>
        <v>1</v>
      </c>
      <c r="O331" s="3">
        <f t="shared" si="46"/>
        <v>310</v>
      </c>
      <c r="P331" s="43">
        <f t="shared" si="47"/>
        <v>0.25359556017195073</v>
      </c>
      <c r="Q331" s="43">
        <f t="shared" si="50"/>
        <v>0.11623129841214407</v>
      </c>
      <c r="R331" s="43">
        <f t="shared" si="48"/>
        <v>0.1426475025967223</v>
      </c>
      <c r="S331" s="43">
        <f t="shared" si="49"/>
        <v>0.01584972251074692</v>
      </c>
      <c r="T331" s="3">
        <f t="shared" si="43"/>
        <v>0</v>
      </c>
      <c r="U331" s="3"/>
      <c r="V331" s="3"/>
      <c r="W331" s="3"/>
      <c r="X331" s="3"/>
      <c r="Y331" s="3"/>
      <c r="Z331" s="3"/>
      <c r="AA331" s="3"/>
      <c r="AB331" s="3"/>
      <c r="AC331" s="3"/>
    </row>
    <row r="332" spans="11:29" ht="12.75">
      <c r="K332" s="3"/>
      <c r="L332" s="3"/>
      <c r="M332" s="3">
        <f t="shared" si="44"/>
        <v>311</v>
      </c>
      <c r="N332" s="3">
        <f t="shared" si="45"/>
        <v>1</v>
      </c>
      <c r="O332" s="3">
        <f t="shared" si="46"/>
        <v>311</v>
      </c>
      <c r="P332" s="43">
        <f t="shared" si="47"/>
        <v>0.2486227059149973</v>
      </c>
      <c r="Q332" s="43">
        <f t="shared" si="50"/>
        <v>0.11395207354437374</v>
      </c>
      <c r="R332" s="43">
        <f t="shared" si="48"/>
        <v>0.13985027207718598</v>
      </c>
      <c r="S332" s="43">
        <f t="shared" si="49"/>
        <v>0.015538919119687331</v>
      </c>
      <c r="T332" s="3">
        <f t="shared" si="43"/>
        <v>0</v>
      </c>
      <c r="U332" s="3"/>
      <c r="V332" s="3"/>
      <c r="W332" s="3"/>
      <c r="X332" s="3"/>
      <c r="Y332" s="3"/>
      <c r="Z332" s="3"/>
      <c r="AA332" s="3"/>
      <c r="AB332" s="3"/>
      <c r="AC332" s="3"/>
    </row>
    <row r="333" spans="11:29" ht="12.75">
      <c r="K333" s="3"/>
      <c r="L333" s="3"/>
      <c r="M333" s="3">
        <f t="shared" si="44"/>
        <v>312</v>
      </c>
      <c r="N333" s="3">
        <f t="shared" si="45"/>
        <v>1</v>
      </c>
      <c r="O333" s="3">
        <f t="shared" si="46"/>
        <v>312</v>
      </c>
      <c r="P333" s="43">
        <f t="shared" si="47"/>
        <v>0.24374736629688112</v>
      </c>
      <c r="Q333" s="43">
        <f t="shared" si="50"/>
        <v>0.1117175428860705</v>
      </c>
      <c r="R333" s="43">
        <f t="shared" si="48"/>
        <v>0.13710789354199562</v>
      </c>
      <c r="S333" s="43">
        <f t="shared" si="49"/>
        <v>0.01523421039355507</v>
      </c>
      <c r="T333" s="3">
        <f t="shared" si="43"/>
        <v>0</v>
      </c>
      <c r="U333" s="3"/>
      <c r="V333" s="3"/>
      <c r="W333" s="3"/>
      <c r="X333" s="3"/>
      <c r="Y333" s="3"/>
      <c r="Z333" s="3"/>
      <c r="AA333" s="3"/>
      <c r="AB333" s="3"/>
      <c r="AC333" s="3"/>
    </row>
    <row r="334" spans="11:29" ht="12.75">
      <c r="K334" s="3"/>
      <c r="L334" s="3"/>
      <c r="M334" s="3">
        <f t="shared" si="44"/>
        <v>313</v>
      </c>
      <c r="N334" s="3">
        <f t="shared" si="45"/>
        <v>1</v>
      </c>
      <c r="O334" s="3">
        <f t="shared" si="46"/>
        <v>313</v>
      </c>
      <c r="P334" s="43">
        <f t="shared" si="47"/>
        <v>0.23896762911501265</v>
      </c>
      <c r="Q334" s="43">
        <f t="shared" si="50"/>
        <v>0.10952683001104746</v>
      </c>
      <c r="R334" s="43">
        <f t="shared" si="48"/>
        <v>0.1344192913771946</v>
      </c>
      <c r="S334" s="43">
        <f t="shared" si="49"/>
        <v>0.01493547681968829</v>
      </c>
      <c r="T334" s="3">
        <f t="shared" si="43"/>
        <v>0</v>
      </c>
      <c r="U334" s="3"/>
      <c r="V334" s="3"/>
      <c r="W334" s="3"/>
      <c r="X334" s="3"/>
      <c r="Y334" s="3"/>
      <c r="Z334" s="3"/>
      <c r="AA334" s="3"/>
      <c r="AB334" s="3"/>
      <c r="AC334" s="3"/>
    </row>
    <row r="335" spans="11:29" ht="12.75">
      <c r="K335" s="3"/>
      <c r="L335" s="3"/>
      <c r="M335" s="3">
        <f t="shared" si="44"/>
        <v>314</v>
      </c>
      <c r="N335" s="3">
        <f t="shared" si="45"/>
        <v>1</v>
      </c>
      <c r="O335" s="3">
        <f t="shared" si="46"/>
        <v>314</v>
      </c>
      <c r="P335" s="43">
        <f t="shared" si="47"/>
        <v>0.23428161966392883</v>
      </c>
      <c r="Q335" s="43">
        <f t="shared" si="50"/>
        <v>0.1073790756793007</v>
      </c>
      <c r="R335" s="43">
        <f t="shared" si="48"/>
        <v>0.13178341106095995</v>
      </c>
      <c r="S335" s="43">
        <f t="shared" si="49"/>
        <v>0.014642601228995552</v>
      </c>
      <c r="T335" s="3">
        <f t="shared" si="43"/>
        <v>0</v>
      </c>
      <c r="U335" s="3"/>
      <c r="V335" s="3"/>
      <c r="W335" s="3"/>
      <c r="X335" s="3"/>
      <c r="Y335" s="3"/>
      <c r="Z335" s="3"/>
      <c r="AA335" s="3"/>
      <c r="AB335" s="3"/>
      <c r="AC335" s="3"/>
    </row>
    <row r="336" spans="11:29" ht="12.75">
      <c r="K336" s="3"/>
      <c r="L336" s="3"/>
      <c r="M336" s="3">
        <f t="shared" si="44"/>
        <v>315</v>
      </c>
      <c r="N336" s="3">
        <f t="shared" si="45"/>
        <v>1</v>
      </c>
      <c r="O336" s="3">
        <f t="shared" si="46"/>
        <v>315</v>
      </c>
      <c r="P336" s="43">
        <f t="shared" si="47"/>
        <v>0.2296874999999972</v>
      </c>
      <c r="Q336" s="43">
        <f t="shared" si="50"/>
        <v>0.1052734374999987</v>
      </c>
      <c r="R336" s="43">
        <f t="shared" si="48"/>
        <v>0.1291992187499984</v>
      </c>
      <c r="S336" s="43">
        <f t="shared" si="49"/>
        <v>0.014355468749999826</v>
      </c>
      <c r="T336" s="3">
        <f t="shared" si="43"/>
        <v>0</v>
      </c>
      <c r="U336" s="3"/>
      <c r="V336" s="3"/>
      <c r="W336" s="3"/>
      <c r="X336" s="3"/>
      <c r="Y336" s="3"/>
      <c r="Z336" s="3"/>
      <c r="AA336" s="3"/>
      <c r="AB336" s="3"/>
      <c r="AC336" s="3"/>
    </row>
    <row r="337" spans="11:29" ht="12.75">
      <c r="K337" s="3"/>
      <c r="L337" s="3"/>
      <c r="M337" s="3">
        <f t="shared" si="44"/>
        <v>316</v>
      </c>
      <c r="N337" s="3">
        <f t="shared" si="45"/>
        <v>1</v>
      </c>
      <c r="O337" s="3">
        <f t="shared" si="46"/>
        <v>316</v>
      </c>
      <c r="P337" s="43">
        <f t="shared" si="47"/>
        <v>0.22518346822053897</v>
      </c>
      <c r="Q337" s="43">
        <f t="shared" si="50"/>
        <v>0.10320908960108036</v>
      </c>
      <c r="R337" s="43">
        <f t="shared" si="48"/>
        <v>0.12666570087405316</v>
      </c>
      <c r="S337" s="43">
        <f t="shared" si="49"/>
        <v>0.014073966763783686</v>
      </c>
      <c r="T337" s="3">
        <f t="shared" si="43"/>
        <v>0</v>
      </c>
      <c r="U337" s="3"/>
      <c r="V337" s="3"/>
      <c r="W337" s="3"/>
      <c r="X337" s="3"/>
      <c r="Y337" s="3"/>
      <c r="Z337" s="3"/>
      <c r="AA337" s="3"/>
      <c r="AB337" s="3"/>
      <c r="AC337" s="3"/>
    </row>
    <row r="338" spans="11:29" ht="12.75">
      <c r="K338" s="3"/>
      <c r="L338" s="3"/>
      <c r="M338" s="3">
        <f t="shared" si="44"/>
        <v>317</v>
      </c>
      <c r="N338" s="3">
        <f t="shared" si="45"/>
        <v>1</v>
      </c>
      <c r="O338" s="3">
        <f t="shared" si="46"/>
        <v>317</v>
      </c>
      <c r="P338" s="43">
        <f t="shared" si="47"/>
        <v>0.2207677577570878</v>
      </c>
      <c r="Q338" s="43">
        <f t="shared" si="50"/>
        <v>0.1011852223053319</v>
      </c>
      <c r="R338" s="43">
        <f t="shared" si="48"/>
        <v>0.12418186373836186</v>
      </c>
      <c r="S338" s="43">
        <f t="shared" si="49"/>
        <v>0.013797984859817987</v>
      </c>
      <c r="T338" s="3">
        <f t="shared" si="43"/>
        <v>0</v>
      </c>
      <c r="U338" s="3"/>
      <c r="V338" s="3"/>
      <c r="W338" s="3"/>
      <c r="X338" s="3"/>
      <c r="Y338" s="3"/>
      <c r="Z338" s="3"/>
      <c r="AA338" s="3"/>
      <c r="AB338" s="3"/>
      <c r="AC338" s="3"/>
    </row>
    <row r="339" spans="11:29" ht="12.75">
      <c r="K339" s="3"/>
      <c r="L339" s="3"/>
      <c r="M339" s="3">
        <f t="shared" si="44"/>
        <v>318</v>
      </c>
      <c r="N339" s="3">
        <f t="shared" si="45"/>
        <v>1</v>
      </c>
      <c r="O339" s="3">
        <f t="shared" si="46"/>
        <v>318</v>
      </c>
      <c r="P339" s="43">
        <f t="shared" si="47"/>
        <v>0.21643863668250746</v>
      </c>
      <c r="Q339" s="43">
        <f t="shared" si="50"/>
        <v>0.09920104181281592</v>
      </c>
      <c r="R339" s="43">
        <f t="shared" si="48"/>
        <v>0.12174673313391042</v>
      </c>
      <c r="S339" s="43">
        <f t="shared" si="49"/>
        <v>0.013527414792656716</v>
      </c>
      <c r="T339" s="3">
        <f t="shared" si="43"/>
        <v>0</v>
      </c>
      <c r="U339" s="3"/>
      <c r="V339" s="3"/>
      <c r="W339" s="3"/>
      <c r="X339" s="3"/>
      <c r="Y339" s="3"/>
      <c r="Z339" s="3"/>
      <c r="AA339" s="3"/>
      <c r="AB339" s="3"/>
      <c r="AC339" s="3"/>
    </row>
    <row r="340" spans="11:29" ht="12.75">
      <c r="K340" s="3"/>
      <c r="L340" s="3"/>
      <c r="M340" s="3">
        <f t="shared" si="44"/>
        <v>319</v>
      </c>
      <c r="N340" s="3">
        <f t="shared" si="45"/>
        <v>1</v>
      </c>
      <c r="O340" s="3">
        <f t="shared" si="46"/>
        <v>319</v>
      </c>
      <c r="P340" s="43">
        <f t="shared" si="47"/>
        <v>0.2121944070316965</v>
      </c>
      <c r="Q340" s="43">
        <f t="shared" si="50"/>
        <v>0.09725576988952757</v>
      </c>
      <c r="R340" s="43">
        <f t="shared" si="48"/>
        <v>0.11935935395532926</v>
      </c>
      <c r="S340" s="43">
        <f t="shared" si="49"/>
        <v>0.013262150439481032</v>
      </c>
      <c r="T340" s="3">
        <f t="shared" si="43"/>
        <v>0</v>
      </c>
      <c r="U340" s="3"/>
      <c r="V340" s="3"/>
      <c r="W340" s="3"/>
      <c r="X340" s="3"/>
      <c r="Y340" s="3"/>
      <c r="Z340" s="3"/>
      <c r="AA340" s="3"/>
      <c r="AB340" s="3"/>
      <c r="AC340" s="3"/>
    </row>
    <row r="341" spans="11:29" ht="12.75">
      <c r="K341" s="3"/>
      <c r="L341" s="3"/>
      <c r="M341" s="3">
        <f t="shared" si="44"/>
        <v>320</v>
      </c>
      <c r="N341" s="3">
        <f t="shared" si="45"/>
        <v>1</v>
      </c>
      <c r="O341" s="3">
        <f t="shared" si="46"/>
        <v>320</v>
      </c>
      <c r="P341" s="43">
        <f t="shared" si="47"/>
        <v>0.2080334041356135</v>
      </c>
      <c r="Q341" s="43">
        <f t="shared" si="50"/>
        <v>0.09534864356215618</v>
      </c>
      <c r="R341" s="43">
        <f t="shared" si="48"/>
        <v>0.11701878982628257</v>
      </c>
      <c r="S341" s="43">
        <f t="shared" si="49"/>
        <v>0.013002087758475844</v>
      </c>
      <c r="T341" s="3">
        <f aca="true" t="shared" si="51" ref="T341:T386">$B$11</f>
        <v>0</v>
      </c>
      <c r="U341" s="3"/>
      <c r="V341" s="3"/>
      <c r="W341" s="3"/>
      <c r="X341" s="3"/>
      <c r="Y341" s="3"/>
      <c r="Z341" s="3"/>
      <c r="AA341" s="3"/>
      <c r="AB341" s="3"/>
      <c r="AC341" s="3"/>
    </row>
    <row r="342" spans="11:29" ht="12.75">
      <c r="K342" s="3"/>
      <c r="L342" s="3"/>
      <c r="M342" s="3">
        <f aca="true" t="shared" si="52" ref="M342:M386">(M341+1)</f>
        <v>321</v>
      </c>
      <c r="N342" s="3">
        <f aca="true" t="shared" si="53" ref="N342:N386">IF($B$9&gt;N341,IF(O341=($B$8-1),(N341+1),(N341)),(N341))</f>
        <v>1</v>
      </c>
      <c r="O342" s="3">
        <f aca="true" t="shared" si="54" ref="O342:O386">IF(O341&lt;($B$8-1),(1+O341),0)</f>
        <v>321</v>
      </c>
      <c r="P342" s="43">
        <f aca="true" t="shared" si="55" ref="P342:P386">IF((N342&gt;N341),(EXP(-$Q$16)*(P341)+$Q$11),((EXP(-$Q$16)*(P341))))</f>
        <v>0.2039539959683615</v>
      </c>
      <c r="Q342" s="43">
        <f t="shared" si="50"/>
        <v>0.09347891481883235</v>
      </c>
      <c r="R342" s="43">
        <f aca="true" t="shared" si="56" ref="R342:R386">IF((N342&gt;N341),(EXP(-$Q$16)*(R341)+$Q$13),((EXP(-$Q$16)*(R341))))</f>
        <v>0.11472412273220332</v>
      </c>
      <c r="S342" s="43">
        <f aca="true" t="shared" si="57" ref="S342:S386">IF((N342&gt;N341),(EXP(-$Q$16)*(S341)+$Q$14),((EXP(-$Q$16)*(S341))))</f>
        <v>0.012747124748022594</v>
      </c>
      <c r="T342" s="3">
        <f t="shared" si="51"/>
        <v>0</v>
      </c>
      <c r="U342" s="3"/>
      <c r="V342" s="3"/>
      <c r="W342" s="3"/>
      <c r="X342" s="3"/>
      <c r="Y342" s="3"/>
      <c r="Z342" s="3"/>
      <c r="AA342" s="3"/>
      <c r="AB342" s="3"/>
      <c r="AC342" s="3"/>
    </row>
    <row r="343" spans="11:29" ht="12.75">
      <c r="K343" s="3"/>
      <c r="L343" s="3"/>
      <c r="M343" s="3">
        <f t="shared" si="52"/>
        <v>322</v>
      </c>
      <c r="N343" s="3">
        <f t="shared" si="53"/>
        <v>1</v>
      </c>
      <c r="O343" s="3">
        <f t="shared" si="54"/>
        <v>322</v>
      </c>
      <c r="P343" s="43">
        <f t="shared" si="55"/>
        <v>0.19995458250707604</v>
      </c>
      <c r="Q343" s="43">
        <f aca="true" t="shared" si="58" ref="Q343:Q386">IF((N343&gt;N342),(EXP(-$Q$16)*(Q342)+$Q$12),((EXP(-$Q$16)*(Q342))))</f>
        <v>0.09164585031574317</v>
      </c>
      <c r="R343" s="43">
        <f t="shared" si="56"/>
        <v>0.11247445266023025</v>
      </c>
      <c r="S343" s="43">
        <f t="shared" si="57"/>
        <v>0.012497161406692252</v>
      </c>
      <c r="T343" s="3">
        <f t="shared" si="51"/>
        <v>0</v>
      </c>
      <c r="U343" s="3"/>
      <c r="V343" s="3"/>
      <c r="W343" s="3"/>
      <c r="X343" s="3"/>
      <c r="Y343" s="3"/>
      <c r="Z343" s="3"/>
      <c r="AA343" s="3"/>
      <c r="AB343" s="3"/>
      <c r="AC343" s="3"/>
    </row>
    <row r="344" spans="11:29" ht="12.75">
      <c r="K344" s="3"/>
      <c r="L344" s="3"/>
      <c r="M344" s="3">
        <f t="shared" si="52"/>
        <v>323</v>
      </c>
      <c r="N344" s="3">
        <f t="shared" si="53"/>
        <v>1</v>
      </c>
      <c r="O344" s="3">
        <f t="shared" si="54"/>
        <v>323</v>
      </c>
      <c r="P344" s="43">
        <f t="shared" si="55"/>
        <v>0.19603359510436502</v>
      </c>
      <c r="Q344" s="43">
        <f t="shared" si="58"/>
        <v>0.08984873108950063</v>
      </c>
      <c r="R344" s="43">
        <f t="shared" si="56"/>
        <v>0.11026889724620531</v>
      </c>
      <c r="S344" s="43">
        <f t="shared" si="57"/>
        <v>0.012252099694022814</v>
      </c>
      <c r="T344" s="3">
        <f t="shared" si="51"/>
        <v>0</v>
      </c>
      <c r="U344" s="3"/>
      <c r="V344" s="3"/>
      <c r="W344" s="3"/>
      <c r="X344" s="3"/>
      <c r="Y344" s="3"/>
      <c r="Z344" s="3"/>
      <c r="AA344" s="3"/>
      <c r="AB344" s="3"/>
      <c r="AC344" s="3"/>
    </row>
    <row r="345" spans="11:29" ht="12.75">
      <c r="K345" s="3"/>
      <c r="L345" s="3"/>
      <c r="M345" s="3">
        <f t="shared" si="52"/>
        <v>324</v>
      </c>
      <c r="N345" s="3">
        <f t="shared" si="53"/>
        <v>1</v>
      </c>
      <c r="O345" s="3">
        <f t="shared" si="54"/>
        <v>324</v>
      </c>
      <c r="P345" s="43">
        <f t="shared" si="55"/>
        <v>0.192189495873055</v>
      </c>
      <c r="Q345" s="43">
        <f t="shared" si="58"/>
        <v>0.0880868522751502</v>
      </c>
      <c r="R345" s="43">
        <f t="shared" si="56"/>
        <v>0.10810659142859343</v>
      </c>
      <c r="S345" s="43">
        <f t="shared" si="57"/>
        <v>0.012011843492065938</v>
      </c>
      <c r="T345" s="3">
        <f t="shared" si="51"/>
        <v>0</v>
      </c>
      <c r="U345" s="3"/>
      <c r="V345" s="3"/>
      <c r="W345" s="3"/>
      <c r="X345" s="3"/>
      <c r="Y345" s="3"/>
      <c r="Z345" s="3"/>
      <c r="AA345" s="3"/>
      <c r="AB345" s="3"/>
      <c r="AC345" s="3"/>
    </row>
    <row r="346" spans="11:29" ht="12.75">
      <c r="K346" s="3"/>
      <c r="L346" s="3"/>
      <c r="M346" s="3">
        <f t="shared" si="52"/>
        <v>325</v>
      </c>
      <c r="N346" s="3">
        <f t="shared" si="53"/>
        <v>1</v>
      </c>
      <c r="O346" s="3">
        <f t="shared" si="54"/>
        <v>325</v>
      </c>
      <c r="P346" s="43">
        <f t="shared" si="55"/>
        <v>0.18842077708300198</v>
      </c>
      <c r="Q346" s="43">
        <f t="shared" si="58"/>
        <v>0.08635952282970923</v>
      </c>
      <c r="R346" s="43">
        <f t="shared" si="56"/>
        <v>0.1059866871091886</v>
      </c>
      <c r="S346" s="43">
        <f t="shared" si="57"/>
        <v>0.011776298567687624</v>
      </c>
      <c r="T346" s="3">
        <f t="shared" si="51"/>
        <v>0</v>
      </c>
      <c r="U346" s="3"/>
      <c r="V346" s="3"/>
      <c r="W346" s="3"/>
      <c r="X346" s="3"/>
      <c r="Y346" s="3"/>
      <c r="Z346" s="3"/>
      <c r="AA346" s="3"/>
      <c r="AB346" s="3"/>
      <c r="AC346" s="3"/>
    </row>
    <row r="347" spans="11:29" ht="12.75">
      <c r="K347" s="3"/>
      <c r="L347" s="3"/>
      <c r="M347" s="3">
        <f t="shared" si="52"/>
        <v>326</v>
      </c>
      <c r="N347" s="3">
        <f t="shared" si="53"/>
        <v>1</v>
      </c>
      <c r="O347" s="3">
        <f t="shared" si="54"/>
        <v>326</v>
      </c>
      <c r="P347" s="43">
        <f t="shared" si="55"/>
        <v>0.1847259605697304</v>
      </c>
      <c r="Q347" s="43">
        <f t="shared" si="58"/>
        <v>0.08466606526112642</v>
      </c>
      <c r="R347" s="43">
        <f t="shared" si="56"/>
        <v>0.10390835282047334</v>
      </c>
      <c r="S347" s="43">
        <f t="shared" si="57"/>
        <v>0.01154537253560815</v>
      </c>
      <c r="T347" s="3">
        <f t="shared" si="51"/>
        <v>0</v>
      </c>
      <c r="U347" s="3"/>
      <c r="V347" s="3"/>
      <c r="W347" s="3"/>
      <c r="X347" s="3"/>
      <c r="Y347" s="3"/>
      <c r="Z347" s="3"/>
      <c r="AA347" s="3"/>
      <c r="AB347" s="3"/>
      <c r="AC347" s="3"/>
    </row>
    <row r="348" spans="11:29" ht="12.75">
      <c r="K348" s="3"/>
      <c r="L348" s="3"/>
      <c r="M348" s="3">
        <f t="shared" si="52"/>
        <v>327</v>
      </c>
      <c r="N348" s="3">
        <f t="shared" si="53"/>
        <v>1</v>
      </c>
      <c r="O348" s="3">
        <f t="shared" si="54"/>
        <v>327</v>
      </c>
      <c r="P348" s="43">
        <f t="shared" si="55"/>
        <v>0.18110359715466853</v>
      </c>
      <c r="Q348" s="43">
        <f t="shared" si="58"/>
        <v>0.0830058153625564</v>
      </c>
      <c r="R348" s="43">
        <f t="shared" si="56"/>
        <v>0.10187077339950104</v>
      </c>
      <c r="S348" s="43">
        <f t="shared" si="57"/>
        <v>0.011318974822166783</v>
      </c>
      <c r="T348" s="3">
        <f t="shared" si="51"/>
        <v>0</v>
      </c>
      <c r="U348" s="3"/>
      <c r="V348" s="3"/>
      <c r="W348" s="3"/>
      <c r="X348" s="3"/>
      <c r="Y348" s="3"/>
      <c r="Z348" s="3"/>
      <c r="AA348" s="3"/>
      <c r="AB348" s="3"/>
      <c r="AC348" s="3"/>
    </row>
    <row r="349" spans="11:29" ht="12.75">
      <c r="K349" s="3"/>
      <c r="L349" s="3"/>
      <c r="M349" s="3">
        <f t="shared" si="52"/>
        <v>328</v>
      </c>
      <c r="N349" s="3">
        <f t="shared" si="53"/>
        <v>1</v>
      </c>
      <c r="O349" s="3">
        <f t="shared" si="54"/>
        <v>328</v>
      </c>
      <c r="P349" s="43">
        <f t="shared" si="55"/>
        <v>0.1775522660767525</v>
      </c>
      <c r="Q349" s="43">
        <f t="shared" si="58"/>
        <v>0.08137812195184488</v>
      </c>
      <c r="R349" s="43">
        <f t="shared" si="56"/>
        <v>0.09987314966817327</v>
      </c>
      <c r="S349" s="43">
        <f t="shared" si="57"/>
        <v>0.011097016629797032</v>
      </c>
      <c r="T349" s="3">
        <f t="shared" si="51"/>
        <v>0</v>
      </c>
      <c r="U349" s="3"/>
      <c r="V349" s="3"/>
      <c r="W349" s="3"/>
      <c r="X349" s="3"/>
      <c r="Y349" s="3"/>
      <c r="Z349" s="3"/>
      <c r="AA349" s="3"/>
      <c r="AB349" s="3"/>
      <c r="AC349" s="3"/>
    </row>
    <row r="350" spans="11:29" ht="12.75">
      <c r="K350" s="3"/>
      <c r="L350" s="3"/>
      <c r="M350" s="3">
        <f t="shared" si="52"/>
        <v>329</v>
      </c>
      <c r="N350" s="3">
        <f t="shared" si="53"/>
        <v>1</v>
      </c>
      <c r="O350" s="3">
        <f t="shared" si="54"/>
        <v>329</v>
      </c>
      <c r="P350" s="43">
        <f t="shared" si="55"/>
        <v>0.17407057443517635</v>
      </c>
      <c r="Q350" s="43">
        <f t="shared" si="58"/>
        <v>0.07978234661612246</v>
      </c>
      <c r="R350" s="43">
        <f t="shared" si="56"/>
        <v>0.09791469811978668</v>
      </c>
      <c r="S350" s="43">
        <f t="shared" si="57"/>
        <v>0.010879410902198522</v>
      </c>
      <c r="T350" s="3">
        <f t="shared" si="51"/>
        <v>0</v>
      </c>
      <c r="U350" s="3"/>
      <c r="V350" s="3"/>
      <c r="W350" s="3"/>
      <c r="X350" s="3"/>
      <c r="Y350" s="3"/>
      <c r="Z350" s="3"/>
      <c r="AA350" s="3"/>
      <c r="AB350" s="3"/>
      <c r="AC350" s="3"/>
    </row>
    <row r="351" spans="11:29" ht="12.75">
      <c r="K351" s="3"/>
      <c r="L351" s="3"/>
      <c r="M351" s="3">
        <f t="shared" si="52"/>
        <v>330</v>
      </c>
      <c r="N351" s="3">
        <f t="shared" si="53"/>
        <v>1</v>
      </c>
      <c r="O351" s="3">
        <f t="shared" si="54"/>
        <v>330</v>
      </c>
      <c r="P351" s="43">
        <f t="shared" si="55"/>
        <v>0.17065715664306927</v>
      </c>
      <c r="Q351" s="43">
        <f t="shared" si="58"/>
        <v>0.07821786346140672</v>
      </c>
      <c r="R351" s="43">
        <f t="shared" si="56"/>
        <v>0.09599465061172645</v>
      </c>
      <c r="S351" s="43">
        <f t="shared" si="57"/>
        <v>0.01066607229019183</v>
      </c>
      <c r="T351" s="3">
        <f t="shared" si="51"/>
        <v>0</v>
      </c>
      <c r="U351" s="3"/>
      <c r="V351" s="3"/>
      <c r="W351" s="3"/>
      <c r="X351" s="3"/>
      <c r="Y351" s="3"/>
      <c r="Z351" s="3"/>
      <c r="AA351" s="3"/>
      <c r="AB351" s="3"/>
      <c r="AC351" s="3"/>
    </row>
    <row r="352" spans="11:29" ht="12.75">
      <c r="K352" s="3"/>
      <c r="L352" s="3"/>
      <c r="M352" s="3">
        <f t="shared" si="52"/>
        <v>331</v>
      </c>
      <c r="N352" s="3">
        <f t="shared" si="53"/>
        <v>1</v>
      </c>
      <c r="O352" s="3">
        <f t="shared" si="54"/>
        <v>331</v>
      </c>
      <c r="P352" s="43">
        <f t="shared" si="55"/>
        <v>0.16731067389188614</v>
      </c>
      <c r="Q352" s="43">
        <f t="shared" si="58"/>
        <v>0.07668405886711445</v>
      </c>
      <c r="R352" s="43">
        <f t="shared" si="56"/>
        <v>0.09411225406418594</v>
      </c>
      <c r="S352" s="43">
        <f t="shared" si="57"/>
        <v>0.010456917118242884</v>
      </c>
      <c r="T352" s="3">
        <f t="shared" si="51"/>
        <v>0</v>
      </c>
      <c r="U352" s="3"/>
      <c r="V352" s="3"/>
      <c r="W352" s="3"/>
      <c r="X352" s="3"/>
      <c r="Y352" s="3"/>
      <c r="Z352" s="3"/>
      <c r="AA352" s="3"/>
      <c r="AB352" s="3"/>
      <c r="AC352" s="3"/>
    </row>
    <row r="353" spans="11:29" ht="12.75">
      <c r="K353" s="3"/>
      <c r="L353" s="3"/>
      <c r="M353" s="3">
        <f t="shared" si="52"/>
        <v>332</v>
      </c>
      <c r="N353" s="3">
        <f t="shared" si="53"/>
        <v>1</v>
      </c>
      <c r="O353" s="3">
        <f t="shared" si="54"/>
        <v>332</v>
      </c>
      <c r="P353" s="43">
        <f t="shared" si="55"/>
        <v>0.16402981362630079</v>
      </c>
      <c r="Q353" s="43">
        <f t="shared" si="58"/>
        <v>0.07518033124538782</v>
      </c>
      <c r="R353" s="43">
        <f t="shared" si="56"/>
        <v>0.09226677016479418</v>
      </c>
      <c r="S353" s="43">
        <f t="shared" si="57"/>
        <v>0.010251863351643799</v>
      </c>
      <c r="T353" s="3">
        <f t="shared" si="51"/>
        <v>0</v>
      </c>
      <c r="U353" s="3"/>
      <c r="V353" s="3"/>
      <c r="W353" s="3"/>
      <c r="X353" s="3"/>
      <c r="Y353" s="3"/>
      <c r="Z353" s="3"/>
      <c r="AA353" s="3"/>
      <c r="AB353" s="3"/>
      <c r="AC353" s="3"/>
    </row>
    <row r="354" spans="11:29" ht="12.75">
      <c r="K354" s="3"/>
      <c r="L354" s="3"/>
      <c r="M354" s="3">
        <f t="shared" si="52"/>
        <v>333</v>
      </c>
      <c r="N354" s="3">
        <f t="shared" si="53"/>
        <v>1</v>
      </c>
      <c r="O354" s="3">
        <f t="shared" si="54"/>
        <v>333</v>
      </c>
      <c r="P354" s="43">
        <f t="shared" si="55"/>
        <v>0.1608132890293964</v>
      </c>
      <c r="Q354" s="43">
        <f t="shared" si="58"/>
        <v>0.07370609080513997</v>
      </c>
      <c r="R354" s="43">
        <f t="shared" si="56"/>
        <v>0.09045747507903545</v>
      </c>
      <c r="S354" s="43">
        <f t="shared" si="57"/>
        <v>0.010050830564337275</v>
      </c>
      <c r="T354" s="3">
        <f t="shared" si="51"/>
        <v>0</v>
      </c>
      <c r="U354" s="3"/>
      <c r="V354" s="3"/>
      <c r="W354" s="3"/>
      <c r="X354" s="3"/>
      <c r="Y354" s="3"/>
      <c r="Z354" s="3"/>
      <c r="AA354" s="3"/>
      <c r="AB354" s="3"/>
      <c r="AC354" s="3"/>
    </row>
    <row r="355" spans="11:29" ht="12.75">
      <c r="K355" s="3"/>
      <c r="L355" s="3"/>
      <c r="M355" s="3">
        <f t="shared" si="52"/>
        <v>334</v>
      </c>
      <c r="N355" s="3">
        <f t="shared" si="53"/>
        <v>1</v>
      </c>
      <c r="O355" s="3">
        <f t="shared" si="54"/>
        <v>334</v>
      </c>
      <c r="P355" s="43">
        <f t="shared" si="55"/>
        <v>0.157659838517951</v>
      </c>
      <c r="Q355" s="43">
        <f t="shared" si="58"/>
        <v>0.07226075932072751</v>
      </c>
      <c r="R355" s="43">
        <f t="shared" si="56"/>
        <v>0.08868365916634742</v>
      </c>
      <c r="S355" s="43">
        <f t="shared" si="57"/>
        <v>0.009853739907371938</v>
      </c>
      <c r="T355" s="3">
        <f t="shared" si="51"/>
        <v>0</v>
      </c>
      <c r="U355" s="3"/>
      <c r="V355" s="3"/>
      <c r="W355" s="3"/>
      <c r="X355" s="3"/>
      <c r="Y355" s="3"/>
      <c r="Z355" s="3"/>
      <c r="AA355" s="3"/>
      <c r="AB355" s="3"/>
      <c r="AC355" s="3"/>
    </row>
    <row r="356" spans="11:29" ht="12.75">
      <c r="K356" s="3"/>
      <c r="L356" s="3"/>
      <c r="M356" s="3">
        <f t="shared" si="52"/>
        <v>335</v>
      </c>
      <c r="N356" s="3">
        <f t="shared" si="53"/>
        <v>1</v>
      </c>
      <c r="O356" s="3">
        <f t="shared" si="54"/>
        <v>335</v>
      </c>
      <c r="P356" s="43">
        <f t="shared" si="55"/>
        <v>0.15456822524762018</v>
      </c>
      <c r="Q356" s="43">
        <f t="shared" si="58"/>
        <v>0.07084376990515921</v>
      </c>
      <c r="R356" s="43">
        <f t="shared" si="56"/>
        <v>0.08694462670178633</v>
      </c>
      <c r="S356" s="43">
        <f t="shared" si="57"/>
        <v>0.009660514077976261</v>
      </c>
      <c r="T356" s="3">
        <f t="shared" si="51"/>
        <v>0</v>
      </c>
      <c r="U356" s="3"/>
      <c r="V356" s="3"/>
      <c r="W356" s="3"/>
      <c r="X356" s="3"/>
      <c r="Y356" s="3"/>
      <c r="Z356" s="3"/>
      <c r="AA356" s="3"/>
      <c r="AB356" s="3"/>
      <c r="AC356" s="3"/>
    </row>
    <row r="357" spans="11:29" ht="12.75">
      <c r="K357" s="3"/>
      <c r="L357" s="3"/>
      <c r="M357" s="3">
        <f t="shared" si="52"/>
        <v>336</v>
      </c>
      <c r="N357" s="3">
        <f t="shared" si="53"/>
        <v>1</v>
      </c>
      <c r="O357" s="3">
        <f t="shared" si="54"/>
        <v>336</v>
      </c>
      <c r="P357" s="43">
        <f t="shared" si="55"/>
        <v>0.15153723662782265</v>
      </c>
      <c r="Q357" s="43">
        <f t="shared" si="58"/>
        <v>0.06945456678775201</v>
      </c>
      <c r="R357" s="43">
        <f t="shared" si="56"/>
        <v>0.08523969560315021</v>
      </c>
      <c r="S357" s="43">
        <f t="shared" si="57"/>
        <v>0.009471077289238915</v>
      </c>
      <c r="T357" s="3">
        <f t="shared" si="51"/>
        <v>0</v>
      </c>
      <c r="U357" s="3"/>
      <c r="V357" s="3"/>
      <c r="W357" s="3"/>
      <c r="X357" s="3"/>
      <c r="Y357" s="3"/>
      <c r="Z357" s="3"/>
      <c r="AA357" s="3"/>
      <c r="AB357" s="3"/>
      <c r="AC357" s="3"/>
    </row>
    <row r="358" spans="11:29" ht="12.75">
      <c r="K358" s="3"/>
      <c r="L358" s="3"/>
      <c r="M358" s="3">
        <f t="shared" si="52"/>
        <v>337</v>
      </c>
      <c r="N358" s="3">
        <f t="shared" si="53"/>
        <v>1</v>
      </c>
      <c r="O358" s="3">
        <f t="shared" si="54"/>
        <v>337</v>
      </c>
      <c r="P358" s="43">
        <f t="shared" si="55"/>
        <v>0.14856568384613883</v>
      </c>
      <c r="Q358" s="43">
        <f t="shared" si="58"/>
        <v>0.06809260509614692</v>
      </c>
      <c r="R358" s="43">
        <f t="shared" si="56"/>
        <v>0.08356819716345307</v>
      </c>
      <c r="S358" s="43">
        <f t="shared" si="57"/>
        <v>0.009285355240383677</v>
      </c>
      <c r="T358" s="3">
        <f t="shared" si="51"/>
        <v>0</v>
      </c>
      <c r="U358" s="3"/>
      <c r="V358" s="3"/>
      <c r="W358" s="3"/>
      <c r="X358" s="3"/>
      <c r="Y358" s="3"/>
      <c r="Z358" s="3"/>
      <c r="AA358" s="3"/>
      <c r="AB358" s="3"/>
      <c r="AC358" s="3"/>
    </row>
    <row r="359" spans="11:29" ht="12.75">
      <c r="K359" s="3"/>
      <c r="L359" s="3"/>
      <c r="M359" s="3">
        <f t="shared" si="52"/>
        <v>338</v>
      </c>
      <c r="N359" s="3">
        <f t="shared" si="53"/>
        <v>1</v>
      </c>
      <c r="O359" s="3">
        <f t="shared" si="54"/>
        <v>338</v>
      </c>
      <c r="P359" s="43">
        <f t="shared" si="55"/>
        <v>0.1456524014020356</v>
      </c>
      <c r="Q359" s="43">
        <f t="shared" si="58"/>
        <v>0.0667573506425996</v>
      </c>
      <c r="R359" s="43">
        <f t="shared" si="56"/>
        <v>0.081929475788645</v>
      </c>
      <c r="S359" s="43">
        <f t="shared" si="57"/>
        <v>0.009103275087627224</v>
      </c>
      <c r="T359" s="3">
        <f t="shared" si="51"/>
        <v>0</v>
      </c>
      <c r="U359" s="3"/>
      <c r="V359" s="3"/>
      <c r="W359" s="3"/>
      <c r="X359" s="3"/>
      <c r="Y359" s="3"/>
      <c r="Z359" s="3"/>
      <c r="AA359" s="3"/>
      <c r="AB359" s="3"/>
      <c r="AC359" s="3"/>
    </row>
    <row r="360" spans="11:29" ht="12.75">
      <c r="K360" s="3"/>
      <c r="L360" s="3"/>
      <c r="M360" s="3">
        <f t="shared" si="52"/>
        <v>339</v>
      </c>
      <c r="N360" s="3">
        <f t="shared" si="53"/>
        <v>1</v>
      </c>
      <c r="O360" s="3">
        <f t="shared" si="54"/>
        <v>339</v>
      </c>
      <c r="P360" s="43">
        <f t="shared" si="55"/>
        <v>0.1427962466497344</v>
      </c>
      <c r="Q360" s="43">
        <f t="shared" si="58"/>
        <v>0.06544827971446156</v>
      </c>
      <c r="R360" s="43">
        <f t="shared" si="56"/>
        <v>0.08032288874047556</v>
      </c>
      <c r="S360" s="43">
        <f t="shared" si="57"/>
        <v>0.0089247654156084</v>
      </c>
      <c r="T360" s="3">
        <f t="shared" si="51"/>
        <v>0</v>
      </c>
      <c r="U360" s="3"/>
      <c r="V360" s="3"/>
      <c r="W360" s="3"/>
      <c r="X360" s="3"/>
      <c r="Y360" s="3"/>
      <c r="Z360" s="3"/>
      <c r="AA360" s="3"/>
      <c r="AB360" s="3"/>
      <c r="AC360" s="3"/>
    </row>
    <row r="361" spans="11:29" ht="12.75">
      <c r="K361" s="3"/>
      <c r="L361" s="3"/>
      <c r="M361" s="3">
        <f t="shared" si="52"/>
        <v>340</v>
      </c>
      <c r="N361" s="3">
        <f t="shared" si="53"/>
        <v>1</v>
      </c>
      <c r="O361" s="3">
        <f t="shared" si="54"/>
        <v>340</v>
      </c>
      <c r="P361" s="43">
        <f t="shared" si="55"/>
        <v>0.13999609935004342</v>
      </c>
      <c r="Q361" s="43">
        <f t="shared" si="58"/>
        <v>0.06416487886876987</v>
      </c>
      <c r="R361" s="43">
        <f t="shared" si="56"/>
        <v>0.0787478058843994</v>
      </c>
      <c r="S361" s="43">
        <f t="shared" si="57"/>
        <v>0.008749756209377714</v>
      </c>
      <c r="T361" s="3">
        <f t="shared" si="51"/>
        <v>0</v>
      </c>
      <c r="U361" s="3"/>
      <c r="V361" s="3"/>
      <c r="W361" s="3"/>
      <c r="X361" s="3"/>
      <c r="Y361" s="3"/>
      <c r="Z361" s="3"/>
      <c r="AA361" s="3"/>
      <c r="AB361" s="3"/>
      <c r="AC361" s="3"/>
    </row>
    <row r="362" spans="11:29" ht="12.75">
      <c r="K362" s="3"/>
      <c r="L362" s="3"/>
      <c r="M362" s="3">
        <f t="shared" si="52"/>
        <v>341</v>
      </c>
      <c r="N362" s="3">
        <f t="shared" si="53"/>
        <v>1</v>
      </c>
      <c r="O362" s="3">
        <f t="shared" si="54"/>
        <v>341</v>
      </c>
      <c r="P362" s="43">
        <f t="shared" si="55"/>
        <v>0.13725086123097818</v>
      </c>
      <c r="Q362" s="43">
        <f t="shared" si="58"/>
        <v>0.06290664473086498</v>
      </c>
      <c r="R362" s="43">
        <f t="shared" si="56"/>
        <v>0.07720360944242521</v>
      </c>
      <c r="S362" s="43">
        <f t="shared" si="57"/>
        <v>0.008578178826936136</v>
      </c>
      <c r="T362" s="3">
        <f t="shared" si="51"/>
        <v>0</v>
      </c>
      <c r="U362" s="3"/>
      <c r="V362" s="3"/>
      <c r="W362" s="3"/>
      <c r="X362" s="3"/>
      <c r="Y362" s="3"/>
      <c r="Z362" s="3"/>
      <c r="AA362" s="3"/>
      <c r="AB362" s="3"/>
      <c r="AC362" s="3"/>
    </row>
    <row r="363" spans="11:29" ht="12.75">
      <c r="K363" s="3"/>
      <c r="L363" s="3"/>
      <c r="M363" s="3">
        <f t="shared" si="52"/>
        <v>342</v>
      </c>
      <c r="N363" s="3">
        <f t="shared" si="53"/>
        <v>1</v>
      </c>
      <c r="O363" s="3">
        <f t="shared" si="54"/>
        <v>342</v>
      </c>
      <c r="P363" s="43">
        <f t="shared" si="55"/>
        <v>0.13455945555699791</v>
      </c>
      <c r="Q363" s="43">
        <f t="shared" si="58"/>
        <v>0.06167308379695735</v>
      </c>
      <c r="R363" s="43">
        <f t="shared" si="56"/>
        <v>0.0756896937508113</v>
      </c>
      <c r="S363" s="43">
        <f t="shared" si="57"/>
        <v>0.00840996597231237</v>
      </c>
      <c r="T363" s="3">
        <f t="shared" si="51"/>
        <v>0</v>
      </c>
      <c r="U363" s="3"/>
      <c r="V363" s="3"/>
      <c r="W363" s="3"/>
      <c r="X363" s="3"/>
      <c r="Y363" s="3"/>
      <c r="Z363" s="3"/>
      <c r="AA363" s="3"/>
      <c r="AB363" s="3"/>
      <c r="AC363" s="3"/>
    </row>
    <row r="364" spans="11:29" ht="12.75">
      <c r="K364" s="3"/>
      <c r="L364" s="3"/>
      <c r="M364" s="3">
        <f t="shared" si="52"/>
        <v>343</v>
      </c>
      <c r="N364" s="3">
        <f t="shared" si="53"/>
        <v>1</v>
      </c>
      <c r="O364" s="3">
        <f t="shared" si="54"/>
        <v>343</v>
      </c>
      <c r="P364" s="43">
        <f t="shared" si="55"/>
        <v>0.13192082670668903</v>
      </c>
      <c r="Q364" s="43">
        <f t="shared" si="58"/>
        <v>0.06046371224056578</v>
      </c>
      <c r="R364" s="43">
        <f t="shared" si="56"/>
        <v>0.07420546502251256</v>
      </c>
      <c r="S364" s="43">
        <f t="shared" si="57"/>
        <v>0.008245051669168064</v>
      </c>
      <c r="T364" s="3">
        <f t="shared" si="51"/>
        <v>0</v>
      </c>
      <c r="U364" s="3"/>
      <c r="V364" s="3"/>
      <c r="W364" s="3"/>
      <c r="X364" s="3"/>
      <c r="Y364" s="3"/>
      <c r="Z364" s="3"/>
      <c r="AA364" s="3"/>
      <c r="AB364" s="3"/>
      <c r="AC364" s="3"/>
    </row>
    <row r="365" spans="11:29" ht="12.75">
      <c r="K365" s="3"/>
      <c r="L365" s="3"/>
      <c r="M365" s="3">
        <f t="shared" si="52"/>
        <v>344</v>
      </c>
      <c r="N365" s="3">
        <f t="shared" si="53"/>
        <v>1</v>
      </c>
      <c r="O365" s="3">
        <f t="shared" si="54"/>
        <v>344</v>
      </c>
      <c r="P365" s="43">
        <f t="shared" si="55"/>
        <v>0.12933393975873</v>
      </c>
      <c r="Q365" s="43">
        <f t="shared" si="58"/>
        <v>0.05927805572275123</v>
      </c>
      <c r="R365" s="43">
        <f t="shared" si="56"/>
        <v>0.07275034111428562</v>
      </c>
      <c r="S365" s="43">
        <f t="shared" si="57"/>
        <v>0.008083371234920625</v>
      </c>
      <c r="T365" s="3">
        <f t="shared" si="51"/>
        <v>0</v>
      </c>
      <c r="U365" s="3"/>
      <c r="V365" s="3"/>
      <c r="W365" s="3"/>
      <c r="X365" s="3"/>
      <c r="Y365" s="3"/>
      <c r="Z365" s="3"/>
      <c r="AA365" s="3"/>
      <c r="AB365" s="3"/>
      <c r="AC365" s="3"/>
    </row>
    <row r="366" spans="11:29" ht="12.75">
      <c r="K366" s="3"/>
      <c r="L366" s="3"/>
      <c r="M366" s="3">
        <f t="shared" si="52"/>
        <v>345</v>
      </c>
      <c r="N366" s="3">
        <f t="shared" si="53"/>
        <v>1</v>
      </c>
      <c r="O366" s="3">
        <f t="shared" si="54"/>
        <v>345</v>
      </c>
      <c r="P366" s="43">
        <f t="shared" si="55"/>
        <v>0.12679778008597523</v>
      </c>
      <c r="Q366" s="43">
        <f t="shared" si="58"/>
        <v>0.058115649206071957</v>
      </c>
      <c r="R366" s="43">
        <f t="shared" si="56"/>
        <v>0.07132375129836105</v>
      </c>
      <c r="S366" s="43">
        <f t="shared" si="57"/>
        <v>0.007924861255373452</v>
      </c>
      <c r="T366" s="3">
        <f t="shared" si="51"/>
        <v>0</v>
      </c>
      <c r="U366" s="3"/>
      <c r="V366" s="3"/>
      <c r="W366" s="3"/>
      <c r="X366" s="3"/>
      <c r="Y366" s="3"/>
      <c r="Z366" s="3"/>
      <c r="AA366" s="3"/>
      <c r="AB366" s="3"/>
      <c r="AC366" s="3"/>
    </row>
    <row r="367" spans="11:29" ht="12.75">
      <c r="K367" s="3"/>
      <c r="L367" s="3"/>
      <c r="M367" s="3">
        <f t="shared" si="52"/>
        <v>346</v>
      </c>
      <c r="N367" s="3">
        <f t="shared" si="53"/>
        <v>1</v>
      </c>
      <c r="O367" s="3">
        <f t="shared" si="54"/>
        <v>346</v>
      </c>
      <c r="P367" s="43">
        <f t="shared" si="55"/>
        <v>0.12431135295749851</v>
      </c>
      <c r="Q367" s="43">
        <f t="shared" si="58"/>
        <v>0.056976036772186794</v>
      </c>
      <c r="R367" s="43">
        <f t="shared" si="56"/>
        <v>0.06992513603859289</v>
      </c>
      <c r="S367" s="43">
        <f t="shared" si="57"/>
        <v>0.007769459559843657</v>
      </c>
      <c r="T367" s="3">
        <f t="shared" si="51"/>
        <v>0</v>
      </c>
      <c r="U367" s="3"/>
      <c r="V367" s="3"/>
      <c r="W367" s="3"/>
      <c r="X367" s="3"/>
      <c r="Y367" s="3"/>
      <c r="Z367" s="3"/>
      <c r="AA367" s="3"/>
      <c r="AB367" s="3"/>
      <c r="AC367" s="3"/>
    </row>
    <row r="368" spans="11:29" ht="12.75">
      <c r="K368" s="3"/>
      <c r="L368" s="3"/>
      <c r="M368" s="3">
        <f t="shared" si="52"/>
        <v>347</v>
      </c>
      <c r="N368" s="3">
        <f t="shared" si="53"/>
        <v>1</v>
      </c>
      <c r="O368" s="3">
        <f t="shared" si="54"/>
        <v>347</v>
      </c>
      <c r="P368" s="43">
        <f t="shared" si="55"/>
        <v>0.12187368314844042</v>
      </c>
      <c r="Q368" s="43">
        <f t="shared" si="58"/>
        <v>0.05585877144303517</v>
      </c>
      <c r="R368" s="43">
        <f t="shared" si="56"/>
        <v>0.06855394677099771</v>
      </c>
      <c r="S368" s="43">
        <f t="shared" si="57"/>
        <v>0.0076171051967775264</v>
      </c>
      <c r="T368" s="3">
        <f t="shared" si="51"/>
        <v>0</v>
      </c>
      <c r="U368" s="3"/>
      <c r="V368" s="3"/>
      <c r="W368" s="3"/>
      <c r="X368" s="3"/>
      <c r="Y368" s="3"/>
      <c r="Z368" s="3"/>
      <c r="AA368" s="3"/>
      <c r="AB368" s="3"/>
      <c r="AC368" s="3"/>
    </row>
    <row r="369" spans="11:29" ht="12.75">
      <c r="K369" s="3"/>
      <c r="L369" s="3"/>
      <c r="M369" s="3">
        <f t="shared" si="52"/>
        <v>348</v>
      </c>
      <c r="N369" s="3">
        <f t="shared" si="53"/>
        <v>1</v>
      </c>
      <c r="O369" s="3">
        <f t="shared" si="54"/>
        <v>348</v>
      </c>
      <c r="P369" s="43">
        <f t="shared" si="55"/>
        <v>0.1194838145575062</v>
      </c>
      <c r="Q369" s="43">
        <f t="shared" si="58"/>
        <v>0.054763415005523654</v>
      </c>
      <c r="R369" s="43">
        <f t="shared" si="56"/>
        <v>0.0672096456885972</v>
      </c>
      <c r="S369" s="43">
        <f t="shared" si="57"/>
        <v>0.007467738409844138</v>
      </c>
      <c r="T369" s="3">
        <f t="shared" si="51"/>
        <v>0</v>
      </c>
      <c r="U369" s="3"/>
      <c r="V369" s="3"/>
      <c r="W369" s="3"/>
      <c r="X369" s="3"/>
      <c r="Y369" s="3"/>
      <c r="Z369" s="3"/>
      <c r="AA369" s="3"/>
      <c r="AB369" s="3"/>
      <c r="AC369" s="3"/>
    </row>
    <row r="370" spans="11:29" ht="12.75">
      <c r="K370" s="3"/>
      <c r="L370" s="3"/>
      <c r="M370" s="3">
        <f t="shared" si="52"/>
        <v>349</v>
      </c>
      <c r="N370" s="3">
        <f t="shared" si="53"/>
        <v>1</v>
      </c>
      <c r="O370" s="3">
        <f t="shared" si="54"/>
        <v>349</v>
      </c>
      <c r="P370" s="43">
        <f t="shared" si="55"/>
        <v>0.11714080983196429</v>
      </c>
      <c r="Q370" s="43">
        <f t="shared" si="58"/>
        <v>0.053689537839650275</v>
      </c>
      <c r="R370" s="43">
        <f t="shared" si="56"/>
        <v>0.06589170553047988</v>
      </c>
      <c r="S370" s="43">
        <f t="shared" si="57"/>
        <v>0.007321300614497768</v>
      </c>
      <c r="T370" s="3">
        <f t="shared" si="51"/>
        <v>0</v>
      </c>
      <c r="U370" s="3"/>
      <c r="V370" s="3"/>
      <c r="W370" s="3"/>
      <c r="X370" s="3"/>
      <c r="Y370" s="3"/>
      <c r="Z370" s="3"/>
      <c r="AA370" s="3"/>
      <c r="AB370" s="3"/>
      <c r="AC370" s="3"/>
    </row>
    <row r="371" spans="11:29" ht="12.75">
      <c r="K371" s="3"/>
      <c r="L371" s="3"/>
      <c r="M371" s="3">
        <f t="shared" si="52"/>
        <v>350</v>
      </c>
      <c r="N371" s="3">
        <f t="shared" si="53"/>
        <v>1</v>
      </c>
      <c r="O371" s="3">
        <f t="shared" si="54"/>
        <v>350</v>
      </c>
      <c r="P371" s="43">
        <f t="shared" si="55"/>
        <v>0.11484374999999848</v>
      </c>
      <c r="Q371" s="43">
        <f t="shared" si="58"/>
        <v>0.05263671874999928</v>
      </c>
      <c r="R371" s="43">
        <f t="shared" si="56"/>
        <v>0.0645996093749991</v>
      </c>
      <c r="S371" s="43">
        <f t="shared" si="57"/>
        <v>0.007177734374999905</v>
      </c>
      <c r="T371" s="3">
        <f t="shared" si="51"/>
        <v>0</v>
      </c>
      <c r="U371" s="3"/>
      <c r="V371" s="3"/>
      <c r="W371" s="3"/>
      <c r="X371" s="3"/>
      <c r="Y371" s="3"/>
      <c r="Z371" s="3"/>
      <c r="AA371" s="3"/>
      <c r="AB371" s="3"/>
      <c r="AC371" s="3"/>
    </row>
    <row r="372" spans="11:29" ht="12.75">
      <c r="K372" s="3"/>
      <c r="L372" s="3"/>
      <c r="M372" s="3">
        <f t="shared" si="52"/>
        <v>351</v>
      </c>
      <c r="N372" s="3">
        <f t="shared" si="53"/>
        <v>1</v>
      </c>
      <c r="O372" s="3">
        <f t="shared" si="54"/>
        <v>351</v>
      </c>
      <c r="P372" s="43">
        <f t="shared" si="55"/>
        <v>0.11259173411026936</v>
      </c>
      <c r="Q372" s="43">
        <f t="shared" si="58"/>
        <v>0.0516045448005401</v>
      </c>
      <c r="R372" s="43">
        <f t="shared" si="56"/>
        <v>0.06333285043702648</v>
      </c>
      <c r="S372" s="43">
        <f t="shared" si="57"/>
        <v>0.007036983381891835</v>
      </c>
      <c r="T372" s="3">
        <f t="shared" si="51"/>
        <v>0</v>
      </c>
      <c r="U372" s="3"/>
      <c r="V372" s="3"/>
      <c r="W372" s="3"/>
      <c r="X372" s="3"/>
      <c r="Y372" s="3"/>
      <c r="Z372" s="3"/>
      <c r="AA372" s="3"/>
      <c r="AB372" s="3"/>
      <c r="AC372" s="3"/>
    </row>
    <row r="373" spans="11:29" ht="12.75">
      <c r="K373" s="3"/>
      <c r="L373" s="3"/>
      <c r="M373" s="3">
        <f t="shared" si="52"/>
        <v>352</v>
      </c>
      <c r="N373" s="3">
        <f t="shared" si="53"/>
        <v>1</v>
      </c>
      <c r="O373" s="3">
        <f t="shared" si="54"/>
        <v>352</v>
      </c>
      <c r="P373" s="43">
        <f t="shared" si="55"/>
        <v>0.11038387887854377</v>
      </c>
      <c r="Q373" s="43">
        <f t="shared" si="58"/>
        <v>0.050592611152665876</v>
      </c>
      <c r="R373" s="43">
        <f t="shared" si="56"/>
        <v>0.06209093186918084</v>
      </c>
      <c r="S373" s="43">
        <f t="shared" si="57"/>
        <v>0.006898992429908986</v>
      </c>
      <c r="T373" s="3">
        <f t="shared" si="51"/>
        <v>0</v>
      </c>
      <c r="U373" s="3"/>
      <c r="V373" s="3"/>
      <c r="W373" s="3"/>
      <c r="X373" s="3"/>
      <c r="Y373" s="3"/>
      <c r="Z373" s="3"/>
      <c r="AA373" s="3"/>
      <c r="AB373" s="3"/>
      <c r="AC373" s="3"/>
    </row>
    <row r="374" spans="11:29" ht="12.75">
      <c r="K374" s="3"/>
      <c r="L374" s="3"/>
      <c r="M374" s="3">
        <f t="shared" si="52"/>
        <v>353</v>
      </c>
      <c r="N374" s="3">
        <f t="shared" si="53"/>
        <v>1</v>
      </c>
      <c r="O374" s="3">
        <f t="shared" si="54"/>
        <v>353</v>
      </c>
      <c r="P374" s="43">
        <f t="shared" si="55"/>
        <v>0.1082193183412536</v>
      </c>
      <c r="Q374" s="43">
        <f t="shared" si="58"/>
        <v>0.04960052090640788</v>
      </c>
      <c r="R374" s="43">
        <f t="shared" si="56"/>
        <v>0.06087336656695512</v>
      </c>
      <c r="S374" s="43">
        <f t="shared" si="57"/>
        <v>0.00676370739632835</v>
      </c>
      <c r="T374" s="3">
        <f t="shared" si="51"/>
        <v>0</v>
      </c>
      <c r="U374" s="3"/>
      <c r="V374" s="3"/>
      <c r="W374" s="3"/>
      <c r="X374" s="3"/>
      <c r="Y374" s="3"/>
      <c r="Z374" s="3"/>
      <c r="AA374" s="3"/>
      <c r="AB374" s="3"/>
      <c r="AC374" s="3"/>
    </row>
    <row r="375" spans="11:29" ht="12.75">
      <c r="K375" s="3"/>
      <c r="L375" s="3"/>
      <c r="M375" s="3">
        <f t="shared" si="52"/>
        <v>354</v>
      </c>
      <c r="N375" s="3">
        <f t="shared" si="53"/>
        <v>1</v>
      </c>
      <c r="O375" s="3">
        <f t="shared" si="54"/>
        <v>354</v>
      </c>
      <c r="P375" s="43">
        <f t="shared" si="55"/>
        <v>0.10609720351584813</v>
      </c>
      <c r="Q375" s="43">
        <f t="shared" si="58"/>
        <v>0.04862788494476371</v>
      </c>
      <c r="R375" s="43">
        <f t="shared" si="56"/>
        <v>0.05967967697766454</v>
      </c>
      <c r="S375" s="43">
        <f t="shared" si="57"/>
        <v>0.006631075219740508</v>
      </c>
      <c r="T375" s="3">
        <f t="shared" si="51"/>
        <v>0</v>
      </c>
      <c r="U375" s="3"/>
      <c r="V375" s="3"/>
      <c r="W375" s="3"/>
      <c r="X375" s="3"/>
      <c r="Y375" s="3"/>
      <c r="Z375" s="3"/>
      <c r="AA375" s="3"/>
      <c r="AB375" s="3"/>
      <c r="AC375" s="3"/>
    </row>
    <row r="376" spans="11:29" ht="12.75">
      <c r="K376" s="3"/>
      <c r="L376" s="3"/>
      <c r="M376" s="3">
        <f t="shared" si="52"/>
        <v>355</v>
      </c>
      <c r="N376" s="3">
        <f t="shared" si="53"/>
        <v>1</v>
      </c>
      <c r="O376" s="3">
        <f t="shared" si="54"/>
        <v>355</v>
      </c>
      <c r="P376" s="43">
        <f t="shared" si="55"/>
        <v>0.10401670206780662</v>
      </c>
      <c r="Q376" s="43">
        <f t="shared" si="58"/>
        <v>0.04767432178107802</v>
      </c>
      <c r="R376" s="43">
        <f t="shared" si="56"/>
        <v>0.058509394913141194</v>
      </c>
      <c r="S376" s="43">
        <f t="shared" si="57"/>
        <v>0.006501043879237914</v>
      </c>
      <c r="T376" s="3">
        <f t="shared" si="51"/>
        <v>0</v>
      </c>
      <c r="U376" s="3"/>
      <c r="V376" s="3"/>
      <c r="W376" s="3"/>
      <c r="X376" s="3"/>
      <c r="Y376" s="3"/>
      <c r="Z376" s="3"/>
      <c r="AA376" s="3"/>
      <c r="AB376" s="3"/>
      <c r="AC376" s="3"/>
    </row>
    <row r="377" spans="11:29" ht="12.75">
      <c r="K377" s="3"/>
      <c r="L377" s="3"/>
      <c r="M377" s="3">
        <f t="shared" si="52"/>
        <v>356</v>
      </c>
      <c r="N377" s="3">
        <f t="shared" si="53"/>
        <v>1</v>
      </c>
      <c r="O377" s="3">
        <f t="shared" si="54"/>
        <v>356</v>
      </c>
      <c r="P377" s="43">
        <f t="shared" si="55"/>
        <v>0.10197699798418063</v>
      </c>
      <c r="Q377" s="43">
        <f t="shared" si="58"/>
        <v>0.04673945740941611</v>
      </c>
      <c r="R377" s="43">
        <f t="shared" si="56"/>
        <v>0.05736206136610157</v>
      </c>
      <c r="S377" s="43">
        <f t="shared" si="57"/>
        <v>0.006373562374011289</v>
      </c>
      <c r="T377" s="3">
        <f t="shared" si="51"/>
        <v>0</v>
      </c>
      <c r="U377" s="3"/>
      <c r="V377" s="3"/>
      <c r="W377" s="3"/>
      <c r="X377" s="3"/>
      <c r="Y377" s="3"/>
      <c r="Z377" s="3"/>
      <c r="AA377" s="3"/>
      <c r="AB377" s="3"/>
      <c r="AC377" s="3"/>
    </row>
    <row r="378" spans="11:29" ht="12.75">
      <c r="K378" s="3"/>
      <c r="L378" s="3"/>
      <c r="M378" s="3">
        <f t="shared" si="52"/>
        <v>357</v>
      </c>
      <c r="N378" s="3">
        <f t="shared" si="53"/>
        <v>1</v>
      </c>
      <c r="O378" s="3">
        <f t="shared" si="54"/>
        <v>357</v>
      </c>
      <c r="P378" s="43">
        <f t="shared" si="55"/>
        <v>0.0999772912535379</v>
      </c>
      <c r="Q378" s="43">
        <f t="shared" si="58"/>
        <v>0.04582292515787152</v>
      </c>
      <c r="R378" s="43">
        <f t="shared" si="56"/>
        <v>0.056237226330115034</v>
      </c>
      <c r="S378" s="43">
        <f t="shared" si="57"/>
        <v>0.006248580703346118</v>
      </c>
      <c r="T378" s="3">
        <f t="shared" si="51"/>
        <v>0</v>
      </c>
      <c r="U378" s="3"/>
      <c r="V378" s="3"/>
      <c r="W378" s="3"/>
      <c r="X378" s="3"/>
      <c r="Y378" s="3"/>
      <c r="Z378" s="3"/>
      <c r="AA378" s="3"/>
      <c r="AB378" s="3"/>
      <c r="AC378" s="3"/>
    </row>
    <row r="379" spans="11:29" ht="12.75">
      <c r="K379" s="3"/>
      <c r="L379" s="3"/>
      <c r="M379" s="3">
        <f t="shared" si="52"/>
        <v>358</v>
      </c>
      <c r="N379" s="3">
        <f t="shared" si="53"/>
        <v>1</v>
      </c>
      <c r="O379" s="3">
        <f t="shared" si="54"/>
        <v>358</v>
      </c>
      <c r="P379" s="43">
        <f t="shared" si="55"/>
        <v>0.0980167975521824</v>
      </c>
      <c r="Q379" s="43">
        <f t="shared" si="58"/>
        <v>0.04492436554475025</v>
      </c>
      <c r="R379" s="43">
        <f t="shared" si="56"/>
        <v>0.055134448623102565</v>
      </c>
      <c r="S379" s="43">
        <f t="shared" si="57"/>
        <v>0.0061260498470114</v>
      </c>
      <c r="T379" s="3">
        <f t="shared" si="51"/>
        <v>0</v>
      </c>
      <c r="U379" s="3"/>
      <c r="V379" s="3"/>
      <c r="W379" s="3"/>
      <c r="X379" s="3"/>
      <c r="Y379" s="3"/>
      <c r="Z379" s="3"/>
      <c r="AA379" s="3"/>
      <c r="AB379" s="3"/>
      <c r="AC379" s="3"/>
    </row>
    <row r="380" spans="11:29" ht="12.75">
      <c r="K380" s="3"/>
      <c r="L380" s="3"/>
      <c r="M380" s="3">
        <f t="shared" si="52"/>
        <v>359</v>
      </c>
      <c r="N380" s="3">
        <f t="shared" si="53"/>
        <v>1</v>
      </c>
      <c r="O380" s="3">
        <f t="shared" si="54"/>
        <v>359</v>
      </c>
      <c r="P380" s="43">
        <f t="shared" si="55"/>
        <v>0.09609474793652739</v>
      </c>
      <c r="Q380" s="43">
        <f t="shared" si="58"/>
        <v>0.044043426137575045</v>
      </c>
      <c r="R380" s="43">
        <f t="shared" si="56"/>
        <v>0.05405329571429662</v>
      </c>
      <c r="S380" s="43">
        <f t="shared" si="57"/>
        <v>0.006005921746032962</v>
      </c>
      <c r="T380" s="3">
        <f t="shared" si="51"/>
        <v>0</v>
      </c>
      <c r="U380" s="3"/>
      <c r="V380" s="3"/>
      <c r="W380" s="3"/>
      <c r="X380" s="3"/>
      <c r="Y380" s="3"/>
      <c r="Z380" s="3"/>
      <c r="AA380" s="3"/>
      <c r="AB380" s="3"/>
      <c r="AC380" s="3"/>
    </row>
    <row r="381" spans="11:29" ht="12.75">
      <c r="K381" s="3"/>
      <c r="L381" s="3"/>
      <c r="M381" s="3">
        <f t="shared" si="52"/>
        <v>360</v>
      </c>
      <c r="N381" s="3">
        <f t="shared" si="53"/>
        <v>1</v>
      </c>
      <c r="O381" s="3">
        <f t="shared" si="54"/>
        <v>360</v>
      </c>
      <c r="P381" s="43">
        <f t="shared" si="55"/>
        <v>0.09421038854150088</v>
      </c>
      <c r="Q381" s="43">
        <f t="shared" si="58"/>
        <v>0.04317976141485456</v>
      </c>
      <c r="R381" s="43">
        <f t="shared" si="56"/>
        <v>0.05299334355459421</v>
      </c>
      <c r="S381" s="43">
        <f t="shared" si="57"/>
        <v>0.005888149283843805</v>
      </c>
      <c r="T381" s="3">
        <f t="shared" si="51"/>
        <v>0</v>
      </c>
      <c r="U381" s="3"/>
      <c r="V381" s="3"/>
      <c r="W381" s="3"/>
      <c r="X381" s="3"/>
      <c r="Y381" s="3"/>
      <c r="Z381" s="3"/>
      <c r="AA381" s="3"/>
      <c r="AB381" s="3"/>
      <c r="AC381" s="3"/>
    </row>
    <row r="382" spans="11:29" ht="12.75">
      <c r="K382" s="3"/>
      <c r="L382" s="3"/>
      <c r="M382" s="3">
        <f t="shared" si="52"/>
        <v>361</v>
      </c>
      <c r="N382" s="3">
        <f t="shared" si="53"/>
        <v>1</v>
      </c>
      <c r="O382" s="3">
        <f t="shared" si="54"/>
        <v>361</v>
      </c>
      <c r="P382" s="43">
        <f t="shared" si="55"/>
        <v>0.09236298028486509</v>
      </c>
      <c r="Q382" s="43">
        <f t="shared" si="58"/>
        <v>0.04233303263056316</v>
      </c>
      <c r="R382" s="43">
        <f t="shared" si="56"/>
        <v>0.05195417641023658</v>
      </c>
      <c r="S382" s="43">
        <f t="shared" si="57"/>
        <v>0.005772686267804068</v>
      </c>
      <c r="T382" s="3">
        <f t="shared" si="51"/>
        <v>0</v>
      </c>
      <c r="U382" s="3"/>
      <c r="V382" s="3"/>
      <c r="W382" s="3"/>
      <c r="X382" s="3"/>
      <c r="Y382" s="3"/>
      <c r="Z382" s="3"/>
      <c r="AA382" s="3"/>
      <c r="AB382" s="3"/>
      <c r="AC382" s="3"/>
    </row>
    <row r="383" spans="11:29" ht="12.75">
      <c r="K383" s="3"/>
      <c r="L383" s="3"/>
      <c r="M383" s="3">
        <f t="shared" si="52"/>
        <v>362</v>
      </c>
      <c r="N383" s="3">
        <f t="shared" si="53"/>
        <v>1</v>
      </c>
      <c r="O383" s="3">
        <f t="shared" si="54"/>
        <v>362</v>
      </c>
      <c r="P383" s="43">
        <f t="shared" si="55"/>
        <v>0.09055179857733416</v>
      </c>
      <c r="Q383" s="43">
        <f t="shared" si="58"/>
        <v>0.041502907681278144</v>
      </c>
      <c r="R383" s="43">
        <f t="shared" si="56"/>
        <v>0.05093538669975043</v>
      </c>
      <c r="S383" s="43">
        <f t="shared" si="57"/>
        <v>0.005659487411083385</v>
      </c>
      <c r="T383" s="3">
        <f t="shared" si="51"/>
        <v>0</v>
      </c>
      <c r="U383" s="3"/>
      <c r="V383" s="3"/>
      <c r="W383" s="3"/>
      <c r="X383" s="3"/>
      <c r="Y383" s="3"/>
      <c r="Z383" s="3"/>
      <c r="AA383" s="3"/>
      <c r="AB383" s="3"/>
      <c r="AC383" s="3"/>
    </row>
    <row r="384" spans="11:29" ht="12.75">
      <c r="K384" s="3"/>
      <c r="L384" s="3"/>
      <c r="M384" s="3">
        <f t="shared" si="52"/>
        <v>363</v>
      </c>
      <c r="N384" s="3">
        <f t="shared" si="53"/>
        <v>1</v>
      </c>
      <c r="O384" s="3">
        <f t="shared" si="54"/>
        <v>363</v>
      </c>
      <c r="P384" s="43">
        <f t="shared" si="55"/>
        <v>0.08877613303837614</v>
      </c>
      <c r="Q384" s="43">
        <f t="shared" si="58"/>
        <v>0.04068906097592239</v>
      </c>
      <c r="R384" s="43">
        <f t="shared" si="56"/>
        <v>0.04993657483408655</v>
      </c>
      <c r="S384" s="43">
        <f t="shared" si="57"/>
        <v>0.005548508314898509</v>
      </c>
      <c r="T384" s="3">
        <f t="shared" si="51"/>
        <v>0</v>
      </c>
      <c r="U384" s="3"/>
      <c r="V384" s="3"/>
      <c r="W384" s="3"/>
      <c r="X384" s="3"/>
      <c r="Y384" s="3"/>
      <c r="Z384" s="3"/>
      <c r="AA384" s="3"/>
      <c r="AB384" s="3"/>
      <c r="AC384" s="3"/>
    </row>
    <row r="385" spans="11:29" ht="12.75">
      <c r="K385" s="3"/>
      <c r="L385" s="3"/>
      <c r="M385" s="3">
        <f t="shared" si="52"/>
        <v>364</v>
      </c>
      <c r="N385" s="3">
        <f t="shared" si="53"/>
        <v>1</v>
      </c>
      <c r="O385" s="3">
        <f t="shared" si="54"/>
        <v>364</v>
      </c>
      <c r="P385" s="43">
        <f t="shared" si="55"/>
        <v>0.08703528721758806</v>
      </c>
      <c r="Q385" s="43">
        <f t="shared" si="58"/>
        <v>0.03989117330806118</v>
      </c>
      <c r="R385" s="43">
        <f t="shared" si="56"/>
        <v>0.048957349059893254</v>
      </c>
      <c r="S385" s="43">
        <f t="shared" si="57"/>
        <v>0.005439705451099254</v>
      </c>
      <c r="T385" s="3">
        <f t="shared" si="51"/>
        <v>0</v>
      </c>
      <c r="U385" s="3"/>
      <c r="V385" s="3"/>
      <c r="W385" s="3"/>
      <c r="X385" s="3"/>
      <c r="Y385" s="3"/>
      <c r="Z385" s="3"/>
      <c r="AA385" s="3"/>
      <c r="AB385" s="3"/>
      <c r="AC385" s="3"/>
    </row>
    <row r="386" spans="11:29" ht="12.75">
      <c r="K386" s="3"/>
      <c r="L386" s="3"/>
      <c r="M386" s="3">
        <f t="shared" si="52"/>
        <v>365</v>
      </c>
      <c r="N386" s="3">
        <f t="shared" si="53"/>
        <v>1</v>
      </c>
      <c r="O386" s="3">
        <f t="shared" si="54"/>
        <v>0</v>
      </c>
      <c r="P386" s="43">
        <f t="shared" si="55"/>
        <v>0.08532857832153452</v>
      </c>
      <c r="Q386" s="43">
        <f t="shared" si="58"/>
        <v>0.03910893173070331</v>
      </c>
      <c r="R386" s="43">
        <f t="shared" si="56"/>
        <v>0.04799732530586314</v>
      </c>
      <c r="S386" s="43">
        <f t="shared" si="57"/>
        <v>0.005333036145095908</v>
      </c>
      <c r="T386" s="3">
        <f t="shared" si="51"/>
        <v>0</v>
      </c>
      <c r="U386" s="3"/>
      <c r="V386" s="3"/>
      <c r="W386" s="3"/>
      <c r="X386" s="3"/>
      <c r="Y386" s="3"/>
      <c r="Z386" s="3"/>
      <c r="AA386" s="3"/>
      <c r="AB386" s="3"/>
      <c r="AC386" s="3"/>
    </row>
  </sheetData>
  <sheetProtection password="F155" sheet="1" objects="1" scenarios="1"/>
  <mergeCells count="38">
    <mergeCell ref="A1:C2"/>
    <mergeCell ref="A25:A26"/>
    <mergeCell ref="B22:C22"/>
    <mergeCell ref="B23:C23"/>
    <mergeCell ref="A20:A23"/>
    <mergeCell ref="B20:C20"/>
    <mergeCell ref="B3:C3"/>
    <mergeCell ref="B4:C4"/>
    <mergeCell ref="B5:C5"/>
    <mergeCell ref="B12:C12"/>
    <mergeCell ref="F54:G54"/>
    <mergeCell ref="B46:D46"/>
    <mergeCell ref="A46:A48"/>
    <mergeCell ref="A54:A56"/>
    <mergeCell ref="B54:D54"/>
    <mergeCell ref="A13:D14"/>
    <mergeCell ref="B21:C21"/>
    <mergeCell ref="A15:A18"/>
    <mergeCell ref="A107:A109"/>
    <mergeCell ref="B108:D108"/>
    <mergeCell ref="B69:C70"/>
    <mergeCell ref="A69:A71"/>
    <mergeCell ref="B62:D62"/>
    <mergeCell ref="A62:A63"/>
    <mergeCell ref="E108:G108"/>
    <mergeCell ref="B107:G107"/>
    <mergeCell ref="B116:D116"/>
    <mergeCell ref="E116:G116"/>
    <mergeCell ref="A115:A117"/>
    <mergeCell ref="B123:C123"/>
    <mergeCell ref="D123:E123"/>
    <mergeCell ref="F123:G123"/>
    <mergeCell ref="A123:A125"/>
    <mergeCell ref="B115:G115"/>
    <mergeCell ref="A132:A134"/>
    <mergeCell ref="B132:C132"/>
    <mergeCell ref="D132:E132"/>
    <mergeCell ref="F132:G132"/>
  </mergeCells>
  <printOptions/>
  <pageMargins left="0.75" right="0.75" top="0.5" bottom="0.76" header="0.28" footer="0.26"/>
  <pageSetup fitToHeight="0" fitToWidth="1" horizontalDpi="600" verticalDpi="600" orientation="portrait" scale="56" r:id="rId4"/>
  <headerFooter alignWithMargins="0">
    <oddHeader>&amp;C&amp;A</oddHeader>
    <oddFooter>&amp;L&amp;F&amp;CC-&amp;P</oddFooter>
  </headerFooter>
  <rowBreaks count="2" manualBreakCount="2">
    <brk id="84" max="7" man="1"/>
    <brk id="176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386"/>
  <sheetViews>
    <sheetView showGridLines="0" tabSelected="1" zoomScale="70" zoomScaleNormal="70" zoomScaleSheetLayoutView="50" workbookViewId="0" topLeftCell="A104">
      <selection activeCell="F39" sqref="F39"/>
    </sheetView>
  </sheetViews>
  <sheetFormatPr defaultColWidth="9.140625" defaultRowHeight="12.75"/>
  <cols>
    <col min="1" max="1" width="39.00390625" style="4" customWidth="1"/>
    <col min="2" max="2" width="19.57421875" style="4" customWidth="1"/>
    <col min="3" max="3" width="19.8515625" style="4" customWidth="1"/>
    <col min="4" max="4" width="15.28125" style="1" customWidth="1"/>
    <col min="5" max="5" width="15.8515625" style="4" customWidth="1"/>
    <col min="6" max="6" width="14.7109375" style="4" customWidth="1"/>
    <col min="7" max="7" width="14.57421875" style="4" customWidth="1"/>
    <col min="8" max="8" width="17.140625" style="4" customWidth="1"/>
    <col min="9" max="9" width="14.57421875" style="4" customWidth="1"/>
    <col min="10" max="10" width="14.421875" style="4" customWidth="1"/>
    <col min="11" max="11" width="19.421875" style="184" customWidth="1"/>
    <col min="12" max="13" width="14.421875" style="4" customWidth="1"/>
    <col min="14" max="14" width="8.421875" style="4" customWidth="1"/>
    <col min="15" max="15" width="8.28125" style="4" customWidth="1"/>
    <col min="16" max="16" width="24.7109375" style="4" customWidth="1"/>
    <col min="17" max="17" width="10.28125" style="4" customWidth="1"/>
    <col min="18" max="18" width="14.421875" style="4" customWidth="1"/>
    <col min="19" max="20" width="8.421875" style="4" customWidth="1"/>
    <col min="21" max="21" width="18.140625" style="4" customWidth="1"/>
    <col min="22" max="22" width="10.8515625" style="4" customWidth="1"/>
    <col min="23" max="23" width="8.421875" style="4" customWidth="1"/>
    <col min="24" max="24" width="18.421875" style="4" customWidth="1"/>
    <col min="25" max="30" width="8.421875" style="4" customWidth="1"/>
    <col min="31" max="31" width="11.57421875" style="4" customWidth="1"/>
    <col min="32" max="16384" width="8.421875" style="4" customWidth="1"/>
  </cols>
  <sheetData>
    <row r="1" spans="1:3" ht="12.75">
      <c r="A1" s="832" t="s">
        <v>116</v>
      </c>
      <c r="B1" s="833"/>
      <c r="C1" s="833"/>
    </row>
    <row r="2" spans="1:5" ht="19.5" customHeight="1" thickBot="1">
      <c r="A2" s="834"/>
      <c r="B2" s="834"/>
      <c r="C2" s="834"/>
      <c r="E2" s="211" t="s">
        <v>117</v>
      </c>
    </row>
    <row r="3" spans="1:5" ht="20.25" customHeight="1">
      <c r="A3" s="212" t="s">
        <v>3</v>
      </c>
      <c r="B3" s="845" t="str">
        <f>'[1]INPUTS'!B5</f>
        <v>Fomesafen</v>
      </c>
      <c r="C3" s="846"/>
      <c r="E3" s="213" t="s">
        <v>118</v>
      </c>
    </row>
    <row r="4" spans="1:11" ht="15" customHeight="1">
      <c r="A4" s="214" t="s">
        <v>5</v>
      </c>
      <c r="B4" s="847" t="str">
        <f>'[1]INPUTS'!B6</f>
        <v>Crop</v>
      </c>
      <c r="C4" s="848"/>
      <c r="E4" s="213" t="s">
        <v>119</v>
      </c>
      <c r="K4" s="4"/>
    </row>
    <row r="5" spans="1:16" ht="15" customHeight="1">
      <c r="A5" s="215" t="s">
        <v>7</v>
      </c>
      <c r="B5" s="847" t="str">
        <f>'[1]INPUTS'!B7</f>
        <v>Reflex, liquid (?)</v>
      </c>
      <c r="C5" s="848"/>
      <c r="E5" s="213" t="s">
        <v>120</v>
      </c>
      <c r="P5" s="4" t="s">
        <v>8</v>
      </c>
    </row>
    <row r="6" spans="1:5" ht="15" customHeight="1">
      <c r="A6" s="215" t="s">
        <v>9</v>
      </c>
      <c r="B6" s="10">
        <f>'[1]INPUTS'!D9</f>
        <v>0.49</v>
      </c>
      <c r="C6" s="11" t="s">
        <v>10</v>
      </c>
      <c r="E6" s="216" t="s">
        <v>121</v>
      </c>
    </row>
    <row r="7" spans="1:3" ht="15" customHeight="1">
      <c r="A7" s="215" t="s">
        <v>12</v>
      </c>
      <c r="B7" s="10">
        <f>'[1]INPUTS'!B10</f>
        <v>35</v>
      </c>
      <c r="C7" s="11" t="s">
        <v>13</v>
      </c>
    </row>
    <row r="8" spans="1:17" ht="15" customHeight="1">
      <c r="A8" s="217" t="s">
        <v>15</v>
      </c>
      <c r="B8" s="10">
        <f>'[1]INPUTS'!B11</f>
        <v>365</v>
      </c>
      <c r="C8" s="11" t="s">
        <v>16</v>
      </c>
      <c r="P8" s="218" t="s">
        <v>122</v>
      </c>
      <c r="Q8" s="218" t="s">
        <v>19</v>
      </c>
    </row>
    <row r="9" spans="1:3" ht="15" customHeight="1">
      <c r="A9" s="215" t="s">
        <v>20</v>
      </c>
      <c r="B9" s="16">
        <f>'[1]INPUTS'!B12</f>
        <v>1</v>
      </c>
      <c r="C9" s="17"/>
    </row>
    <row r="10" spans="1:3" ht="15" customHeight="1" thickBot="1">
      <c r="A10" s="219" t="s">
        <v>21</v>
      </c>
      <c r="B10" s="18">
        <v>1</v>
      </c>
      <c r="C10" s="19" t="s">
        <v>22</v>
      </c>
    </row>
    <row r="11" spans="1:17" ht="15" customHeight="1">
      <c r="A11" s="220"/>
      <c r="B11" s="21"/>
      <c r="C11" s="22"/>
      <c r="P11" s="4" t="s">
        <v>123</v>
      </c>
      <c r="Q11" s="3">
        <f>(B6*85)</f>
        <v>41.65</v>
      </c>
    </row>
    <row r="12" spans="1:17" ht="15" customHeight="1" thickBot="1">
      <c r="A12" s="221"/>
      <c r="B12" s="849"/>
      <c r="C12" s="849"/>
      <c r="P12" s="4" t="s">
        <v>124</v>
      </c>
      <c r="Q12" s="3">
        <f>(B6*36)</f>
        <v>17.64</v>
      </c>
    </row>
    <row r="13" spans="1:17" ht="15" customHeight="1">
      <c r="A13" s="868" t="s">
        <v>25</v>
      </c>
      <c r="B13" s="869"/>
      <c r="C13" s="869"/>
      <c r="D13" s="870"/>
      <c r="P13" s="4" t="s">
        <v>125</v>
      </c>
      <c r="Q13" s="3">
        <f>(B6*45)</f>
        <v>22.05</v>
      </c>
    </row>
    <row r="14" spans="1:17" ht="13.5" thickBot="1">
      <c r="A14" s="871"/>
      <c r="B14" s="872"/>
      <c r="C14" s="872"/>
      <c r="D14" s="873"/>
      <c r="P14" s="4" t="s">
        <v>126</v>
      </c>
      <c r="Q14" s="3">
        <f>(B6*7)</f>
        <v>3.4299999999999997</v>
      </c>
    </row>
    <row r="15" spans="1:17" ht="15" customHeight="1">
      <c r="A15" s="863" t="s">
        <v>28</v>
      </c>
      <c r="B15" s="24" t="str">
        <f>IF('[1]INPUTS'!D21=3,'[1]INPUTS'!G21,IF('[1]INPUTS'!D21=1,"Bobwhite quail ","Mallard duck "))</f>
        <v>Mallard duck </v>
      </c>
      <c r="C15" s="25" t="s">
        <v>29</v>
      </c>
      <c r="D15" s="26">
        <f>'[1]INPUTS'!C21</f>
        <v>5000</v>
      </c>
      <c r="E15" s="222"/>
      <c r="Q15" s="3"/>
    </row>
    <row r="16" spans="1:17" ht="15" customHeight="1">
      <c r="A16" s="864"/>
      <c r="B16" s="27" t="str">
        <f>IF('[1]INPUTS'!D22=3,'[1]INPUTS'!G22,IF('[1]INPUTS'!D22=1,"Bobwhite quail ","Mallard duck)"))</f>
        <v>Bobwhite quail </v>
      </c>
      <c r="C16" s="28" t="s">
        <v>30</v>
      </c>
      <c r="D16" s="29">
        <f>'[1]INPUTS'!C22</f>
        <v>20000</v>
      </c>
      <c r="E16" s="222"/>
      <c r="P16" s="4" t="s">
        <v>31</v>
      </c>
      <c r="Q16" s="30">
        <f>(LN(2)/B7)</f>
        <v>0.01980420515885558</v>
      </c>
    </row>
    <row r="17" spans="1:26" ht="15" customHeight="1">
      <c r="A17" s="864"/>
      <c r="B17" s="27">
        <f>IF('[1]INPUTS'!D23=3,'[1]INPUTS'!G23,IF('[1]INPUTS'!D23=1,"Bobwhite quail)","Mallard duck"))</f>
        <v>0</v>
      </c>
      <c r="C17" s="28" t="s">
        <v>53</v>
      </c>
      <c r="D17" s="31">
        <f>'[1]INPUTS'!C23</f>
        <v>0</v>
      </c>
      <c r="E17" s="222"/>
      <c r="U17" s="223" t="s">
        <v>28</v>
      </c>
      <c r="V17" s="223" t="s">
        <v>28</v>
      </c>
      <c r="W17" s="223"/>
      <c r="X17" s="223" t="s">
        <v>33</v>
      </c>
      <c r="Y17" s="223" t="s">
        <v>33</v>
      </c>
      <c r="Z17" s="223"/>
    </row>
    <row r="18" spans="1:26" ht="15" customHeight="1" thickBot="1">
      <c r="A18" s="865"/>
      <c r="B18" s="33" t="str">
        <f>IF('[1]INPUTS'!D24=3,'[1]INPUTS'!G24,IF('[1]INPUTS'!D24=1,"Bobwhite quail ","Mallard duck"))</f>
        <v>Mallard duck</v>
      </c>
      <c r="C18" s="34" t="s">
        <v>34</v>
      </c>
      <c r="D18" s="35">
        <f>'[1]INPUTS'!C24</f>
        <v>46</v>
      </c>
      <c r="Q18" s="223" t="s">
        <v>35</v>
      </c>
      <c r="T18" s="4" t="s">
        <v>36</v>
      </c>
      <c r="U18" s="223" t="s">
        <v>37</v>
      </c>
      <c r="V18" s="223" t="s">
        <v>38</v>
      </c>
      <c r="W18" s="223"/>
      <c r="X18" s="223" t="s">
        <v>37</v>
      </c>
      <c r="Y18" s="223" t="s">
        <v>38</v>
      </c>
      <c r="Z18" s="223"/>
    </row>
    <row r="19" spans="1:26" ht="15" customHeight="1" thickBot="1">
      <c r="A19" s="224"/>
      <c r="B19" s="225"/>
      <c r="C19" s="225"/>
      <c r="D19" s="226"/>
      <c r="M19" s="223" t="s">
        <v>39</v>
      </c>
      <c r="N19" s="223" t="s">
        <v>40</v>
      </c>
      <c r="O19" s="223" t="s">
        <v>41</v>
      </c>
      <c r="P19" s="223" t="s">
        <v>42</v>
      </c>
      <c r="Q19" s="223" t="s">
        <v>43</v>
      </c>
      <c r="R19" s="223" t="s">
        <v>44</v>
      </c>
      <c r="S19" s="227" t="s">
        <v>45</v>
      </c>
      <c r="T19" s="4" t="s">
        <v>46</v>
      </c>
      <c r="U19" s="223" t="s">
        <v>47</v>
      </c>
      <c r="V19" s="223" t="s">
        <v>47</v>
      </c>
      <c r="W19" s="223"/>
      <c r="X19" s="223" t="s">
        <v>47</v>
      </c>
      <c r="Y19" s="223" t="s">
        <v>47</v>
      </c>
      <c r="Z19" s="223"/>
    </row>
    <row r="20" spans="1:26" ht="15" customHeight="1">
      <c r="A20" s="859" t="s">
        <v>48</v>
      </c>
      <c r="B20" s="866" t="s">
        <v>29</v>
      </c>
      <c r="C20" s="867"/>
      <c r="D20" s="40">
        <f>'[1]INPUTS'!C28</f>
        <v>396</v>
      </c>
      <c r="E20" s="222"/>
      <c r="M20" s="218" t="s">
        <v>35</v>
      </c>
      <c r="N20" s="218" t="s">
        <v>35</v>
      </c>
      <c r="O20" s="218" t="s">
        <v>49</v>
      </c>
      <c r="P20" s="218" t="s">
        <v>35</v>
      </c>
      <c r="Q20" s="218" t="s">
        <v>35</v>
      </c>
      <c r="R20" s="228" t="s">
        <v>50</v>
      </c>
      <c r="S20" s="228" t="s">
        <v>51</v>
      </c>
      <c r="T20" s="4" t="s">
        <v>35</v>
      </c>
      <c r="U20" s="223" t="s">
        <v>52</v>
      </c>
      <c r="V20" s="223" t="s">
        <v>52</v>
      </c>
      <c r="W20" s="223"/>
      <c r="X20" s="223" t="s">
        <v>52</v>
      </c>
      <c r="Y20" s="223" t="s">
        <v>52</v>
      </c>
      <c r="Z20" s="223"/>
    </row>
    <row r="21" spans="1:26" ht="12.75">
      <c r="A21" s="860"/>
      <c r="B21" s="855" t="s">
        <v>30</v>
      </c>
      <c r="C21" s="862"/>
      <c r="D21" s="42">
        <f>'[1]INPUTS'!C29</f>
        <v>0</v>
      </c>
      <c r="E21" s="222"/>
      <c r="M21" s="3">
        <v>0</v>
      </c>
      <c r="N21" s="3">
        <v>1</v>
      </c>
      <c r="O21" s="3">
        <v>0</v>
      </c>
      <c r="P21" s="43">
        <f>(Q11)</f>
        <v>41.65</v>
      </c>
      <c r="Q21" s="3">
        <f>(Q12)</f>
        <v>17.64</v>
      </c>
      <c r="R21" s="3">
        <f>(Q13)</f>
        <v>22.05</v>
      </c>
      <c r="S21" s="3">
        <f>(Q14)</f>
        <v>3.4299999999999997</v>
      </c>
      <c r="T21" s="3">
        <f aca="true" t="shared" si="0" ref="T21:T84">$B$11</f>
        <v>0</v>
      </c>
      <c r="U21" s="3">
        <v>0</v>
      </c>
      <c r="V21" s="3">
        <v>0</v>
      </c>
      <c r="W21" s="3"/>
      <c r="X21" s="3">
        <v>0</v>
      </c>
      <c r="Y21" s="3">
        <v>0</v>
      </c>
      <c r="Z21" s="3"/>
    </row>
    <row r="22" spans="1:26" ht="12.75">
      <c r="A22" s="860"/>
      <c r="B22" s="855" t="s">
        <v>53</v>
      </c>
      <c r="C22" s="856"/>
      <c r="D22" s="29">
        <f>IF('[1]INPUTS'!D30=2,'[1]INPUTS'!C31,'[1]INPUTS'!C30)</f>
        <v>12.5</v>
      </c>
      <c r="E22" s="222"/>
      <c r="M22" s="3">
        <f aca="true" t="shared" si="1" ref="M22:M85">(M21+1)</f>
        <v>1</v>
      </c>
      <c r="N22" s="3">
        <f aca="true" t="shared" si="2" ref="N22:N85">IF($B$9&gt;N21,IF(O21=($B$8-1),(N21+1),(N21)),(N21))</f>
        <v>1</v>
      </c>
      <c r="O22" s="3">
        <f aca="true" t="shared" si="3" ref="O22:O85">IF(O21&lt;($B$8-1),(1+O21),0)</f>
        <v>1</v>
      </c>
      <c r="P22" s="43">
        <f aca="true" t="shared" si="4" ref="P22:P85">IF((N22&gt;N21),(EXP(-$Q$16)*(P21)+$Q$11),((EXP(-$Q$16)*(P21))))</f>
        <v>40.83326890399156</v>
      </c>
      <c r="Q22" s="43">
        <f aca="true" t="shared" si="5" ref="Q22:Q85">IF((N22&gt;N21),(EXP(-$Q$16)*(Q21)+$Q$12),((EXP(-$Q$16)*(Q21))))</f>
        <v>17.294090359337606</v>
      </c>
      <c r="R22" s="43">
        <f aca="true" t="shared" si="6" ref="R22:R85">IF((N22&gt;N21),(EXP(-$Q$16)*(R21)+$Q$13),((EXP(-$Q$16)*(R21))))</f>
        <v>21.617612949172006</v>
      </c>
      <c r="S22" s="43">
        <f aca="true" t="shared" si="7" ref="S22:S85">IF((N22&gt;N21),(EXP(-$Q$16)*(S21)+$Q$14),((EXP(-$Q$16)*(S21))))</f>
        <v>3.3627397920934228</v>
      </c>
      <c r="T22" s="3">
        <f t="shared" si="0"/>
        <v>0</v>
      </c>
      <c r="U22" s="3">
        <f aca="true" t="shared" si="8" ref="U22:U53">IF(P21&gt;$D$18,(U21+1),U21)</f>
        <v>0</v>
      </c>
      <c r="V22" s="3">
        <f aca="true" t="shared" si="9" ref="V22:V53">IF(P21&gt;$D$16,(V21+1),V21)</f>
        <v>0</v>
      </c>
      <c r="W22" s="3"/>
      <c r="X22" s="3">
        <f aca="true" t="shared" si="10" ref="X22:X53">IF(P21&gt;$D$22,(X21+1),X21)</f>
        <v>1</v>
      </c>
      <c r="Y22" s="3">
        <f aca="true" t="shared" si="11" ref="Y22:Y53">IF(P21&gt;$D$20,(Y21+1),Y21)</f>
        <v>0</v>
      </c>
      <c r="Z22" s="3"/>
    </row>
    <row r="23" spans="1:26" ht="13.5" thickBot="1">
      <c r="A23" s="861"/>
      <c r="B23" s="857" t="s">
        <v>34</v>
      </c>
      <c r="C23" s="858"/>
      <c r="D23" s="44">
        <f>IF('[1]INPUTS'!D30=1,'[1]INPUTS'!C31,'[1]INPUTS'!C30)</f>
        <v>250</v>
      </c>
      <c r="E23" s="222"/>
      <c r="I23" s="45"/>
      <c r="M23" s="3">
        <f t="shared" si="1"/>
        <v>2</v>
      </c>
      <c r="N23" s="3">
        <f t="shared" si="2"/>
        <v>1</v>
      </c>
      <c r="O23" s="3">
        <f t="shared" si="3"/>
        <v>2</v>
      </c>
      <c r="P23" s="43">
        <f t="shared" si="4"/>
        <v>40.03255340661907</v>
      </c>
      <c r="Q23" s="43">
        <f t="shared" si="5"/>
        <v>16.95496379574455</v>
      </c>
      <c r="R23" s="43">
        <f t="shared" si="6"/>
        <v>21.193704744680687</v>
      </c>
      <c r="S23" s="43">
        <f t="shared" si="7"/>
        <v>3.296798515839218</v>
      </c>
      <c r="T23" s="3">
        <f t="shared" si="0"/>
        <v>0</v>
      </c>
      <c r="U23" s="3">
        <f t="shared" si="8"/>
        <v>0</v>
      </c>
      <c r="V23" s="3">
        <f t="shared" si="9"/>
        <v>0</v>
      </c>
      <c r="W23" s="3"/>
      <c r="X23" s="3">
        <f t="shared" si="10"/>
        <v>2</v>
      </c>
      <c r="Y23" s="3">
        <f t="shared" si="11"/>
        <v>0</v>
      </c>
      <c r="Z23" s="3"/>
    </row>
    <row r="24" spans="3:26" ht="12" customHeight="1" thickBot="1">
      <c r="C24" s="229"/>
      <c r="D24" s="230"/>
      <c r="I24" s="45"/>
      <c r="M24" s="3">
        <f t="shared" si="1"/>
        <v>3</v>
      </c>
      <c r="N24" s="3">
        <f t="shared" si="2"/>
        <v>1</v>
      </c>
      <c r="O24" s="3">
        <f t="shared" si="3"/>
        <v>3</v>
      </c>
      <c r="P24" s="43">
        <f t="shared" si="4"/>
        <v>39.24753945176183</v>
      </c>
      <c r="Q24" s="43">
        <f t="shared" si="5"/>
        <v>16.622487297216775</v>
      </c>
      <c r="R24" s="43">
        <f t="shared" si="6"/>
        <v>20.77810912152097</v>
      </c>
      <c r="S24" s="43">
        <f t="shared" si="7"/>
        <v>3.2321503077921507</v>
      </c>
      <c r="T24" s="3">
        <f t="shared" si="0"/>
        <v>0</v>
      </c>
      <c r="U24" s="3">
        <f t="shared" si="8"/>
        <v>0</v>
      </c>
      <c r="V24" s="3">
        <f t="shared" si="9"/>
        <v>0</v>
      </c>
      <c r="W24" s="3"/>
      <c r="X24" s="3">
        <f t="shared" si="10"/>
        <v>3</v>
      </c>
      <c r="Y24" s="3">
        <f t="shared" si="11"/>
        <v>0</v>
      </c>
      <c r="Z24" s="3"/>
    </row>
    <row r="25" spans="1:26" ht="18.75" customHeight="1">
      <c r="A25" s="853" t="s">
        <v>138</v>
      </c>
      <c r="B25" s="46" t="s">
        <v>127</v>
      </c>
      <c r="I25" s="45"/>
      <c r="M25" s="3">
        <f t="shared" si="1"/>
        <v>4</v>
      </c>
      <c r="N25" s="3">
        <f t="shared" si="2"/>
        <v>1</v>
      </c>
      <c r="O25" s="3">
        <f t="shared" si="3"/>
        <v>4</v>
      </c>
      <c r="P25" s="43">
        <f t="shared" si="4"/>
        <v>38.4779191417481</v>
      </c>
      <c r="Q25" s="43">
        <f t="shared" si="5"/>
        <v>16.29653046003449</v>
      </c>
      <c r="R25" s="43">
        <f t="shared" si="6"/>
        <v>20.370663075043115</v>
      </c>
      <c r="S25" s="43">
        <f t="shared" si="7"/>
        <v>3.168769811673373</v>
      </c>
      <c r="T25" s="3">
        <f t="shared" si="0"/>
        <v>0</v>
      </c>
      <c r="U25" s="3">
        <f t="shared" si="8"/>
        <v>0</v>
      </c>
      <c r="V25" s="3">
        <f t="shared" si="9"/>
        <v>0</v>
      </c>
      <c r="W25" s="3"/>
      <c r="X25" s="3">
        <f t="shared" si="10"/>
        <v>4</v>
      </c>
      <c r="Y25" s="3">
        <f t="shared" si="11"/>
        <v>0</v>
      </c>
      <c r="Z25" s="3"/>
    </row>
    <row r="26" spans="1:26" ht="21" customHeight="1">
      <c r="A26" s="854"/>
      <c r="B26" s="47"/>
      <c r="I26" s="45"/>
      <c r="M26" s="3">
        <f t="shared" si="1"/>
        <v>5</v>
      </c>
      <c r="N26" s="3">
        <f t="shared" si="2"/>
        <v>1</v>
      </c>
      <c r="O26" s="3">
        <f t="shared" si="3"/>
        <v>5</v>
      </c>
      <c r="P26" s="43">
        <f t="shared" si="4"/>
        <v>37.72339061659171</v>
      </c>
      <c r="Q26" s="43">
        <f t="shared" si="5"/>
        <v>15.97696543761531</v>
      </c>
      <c r="R26" s="43">
        <f t="shared" si="6"/>
        <v>19.97120679701914</v>
      </c>
      <c r="S26" s="43">
        <f t="shared" si="7"/>
        <v>3.1066321684251994</v>
      </c>
      <c r="T26" s="3">
        <f t="shared" si="0"/>
        <v>0</v>
      </c>
      <c r="U26" s="3">
        <f t="shared" si="8"/>
        <v>0</v>
      </c>
      <c r="V26" s="3">
        <f t="shared" si="9"/>
        <v>0</v>
      </c>
      <c r="W26" s="3"/>
      <c r="X26" s="3">
        <f t="shared" si="10"/>
        <v>5</v>
      </c>
      <c r="Y26" s="3">
        <f t="shared" si="11"/>
        <v>0</v>
      </c>
      <c r="Z26" s="3"/>
    </row>
    <row r="27" spans="1:26" ht="12.75">
      <c r="A27" s="231" t="s">
        <v>42</v>
      </c>
      <c r="B27" s="232">
        <f>MAX(P21:P386)</f>
        <v>41.65</v>
      </c>
      <c r="I27" s="45"/>
      <c r="M27" s="3">
        <f t="shared" si="1"/>
        <v>6</v>
      </c>
      <c r="N27" s="3">
        <f t="shared" si="2"/>
        <v>1</v>
      </c>
      <c r="O27" s="3">
        <f t="shared" si="3"/>
        <v>6</v>
      </c>
      <c r="P27" s="43">
        <f t="shared" si="4"/>
        <v>36.98365793559667</v>
      </c>
      <c r="Q27" s="43">
        <f t="shared" si="5"/>
        <v>15.663666890370353</v>
      </c>
      <c r="R27" s="43">
        <f t="shared" si="6"/>
        <v>19.579583612962942</v>
      </c>
      <c r="S27" s="43">
        <f t="shared" si="7"/>
        <v>3.045713006460902</v>
      </c>
      <c r="T27" s="3">
        <f t="shared" si="0"/>
        <v>0</v>
      </c>
      <c r="U27" s="3">
        <f t="shared" si="8"/>
        <v>0</v>
      </c>
      <c r="V27" s="3">
        <f t="shared" si="9"/>
        <v>0</v>
      </c>
      <c r="W27" s="3"/>
      <c r="X27" s="3">
        <f t="shared" si="10"/>
        <v>6</v>
      </c>
      <c r="Y27" s="3">
        <f t="shared" si="11"/>
        <v>0</v>
      </c>
      <c r="Z27" s="3"/>
    </row>
    <row r="28" spans="1:26" ht="12.75">
      <c r="A28" s="231" t="s">
        <v>56</v>
      </c>
      <c r="B28" s="232">
        <f>MAX(Q21:Q386)</f>
        <v>17.64</v>
      </c>
      <c r="I28" s="45"/>
      <c r="M28" s="3">
        <f t="shared" si="1"/>
        <v>7</v>
      </c>
      <c r="N28" s="3">
        <f t="shared" si="2"/>
        <v>1</v>
      </c>
      <c r="O28" s="3">
        <f t="shared" si="3"/>
        <v>7</v>
      </c>
      <c r="P28" s="43">
        <f t="shared" si="4"/>
        <v>36.25843096128356</v>
      </c>
      <c r="Q28" s="43">
        <f t="shared" si="5"/>
        <v>15.356511936543624</v>
      </c>
      <c r="R28" s="43">
        <f t="shared" si="6"/>
        <v>19.195639920679533</v>
      </c>
      <c r="S28" s="43">
        <f t="shared" si="7"/>
        <v>2.985988432105705</v>
      </c>
      <c r="T28" s="3">
        <f t="shared" si="0"/>
        <v>0</v>
      </c>
      <c r="U28" s="3">
        <f t="shared" si="8"/>
        <v>0</v>
      </c>
      <c r="V28" s="3">
        <f t="shared" si="9"/>
        <v>0</v>
      </c>
      <c r="W28" s="3"/>
      <c r="X28" s="3">
        <f t="shared" si="10"/>
        <v>7</v>
      </c>
      <c r="Y28" s="3">
        <f t="shared" si="11"/>
        <v>0</v>
      </c>
      <c r="Z28" s="3"/>
    </row>
    <row r="29" spans="1:26" ht="12.75">
      <c r="A29" s="231" t="s">
        <v>57</v>
      </c>
      <c r="B29" s="232">
        <f>MAX(R21:R386)</f>
        <v>22.05</v>
      </c>
      <c r="I29" s="45"/>
      <c r="M29" s="3">
        <f t="shared" si="1"/>
        <v>8</v>
      </c>
      <c r="N29" s="3">
        <f t="shared" si="2"/>
        <v>1</v>
      </c>
      <c r="O29" s="3">
        <f t="shared" si="3"/>
        <v>8</v>
      </c>
      <c r="P29" s="43">
        <f t="shared" si="4"/>
        <v>35.54742524559195</v>
      </c>
      <c r="Q29" s="43">
        <f t="shared" si="5"/>
        <v>15.055380104015414</v>
      </c>
      <c r="R29" s="43">
        <f t="shared" si="6"/>
        <v>18.819225130019273</v>
      </c>
      <c r="S29" s="43">
        <f t="shared" si="7"/>
        <v>2.9274350202252197</v>
      </c>
      <c r="T29" s="3">
        <f t="shared" si="0"/>
        <v>0</v>
      </c>
      <c r="U29" s="3">
        <f t="shared" si="8"/>
        <v>0</v>
      </c>
      <c r="V29" s="3">
        <f t="shared" si="9"/>
        <v>0</v>
      </c>
      <c r="W29" s="3"/>
      <c r="X29" s="3">
        <f t="shared" si="10"/>
        <v>8</v>
      </c>
      <c r="Y29" s="3">
        <f t="shared" si="11"/>
        <v>0</v>
      </c>
      <c r="Z29" s="3"/>
    </row>
    <row r="30" spans="1:26" ht="13.5" thickBot="1">
      <c r="A30" s="233" t="s">
        <v>58</v>
      </c>
      <c r="B30" s="234">
        <f>MAX(S21:S386)</f>
        <v>3.4299999999999997</v>
      </c>
      <c r="I30" s="45"/>
      <c r="M30" s="3">
        <f t="shared" si="1"/>
        <v>9</v>
      </c>
      <c r="N30" s="3">
        <f t="shared" si="2"/>
        <v>1</v>
      </c>
      <c r="O30" s="3">
        <f t="shared" si="3"/>
        <v>9</v>
      </c>
      <c r="P30" s="43">
        <f t="shared" si="4"/>
        <v>34.8503619183144</v>
      </c>
      <c r="Q30" s="43">
        <f t="shared" si="5"/>
        <v>14.760153283050801</v>
      </c>
      <c r="R30" s="43">
        <f t="shared" si="6"/>
        <v>18.450191603813508</v>
      </c>
      <c r="S30" s="43">
        <f t="shared" si="7"/>
        <v>2.8700298050376563</v>
      </c>
      <c r="T30" s="3">
        <f t="shared" si="0"/>
        <v>0</v>
      </c>
      <c r="U30" s="3">
        <f t="shared" si="8"/>
        <v>0</v>
      </c>
      <c r="V30" s="3">
        <f t="shared" si="9"/>
        <v>0</v>
      </c>
      <c r="W30" s="3"/>
      <c r="X30" s="3">
        <f t="shared" si="10"/>
        <v>9</v>
      </c>
      <c r="Y30" s="3">
        <f t="shared" si="11"/>
        <v>0</v>
      </c>
      <c r="Z30" s="3"/>
    </row>
    <row r="31" spans="9:26" ht="12.75">
      <c r="I31" s="45"/>
      <c r="M31" s="3">
        <f t="shared" si="1"/>
        <v>10</v>
      </c>
      <c r="N31" s="3">
        <f t="shared" si="2"/>
        <v>1</v>
      </c>
      <c r="O31" s="3">
        <f t="shared" si="3"/>
        <v>10</v>
      </c>
      <c r="P31" s="43">
        <f t="shared" si="4"/>
        <v>34.166967577718104</v>
      </c>
      <c r="Q31" s="43">
        <f t="shared" si="5"/>
        <v>14.470715679974724</v>
      </c>
      <c r="R31" s="43">
        <f t="shared" si="6"/>
        <v>18.08839459996841</v>
      </c>
      <c r="S31" s="43">
        <f t="shared" si="7"/>
        <v>2.813750271106197</v>
      </c>
      <c r="T31" s="3">
        <f t="shared" si="0"/>
        <v>0</v>
      </c>
      <c r="U31" s="3">
        <f t="shared" si="8"/>
        <v>0</v>
      </c>
      <c r="V31" s="3">
        <f t="shared" si="9"/>
        <v>0</v>
      </c>
      <c r="W31" s="3"/>
      <c r="X31" s="3">
        <f t="shared" si="10"/>
        <v>10</v>
      </c>
      <c r="Y31" s="3">
        <f t="shared" si="11"/>
        <v>0</v>
      </c>
      <c r="Z31" s="3"/>
    </row>
    <row r="32" spans="1:26" ht="21" thickBot="1">
      <c r="A32" s="53" t="s">
        <v>59</v>
      </c>
      <c r="B32" s="54"/>
      <c r="C32" s="54"/>
      <c r="D32" s="55"/>
      <c r="E32" s="54"/>
      <c r="F32" s="54"/>
      <c r="G32" s="54"/>
      <c r="H32" s="54"/>
      <c r="I32" s="45"/>
      <c r="M32" s="3">
        <f t="shared" si="1"/>
        <v>11</v>
      </c>
      <c r="N32" s="3">
        <f t="shared" si="2"/>
        <v>1</v>
      </c>
      <c r="O32" s="3">
        <f t="shared" si="3"/>
        <v>11</v>
      </c>
      <c r="P32" s="43">
        <f t="shared" si="4"/>
        <v>33.496974183311515</v>
      </c>
      <c r="Q32" s="43">
        <f t="shared" si="5"/>
        <v>14.186953771755464</v>
      </c>
      <c r="R32" s="43">
        <f t="shared" si="6"/>
        <v>17.733692214694333</v>
      </c>
      <c r="S32" s="43">
        <f t="shared" si="7"/>
        <v>2.7585743445080073</v>
      </c>
      <c r="T32" s="3">
        <f t="shared" si="0"/>
        <v>0</v>
      </c>
      <c r="U32" s="3">
        <f t="shared" si="8"/>
        <v>0</v>
      </c>
      <c r="V32" s="3">
        <f t="shared" si="9"/>
        <v>0</v>
      </c>
      <c r="W32" s="3"/>
      <c r="X32" s="3">
        <f t="shared" si="10"/>
        <v>11</v>
      </c>
      <c r="Y32" s="3">
        <f t="shared" si="11"/>
        <v>0</v>
      </c>
      <c r="Z32" s="3"/>
    </row>
    <row r="33" spans="2:26" ht="24.75" thickBot="1" thickTop="1">
      <c r="B33" s="235">
        <f>IF('[1]INPUTS'!$D$25="","Warning! You Have Failed to Enter a Toxicity Scaling Factor on the Inputs Page","")</f>
      </c>
      <c r="I33" s="45"/>
      <c r="M33" s="3">
        <f t="shared" si="1"/>
        <v>12</v>
      </c>
      <c r="N33" s="3">
        <f t="shared" si="2"/>
        <v>1</v>
      </c>
      <c r="O33" s="3">
        <f t="shared" si="3"/>
        <v>12</v>
      </c>
      <c r="P33" s="43">
        <f t="shared" si="4"/>
        <v>32.840118950713624</v>
      </c>
      <c r="Q33" s="43">
        <f t="shared" si="5"/>
        <v>13.90875626147871</v>
      </c>
      <c r="R33" s="43">
        <f t="shared" si="6"/>
        <v>17.38594532684839</v>
      </c>
      <c r="S33" s="43">
        <f t="shared" si="7"/>
        <v>2.7044803841764162</v>
      </c>
      <c r="T33" s="3">
        <f t="shared" si="0"/>
        <v>0</v>
      </c>
      <c r="U33" s="3">
        <f t="shared" si="8"/>
        <v>0</v>
      </c>
      <c r="V33" s="3">
        <f t="shared" si="9"/>
        <v>0</v>
      </c>
      <c r="W33" s="3"/>
      <c r="X33" s="3">
        <f t="shared" si="10"/>
        <v>12</v>
      </c>
      <c r="Y33" s="3">
        <f t="shared" si="11"/>
        <v>0</v>
      </c>
      <c r="Z33" s="3"/>
    </row>
    <row r="34" spans="2:26" ht="12.75">
      <c r="B34" s="58" t="s">
        <v>28</v>
      </c>
      <c r="C34" s="160" t="s">
        <v>60</v>
      </c>
      <c r="D34" s="160" t="s">
        <v>63</v>
      </c>
      <c r="E34" s="61" t="s">
        <v>100</v>
      </c>
      <c r="M34" s="3">
        <f t="shared" si="1"/>
        <v>13</v>
      </c>
      <c r="N34" s="3">
        <f t="shared" si="2"/>
        <v>1</v>
      </c>
      <c r="O34" s="3">
        <f t="shared" si="3"/>
        <v>13</v>
      </c>
      <c r="P34" s="43">
        <f t="shared" si="4"/>
        <v>32.196144248584844</v>
      </c>
      <c r="Q34" s="43">
        <f t="shared" si="5"/>
        <v>13.636014034694755</v>
      </c>
      <c r="R34" s="43">
        <f t="shared" si="6"/>
        <v>17.045017543368445</v>
      </c>
      <c r="S34" s="43">
        <f t="shared" si="7"/>
        <v>2.6514471734128695</v>
      </c>
      <c r="T34" s="3">
        <f t="shared" si="0"/>
        <v>0</v>
      </c>
      <c r="U34" s="3">
        <f t="shared" si="8"/>
        <v>0</v>
      </c>
      <c r="V34" s="3">
        <f t="shared" si="9"/>
        <v>0</v>
      </c>
      <c r="W34" s="3"/>
      <c r="X34" s="3">
        <f t="shared" si="10"/>
        <v>13</v>
      </c>
      <c r="Y34" s="3">
        <f t="shared" si="11"/>
        <v>0</v>
      </c>
      <c r="Z34" s="3"/>
    </row>
    <row r="35" spans="2:26" ht="12.75">
      <c r="B35" s="62" t="s">
        <v>65</v>
      </c>
      <c r="C35" s="164" t="s">
        <v>95</v>
      </c>
      <c r="D35" s="164" t="s">
        <v>69</v>
      </c>
      <c r="E35" s="8" t="s">
        <v>101</v>
      </c>
      <c r="F35" s="236"/>
      <c r="M35" s="3">
        <f t="shared" si="1"/>
        <v>14</v>
      </c>
      <c r="N35" s="3">
        <f t="shared" si="2"/>
        <v>1</v>
      </c>
      <c r="O35" s="3">
        <f t="shared" si="3"/>
        <v>14</v>
      </c>
      <c r="P35" s="43">
        <f t="shared" si="4"/>
        <v>31.564797497579026</v>
      </c>
      <c r="Q35" s="43">
        <f t="shared" si="5"/>
        <v>13.368620116621702</v>
      </c>
      <c r="R35" s="43">
        <f t="shared" si="6"/>
        <v>16.710775145777127</v>
      </c>
      <c r="S35" s="43">
        <f t="shared" si="7"/>
        <v>2.5994539115653312</v>
      </c>
      <c r="T35" s="3">
        <f t="shared" si="0"/>
        <v>0</v>
      </c>
      <c r="U35" s="3">
        <f t="shared" si="8"/>
        <v>0</v>
      </c>
      <c r="V35" s="3">
        <f t="shared" si="9"/>
        <v>0</v>
      </c>
      <c r="W35" s="3"/>
      <c r="X35" s="3">
        <f t="shared" si="10"/>
        <v>14</v>
      </c>
      <c r="Y35" s="3">
        <f t="shared" si="11"/>
        <v>0</v>
      </c>
      <c r="Z35" s="3"/>
    </row>
    <row r="36" spans="2:26" ht="15.75" customHeight="1">
      <c r="B36" s="237" t="s">
        <v>71</v>
      </c>
      <c r="C36" s="167">
        <v>20</v>
      </c>
      <c r="D36" s="167">
        <v>114</v>
      </c>
      <c r="E36" s="238">
        <f>+IF('[1]INPUTS'!$D$21=3,(($D$15)*((20/'[1]INPUTS'!$F$21)^('[1]INPUTS'!$D$25-1))),IF('[1]INPUTS'!$D$21=1,(($D$15)*((20/178)^('[1]INPUTS'!$D$25-1))),(($D$15)*((20/1580)^('[1]INPUTS'!$D$25-1)))))</f>
        <v>2596.127040243219</v>
      </c>
      <c r="F36" s="239">
        <f>IF('[1]INPUTS'!$F$21=0,"",IF('[1]INPUTS'!$D$21&lt;3,"NOTE:Toxicity adjustments not based on standard assumed test animal body weight",""))</f>
      </c>
      <c r="M36" s="3">
        <f t="shared" si="1"/>
        <v>15</v>
      </c>
      <c r="N36" s="3">
        <f t="shared" si="2"/>
        <v>1</v>
      </c>
      <c r="O36" s="3">
        <f t="shared" si="3"/>
        <v>15</v>
      </c>
      <c r="P36" s="43">
        <f t="shared" si="4"/>
        <v>30.945831071276935</v>
      </c>
      <c r="Q36" s="43">
        <f t="shared" si="5"/>
        <v>13.106469630187876</v>
      </c>
      <c r="R36" s="43">
        <f t="shared" si="6"/>
        <v>16.383087037734843</v>
      </c>
      <c r="S36" s="43">
        <f t="shared" si="7"/>
        <v>2.548480205869865</v>
      </c>
      <c r="T36" s="3">
        <f t="shared" si="0"/>
        <v>0</v>
      </c>
      <c r="U36" s="3">
        <f t="shared" si="8"/>
        <v>0</v>
      </c>
      <c r="V36" s="3">
        <f t="shared" si="9"/>
        <v>0</v>
      </c>
      <c r="W36" s="3"/>
      <c r="X36" s="3">
        <f t="shared" si="10"/>
        <v>15</v>
      </c>
      <c r="Y36" s="3">
        <f t="shared" si="11"/>
        <v>0</v>
      </c>
      <c r="Z36" s="3"/>
    </row>
    <row r="37" spans="2:26" ht="16.5" customHeight="1">
      <c r="B37" s="240" t="s">
        <v>72</v>
      </c>
      <c r="C37" s="241">
        <v>100</v>
      </c>
      <c r="D37" s="241">
        <v>65</v>
      </c>
      <c r="E37" s="242">
        <f>+IF('[1]INPUTS'!$D$21=3,(($D$15)*((100/'[1]INPUTS'!$F$21)^('[1]INPUTS'!$D$25-1))),IF('[1]INPUTS'!$D$21=1,(($D$15)*((100/178)^('[1]INPUTS'!$D$25-1))),(($D$15)*((100/1580)^('[1]INPUTS'!$D$25-1)))))</f>
        <v>3304.9998285548245</v>
      </c>
      <c r="F37" s="239">
        <f>IF('[1]INPUTS'!$F$21=0,"",IF('[1]INPUTS'!$D$21&lt;3,"NOTE:Toxicity adjustments not based on standard assumed test animal body weight",""))</f>
      </c>
      <c r="K37" s="4"/>
      <c r="M37" s="3">
        <f t="shared" si="1"/>
        <v>16</v>
      </c>
      <c r="N37" s="3">
        <f t="shared" si="2"/>
        <v>1</v>
      </c>
      <c r="O37" s="3">
        <f t="shared" si="3"/>
        <v>16</v>
      </c>
      <c r="P37" s="43">
        <f t="shared" si="4"/>
        <v>30.339002199062385</v>
      </c>
      <c r="Q37" s="43">
        <f t="shared" si="5"/>
        <v>12.849459754897008</v>
      </c>
      <c r="R37" s="43">
        <f t="shared" si="6"/>
        <v>16.061824693621258</v>
      </c>
      <c r="S37" s="43">
        <f t="shared" si="7"/>
        <v>2.4985060634521963</v>
      </c>
      <c r="T37" s="3">
        <f t="shared" si="0"/>
        <v>0</v>
      </c>
      <c r="U37" s="3">
        <f t="shared" si="8"/>
        <v>0</v>
      </c>
      <c r="V37" s="3">
        <f t="shared" si="9"/>
        <v>0</v>
      </c>
      <c r="W37" s="3"/>
      <c r="X37" s="3">
        <f t="shared" si="10"/>
        <v>16</v>
      </c>
      <c r="Y37" s="3">
        <f t="shared" si="11"/>
        <v>0</v>
      </c>
      <c r="Z37" s="3"/>
    </row>
    <row r="38" spans="2:26" ht="13.5" thickBot="1">
      <c r="B38" s="243" t="s">
        <v>73</v>
      </c>
      <c r="C38" s="175">
        <v>1000</v>
      </c>
      <c r="D38" s="175">
        <v>29</v>
      </c>
      <c r="E38" s="244">
        <f>+IF('[1]INPUTS'!$D$21=3,(($D$15)*((1000/'[1]INPUTS'!$F$21)^('[1]INPUTS'!$D$25-1))),IF('[1]INPUTS'!$D$21=1,(($D$15)*((1000/178)^('[1]INPUTS'!$D$25-1))),(($D$15)*((1000/1580)^('[1]INPUTS'!$D$25-1)))))</f>
        <v>4668.436342805455</v>
      </c>
      <c r="F38" s="239">
        <f>IF('[1]INPUTS'!$F$21=0,"",IF('[1]INPUTS'!$D$21&lt;3,"NOTE:Toxicity adjustments not based on standard assumed test animal body weight",""))</f>
      </c>
      <c r="G38" s="77"/>
      <c r="H38" s="77"/>
      <c r="I38" s="78"/>
      <c r="M38" s="3">
        <f t="shared" si="1"/>
        <v>17</v>
      </c>
      <c r="N38" s="3">
        <f t="shared" si="2"/>
        <v>1</v>
      </c>
      <c r="O38" s="3">
        <f t="shared" si="3"/>
        <v>17</v>
      </c>
      <c r="P38" s="43">
        <f t="shared" si="4"/>
        <v>29.7440728709029</v>
      </c>
      <c r="Q38" s="43">
        <f t="shared" si="5"/>
        <v>12.59748968650005</v>
      </c>
      <c r="R38" s="43">
        <f t="shared" si="6"/>
        <v>15.74686210812506</v>
      </c>
      <c r="S38" s="43">
        <f t="shared" si="7"/>
        <v>2.449511883486121</v>
      </c>
      <c r="T38" s="3">
        <f t="shared" si="0"/>
        <v>0</v>
      </c>
      <c r="U38" s="3">
        <f t="shared" si="8"/>
        <v>0</v>
      </c>
      <c r="V38" s="3">
        <f t="shared" si="9"/>
        <v>0</v>
      </c>
      <c r="W38" s="3"/>
      <c r="X38" s="3">
        <f t="shared" si="10"/>
        <v>17</v>
      </c>
      <c r="Y38" s="3">
        <f t="shared" si="11"/>
        <v>0</v>
      </c>
      <c r="Z38" s="3"/>
    </row>
    <row r="39" spans="6:26" ht="13.5" thickBot="1">
      <c r="F39" s="77"/>
      <c r="G39" s="77"/>
      <c r="H39" s="77"/>
      <c r="I39" s="78"/>
      <c r="M39" s="3">
        <f t="shared" si="1"/>
        <v>18</v>
      </c>
      <c r="N39" s="3">
        <f t="shared" si="2"/>
        <v>1</v>
      </c>
      <c r="O39" s="3">
        <f t="shared" si="3"/>
        <v>18</v>
      </c>
      <c r="P39" s="43">
        <f t="shared" si="4"/>
        <v>29.160809743997564</v>
      </c>
      <c r="Q39" s="43">
        <f t="shared" si="5"/>
        <v>12.350460597457788</v>
      </c>
      <c r="R39" s="43">
        <f t="shared" si="6"/>
        <v>15.438075746822234</v>
      </c>
      <c r="S39" s="43">
        <f t="shared" si="7"/>
        <v>2.4014784495056816</v>
      </c>
      <c r="T39" s="3">
        <f t="shared" si="0"/>
        <v>0</v>
      </c>
      <c r="U39" s="3">
        <f t="shared" si="8"/>
        <v>0</v>
      </c>
      <c r="V39" s="3">
        <f t="shared" si="9"/>
        <v>0</v>
      </c>
      <c r="W39" s="3"/>
      <c r="X39" s="3">
        <f t="shared" si="10"/>
        <v>18</v>
      </c>
      <c r="Y39" s="3">
        <f t="shared" si="11"/>
        <v>0</v>
      </c>
      <c r="Z39" s="3"/>
    </row>
    <row r="40" spans="1:26" ht="12.75">
      <c r="A40" s="850" t="s">
        <v>139</v>
      </c>
      <c r="B40" s="799" t="s">
        <v>77</v>
      </c>
      <c r="C40" s="800"/>
      <c r="D40" s="798"/>
      <c r="E40" s="99"/>
      <c r="F40" s="99"/>
      <c r="G40" s="77"/>
      <c r="H40" s="77"/>
      <c r="I40" s="78"/>
      <c r="M40" s="3">
        <f t="shared" si="1"/>
        <v>19</v>
      </c>
      <c r="N40" s="3">
        <f t="shared" si="2"/>
        <v>1</v>
      </c>
      <c r="O40" s="3">
        <f t="shared" si="3"/>
        <v>19</v>
      </c>
      <c r="P40" s="43">
        <f t="shared" si="4"/>
        <v>28.588984051255462</v>
      </c>
      <c r="Q40" s="43">
        <f t="shared" si="5"/>
        <v>12.10827559817878</v>
      </c>
      <c r="R40" s="43">
        <f t="shared" si="6"/>
        <v>15.135344497723473</v>
      </c>
      <c r="S40" s="43">
        <f t="shared" si="7"/>
        <v>2.3543869218680964</v>
      </c>
      <c r="T40" s="3">
        <f t="shared" si="0"/>
        <v>0</v>
      </c>
      <c r="U40" s="3">
        <f t="shared" si="8"/>
        <v>0</v>
      </c>
      <c r="V40" s="3">
        <f t="shared" si="9"/>
        <v>0</v>
      </c>
      <c r="W40" s="3"/>
      <c r="X40" s="3">
        <f t="shared" si="10"/>
        <v>19</v>
      </c>
      <c r="Y40" s="3">
        <f t="shared" si="11"/>
        <v>0</v>
      </c>
      <c r="Z40" s="3"/>
    </row>
    <row r="41" spans="1:26" ht="12.75">
      <c r="A41" s="851"/>
      <c r="B41" s="91" t="s">
        <v>78</v>
      </c>
      <c r="C41" s="92" t="s">
        <v>79</v>
      </c>
      <c r="D41" s="93" t="s">
        <v>80</v>
      </c>
      <c r="E41" s="100"/>
      <c r="F41" s="51"/>
      <c r="M41" s="3">
        <f t="shared" si="1"/>
        <v>20</v>
      </c>
      <c r="N41" s="3">
        <f t="shared" si="2"/>
        <v>1</v>
      </c>
      <c r="O41" s="3">
        <f t="shared" si="3"/>
        <v>20</v>
      </c>
      <c r="P41" s="43">
        <f t="shared" si="4"/>
        <v>28.028371511568796</v>
      </c>
      <c r="Q41" s="43">
        <f t="shared" si="5"/>
        <v>11.87083969901737</v>
      </c>
      <c r="R41" s="43">
        <f t="shared" si="6"/>
        <v>14.83854962377171</v>
      </c>
      <c r="S41" s="43">
        <f t="shared" si="7"/>
        <v>2.308218830364489</v>
      </c>
      <c r="T41" s="3">
        <f t="shared" si="0"/>
        <v>0</v>
      </c>
      <c r="U41" s="3">
        <f t="shared" si="8"/>
        <v>0</v>
      </c>
      <c r="V41" s="3">
        <f t="shared" si="9"/>
        <v>0</v>
      </c>
      <c r="W41" s="3"/>
      <c r="X41" s="3">
        <f t="shared" si="10"/>
        <v>20</v>
      </c>
      <c r="Y41" s="3">
        <f t="shared" si="11"/>
        <v>0</v>
      </c>
      <c r="Z41" s="3"/>
    </row>
    <row r="42" spans="1:26" ht="13.5" thickBot="1">
      <c r="A42" s="852"/>
      <c r="B42" s="94" t="s">
        <v>81</v>
      </c>
      <c r="C42" s="95" t="s">
        <v>82</v>
      </c>
      <c r="D42" s="96" t="s">
        <v>83</v>
      </c>
      <c r="E42" s="102"/>
      <c r="F42" s="205"/>
      <c r="G42" s="205"/>
      <c r="M42" s="3">
        <f t="shared" si="1"/>
        <v>21</v>
      </c>
      <c r="N42" s="3">
        <f t="shared" si="2"/>
        <v>1</v>
      </c>
      <c r="O42" s="3">
        <f t="shared" si="3"/>
        <v>21</v>
      </c>
      <c r="P42" s="43">
        <f t="shared" si="4"/>
        <v>27.478752241845502</v>
      </c>
      <c r="Q42" s="43">
        <f t="shared" si="5"/>
        <v>11.638059773016916</v>
      </c>
      <c r="R42" s="43">
        <f t="shared" si="6"/>
        <v>14.547574716271143</v>
      </c>
      <c r="S42" s="43">
        <f t="shared" si="7"/>
        <v>2.2629560669755118</v>
      </c>
      <c r="T42" s="3">
        <f t="shared" si="0"/>
        <v>0</v>
      </c>
      <c r="U42" s="3">
        <f t="shared" si="8"/>
        <v>0</v>
      </c>
      <c r="V42" s="3">
        <f t="shared" si="9"/>
        <v>0</v>
      </c>
      <c r="W42" s="3"/>
      <c r="X42" s="3">
        <f t="shared" si="10"/>
        <v>21</v>
      </c>
      <c r="Y42" s="3">
        <f t="shared" si="11"/>
        <v>0</v>
      </c>
      <c r="Z42" s="3"/>
    </row>
    <row r="43" spans="1:26" ht="13.5" thickTop="1">
      <c r="A43" s="231" t="s">
        <v>42</v>
      </c>
      <c r="B43" s="97">
        <f>B27*($D$36/100)</f>
        <v>47.480999999999995</v>
      </c>
      <c r="C43" s="97">
        <f>B27*($D$37/100)</f>
        <v>27.0725</v>
      </c>
      <c r="D43" s="98">
        <f>B27*($D$38/100)</f>
        <v>12.078499999999998</v>
      </c>
      <c r="E43" s="105"/>
      <c r="F43" s="105"/>
      <c r="G43" s="105"/>
      <c r="M43" s="3">
        <f t="shared" si="1"/>
        <v>22</v>
      </c>
      <c r="N43" s="3">
        <f t="shared" si="2"/>
        <v>1</v>
      </c>
      <c r="O43" s="3">
        <f t="shared" si="3"/>
        <v>22</v>
      </c>
      <c r="P43" s="43">
        <f t="shared" si="4"/>
        <v>26.939910670766828</v>
      </c>
      <c r="Q43" s="43">
        <f t="shared" si="5"/>
        <v>11.409844519383595</v>
      </c>
      <c r="R43" s="43">
        <f t="shared" si="6"/>
        <v>14.262305649229493</v>
      </c>
      <c r="S43" s="43">
        <f t="shared" si="7"/>
        <v>2.218580878769033</v>
      </c>
      <c r="T43" s="3">
        <f t="shared" si="0"/>
        <v>0</v>
      </c>
      <c r="U43" s="3">
        <f t="shared" si="8"/>
        <v>0</v>
      </c>
      <c r="V43" s="3">
        <f t="shared" si="9"/>
        <v>0</v>
      </c>
      <c r="W43" s="3"/>
      <c r="X43" s="3">
        <f t="shared" si="10"/>
        <v>22</v>
      </c>
      <c r="Y43" s="3">
        <f t="shared" si="11"/>
        <v>0</v>
      </c>
      <c r="Z43" s="3"/>
    </row>
    <row r="44" spans="1:26" ht="12.75">
      <c r="A44" s="231" t="s">
        <v>56</v>
      </c>
      <c r="B44" s="97">
        <f>B28*($D$36/100)</f>
        <v>20.1096</v>
      </c>
      <c r="C44" s="97">
        <f>B28*($D$37/100)</f>
        <v>11.466000000000001</v>
      </c>
      <c r="D44" s="98">
        <f>B28*($D$38/100)</f>
        <v>5.1156</v>
      </c>
      <c r="E44" s="105"/>
      <c r="F44" s="105"/>
      <c r="G44" s="105"/>
      <c r="M44" s="3">
        <f t="shared" si="1"/>
        <v>23</v>
      </c>
      <c r="N44" s="3">
        <f t="shared" si="2"/>
        <v>1</v>
      </c>
      <c r="O44" s="3">
        <f t="shared" si="3"/>
        <v>23</v>
      </c>
      <c r="P44" s="43">
        <f t="shared" si="4"/>
        <v>26.4116354542361</v>
      </c>
      <c r="Q44" s="43">
        <f t="shared" si="5"/>
        <v>11.186104427676463</v>
      </c>
      <c r="R44" s="43">
        <f t="shared" si="6"/>
        <v>13.982630534595579</v>
      </c>
      <c r="S44" s="43">
        <f t="shared" si="7"/>
        <v>2.1750758609370906</v>
      </c>
      <c r="T44" s="3">
        <f t="shared" si="0"/>
        <v>0</v>
      </c>
      <c r="U44" s="3">
        <f t="shared" si="8"/>
        <v>0</v>
      </c>
      <c r="V44" s="3">
        <f t="shared" si="9"/>
        <v>0</v>
      </c>
      <c r="W44" s="3"/>
      <c r="X44" s="3">
        <f t="shared" si="10"/>
        <v>23</v>
      </c>
      <c r="Y44" s="3">
        <f t="shared" si="11"/>
        <v>0</v>
      </c>
      <c r="Z44" s="3"/>
    </row>
    <row r="45" spans="1:26" ht="12.75">
      <c r="A45" s="231" t="s">
        <v>57</v>
      </c>
      <c r="B45" s="97">
        <f>B29*($D$36/100)</f>
        <v>25.136999999999997</v>
      </c>
      <c r="C45" s="97">
        <f>B29*($D$37/100)</f>
        <v>14.332500000000001</v>
      </c>
      <c r="D45" s="98">
        <f>B29*($D$38/100)</f>
        <v>6.3945</v>
      </c>
      <c r="E45" s="105"/>
      <c r="F45" s="105"/>
      <c r="G45" s="105"/>
      <c r="M45" s="3">
        <f t="shared" si="1"/>
        <v>24</v>
      </c>
      <c r="N45" s="3">
        <f t="shared" si="2"/>
        <v>1</v>
      </c>
      <c r="O45" s="3">
        <f t="shared" si="3"/>
        <v>24</v>
      </c>
      <c r="P45" s="43">
        <f t="shared" si="4"/>
        <v>25.893719392485476</v>
      </c>
      <c r="Q45" s="43">
        <f t="shared" si="5"/>
        <v>10.966751742699728</v>
      </c>
      <c r="R45" s="43">
        <f t="shared" si="6"/>
        <v>13.70843967837466</v>
      </c>
      <c r="S45" s="43">
        <f t="shared" si="7"/>
        <v>2.132423949969392</v>
      </c>
      <c r="T45" s="3">
        <f t="shared" si="0"/>
        <v>0</v>
      </c>
      <c r="U45" s="3">
        <f t="shared" si="8"/>
        <v>0</v>
      </c>
      <c r="V45" s="3">
        <f t="shared" si="9"/>
        <v>0</v>
      </c>
      <c r="W45" s="3"/>
      <c r="X45" s="3">
        <f t="shared" si="10"/>
        <v>24</v>
      </c>
      <c r="Y45" s="3">
        <f t="shared" si="11"/>
        <v>0</v>
      </c>
      <c r="Z45" s="3"/>
    </row>
    <row r="46" spans="1:26" ht="13.5" thickBot="1">
      <c r="A46" s="233" t="s">
        <v>112</v>
      </c>
      <c r="B46" s="103">
        <f>B30*($D$36/100)</f>
        <v>3.9101999999999992</v>
      </c>
      <c r="C46" s="103">
        <f>B30*($D$37/100)</f>
        <v>2.2295</v>
      </c>
      <c r="D46" s="104">
        <f>B30*($D$38/100)</f>
        <v>0.9946999999999998</v>
      </c>
      <c r="E46" s="90"/>
      <c r="F46" s="90"/>
      <c r="G46" s="90"/>
      <c r="M46" s="3">
        <f t="shared" si="1"/>
        <v>25</v>
      </c>
      <c r="N46" s="3">
        <f t="shared" si="2"/>
        <v>1</v>
      </c>
      <c r="O46" s="3">
        <f t="shared" si="3"/>
        <v>25</v>
      </c>
      <c r="P46" s="43">
        <f t="shared" si="4"/>
        <v>25.385959348808175</v>
      </c>
      <c r="Q46" s="43">
        <f t="shared" si="5"/>
        <v>10.75170043008346</v>
      </c>
      <c r="R46" s="43">
        <f t="shared" si="6"/>
        <v>13.439625537604325</v>
      </c>
      <c r="S46" s="43">
        <f t="shared" si="7"/>
        <v>2.0906084169606736</v>
      </c>
      <c r="T46" s="3">
        <f t="shared" si="0"/>
        <v>0</v>
      </c>
      <c r="U46" s="3">
        <f t="shared" si="8"/>
        <v>0</v>
      </c>
      <c r="V46" s="3">
        <f t="shared" si="9"/>
        <v>0</v>
      </c>
      <c r="W46" s="3"/>
      <c r="X46" s="3">
        <f t="shared" si="10"/>
        <v>25</v>
      </c>
      <c r="Y46" s="3">
        <f t="shared" si="11"/>
        <v>0</v>
      </c>
      <c r="Z46" s="3"/>
    </row>
    <row r="47" spans="13:26" ht="13.5" thickBot="1">
      <c r="M47" s="3">
        <f t="shared" si="1"/>
        <v>26</v>
      </c>
      <c r="N47" s="3">
        <f t="shared" si="2"/>
        <v>1</v>
      </c>
      <c r="O47" s="3">
        <f t="shared" si="3"/>
        <v>26</v>
      </c>
      <c r="P47" s="43">
        <f t="shared" si="4"/>
        <v>24.88815616988434</v>
      </c>
      <c r="Q47" s="43">
        <f t="shared" si="5"/>
        <v>10.540866142539247</v>
      </c>
      <c r="R47" s="43">
        <f t="shared" si="6"/>
        <v>13.17608267817406</v>
      </c>
      <c r="S47" s="43">
        <f t="shared" si="7"/>
        <v>2.049612861049299</v>
      </c>
      <c r="T47" s="3">
        <f t="shared" si="0"/>
        <v>0</v>
      </c>
      <c r="U47" s="3">
        <f t="shared" si="8"/>
        <v>0</v>
      </c>
      <c r="V47" s="3">
        <f t="shared" si="9"/>
        <v>0</v>
      </c>
      <c r="W47" s="3"/>
      <c r="X47" s="3">
        <f t="shared" si="10"/>
        <v>26</v>
      </c>
      <c r="Y47" s="3">
        <f t="shared" si="11"/>
        <v>0</v>
      </c>
      <c r="Z47" s="3"/>
    </row>
    <row r="48" spans="1:26" ht="24" customHeight="1">
      <c r="A48" s="874" t="s">
        <v>140</v>
      </c>
      <c r="B48" s="826" t="s">
        <v>128</v>
      </c>
      <c r="C48" s="827"/>
      <c r="D48" s="828"/>
      <c r="M48" s="3">
        <f t="shared" si="1"/>
        <v>27</v>
      </c>
      <c r="N48" s="3">
        <f t="shared" si="2"/>
        <v>1</v>
      </c>
      <c r="O48" s="3">
        <f t="shared" si="3"/>
        <v>27</v>
      </c>
      <c r="P48" s="43">
        <f t="shared" si="4"/>
        <v>24.400114607669245</v>
      </c>
      <c r="Q48" s="43">
        <f t="shared" si="5"/>
        <v>10.33416618677756</v>
      </c>
      <c r="R48" s="43">
        <f t="shared" si="6"/>
        <v>12.91770773347195</v>
      </c>
      <c r="S48" s="43">
        <f t="shared" si="7"/>
        <v>2.0094212029845266</v>
      </c>
      <c r="T48" s="3">
        <f t="shared" si="0"/>
        <v>0</v>
      </c>
      <c r="U48" s="3">
        <f t="shared" si="8"/>
        <v>0</v>
      </c>
      <c r="V48" s="3">
        <f t="shared" si="9"/>
        <v>0</v>
      </c>
      <c r="W48" s="3"/>
      <c r="X48" s="3">
        <f t="shared" si="10"/>
        <v>27</v>
      </c>
      <c r="Y48" s="3">
        <f t="shared" si="11"/>
        <v>0</v>
      </c>
      <c r="Z48" s="3"/>
    </row>
    <row r="49" spans="1:26" ht="16.5" thickBot="1">
      <c r="A49" s="876"/>
      <c r="B49" s="114" t="s">
        <v>81</v>
      </c>
      <c r="C49" s="114" t="s">
        <v>82</v>
      </c>
      <c r="D49" s="115" t="s">
        <v>83</v>
      </c>
      <c r="M49" s="3">
        <f t="shared" si="1"/>
        <v>28</v>
      </c>
      <c r="N49" s="3">
        <f t="shared" si="2"/>
        <v>1</v>
      </c>
      <c r="O49" s="3">
        <f t="shared" si="3"/>
        <v>28</v>
      </c>
      <c r="P49" s="43">
        <f t="shared" si="4"/>
        <v>23.92164324281323</v>
      </c>
      <c r="Q49" s="43">
        <f t="shared" si="5"/>
        <v>10.131519491073835</v>
      </c>
      <c r="R49" s="43">
        <f t="shared" si="6"/>
        <v>12.664399363842293</v>
      </c>
      <c r="S49" s="43">
        <f t="shared" si="7"/>
        <v>1.9700176788199133</v>
      </c>
      <c r="T49" s="3">
        <f t="shared" si="0"/>
        <v>0</v>
      </c>
      <c r="U49" s="3">
        <f t="shared" si="8"/>
        <v>0</v>
      </c>
      <c r="V49" s="3">
        <f t="shared" si="9"/>
        <v>0</v>
      </c>
      <c r="W49" s="3"/>
      <c r="X49" s="3">
        <f t="shared" si="10"/>
        <v>28</v>
      </c>
      <c r="Y49" s="3">
        <f t="shared" si="11"/>
        <v>0</v>
      </c>
      <c r="Z49" s="3"/>
    </row>
    <row r="50" spans="1:26" ht="13.5" thickTop="1">
      <c r="A50" s="245" t="s">
        <v>52</v>
      </c>
      <c r="B50" s="117">
        <f>B43/$E$36</f>
        <v>0.018289166617806083</v>
      </c>
      <c r="C50" s="117">
        <f>C43/$E$37</f>
        <v>0.008191377126890194</v>
      </c>
      <c r="D50" s="118">
        <f>D43/$E$38</f>
        <v>0.0025872688654337596</v>
      </c>
      <c r="I50" s="101"/>
      <c r="M50" s="3">
        <f t="shared" si="1"/>
        <v>29</v>
      </c>
      <c r="N50" s="3">
        <f t="shared" si="2"/>
        <v>1</v>
      </c>
      <c r="O50" s="3">
        <f t="shared" si="3"/>
        <v>29</v>
      </c>
      <c r="P50" s="43">
        <f t="shared" si="4"/>
        <v>23.45255440958332</v>
      </c>
      <c r="Q50" s="43">
        <f t="shared" si="5"/>
        <v>9.93284657347058</v>
      </c>
      <c r="R50" s="43">
        <f t="shared" si="6"/>
        <v>12.416058216838223</v>
      </c>
      <c r="S50" s="43">
        <f t="shared" si="7"/>
        <v>1.9313868337303914</v>
      </c>
      <c r="T50" s="3">
        <f t="shared" si="0"/>
        <v>0</v>
      </c>
      <c r="U50" s="3">
        <f t="shared" si="8"/>
        <v>0</v>
      </c>
      <c r="V50" s="3">
        <f t="shared" si="9"/>
        <v>0</v>
      </c>
      <c r="W50" s="3"/>
      <c r="X50" s="3">
        <f t="shared" si="10"/>
        <v>29</v>
      </c>
      <c r="Y50" s="3">
        <f t="shared" si="11"/>
        <v>0</v>
      </c>
      <c r="Z50" s="3"/>
    </row>
    <row r="51" spans="1:26" ht="12.75">
      <c r="A51" s="246" t="s">
        <v>43</v>
      </c>
      <c r="B51" s="117">
        <f>B44/$E$36</f>
        <v>0.007745999979306107</v>
      </c>
      <c r="C51" s="117">
        <f>C44/$E$37</f>
        <v>0.0034692891360946707</v>
      </c>
      <c r="D51" s="118">
        <f>D44/$E$38</f>
        <v>0.0010957844606542982</v>
      </c>
      <c r="I51" s="101"/>
      <c r="M51" s="3">
        <f t="shared" si="1"/>
        <v>30</v>
      </c>
      <c r="N51" s="3">
        <f t="shared" si="2"/>
        <v>1</v>
      </c>
      <c r="O51" s="3">
        <f t="shared" si="3"/>
        <v>30</v>
      </c>
      <c r="P51" s="43">
        <f t="shared" si="4"/>
        <v>22.992664122257114</v>
      </c>
      <c r="Q51" s="43">
        <f t="shared" si="5"/>
        <v>9.738069510603012</v>
      </c>
      <c r="R51" s="43">
        <f t="shared" si="6"/>
        <v>12.172586888253761</v>
      </c>
      <c r="S51" s="43">
        <f t="shared" si="7"/>
        <v>1.8935135159505863</v>
      </c>
      <c r="T51" s="3">
        <f t="shared" si="0"/>
        <v>0</v>
      </c>
      <c r="U51" s="3">
        <f t="shared" si="8"/>
        <v>0</v>
      </c>
      <c r="V51" s="3">
        <f t="shared" si="9"/>
        <v>0</v>
      </c>
      <c r="W51" s="3"/>
      <c r="X51" s="3">
        <f t="shared" si="10"/>
        <v>30</v>
      </c>
      <c r="Y51" s="3">
        <f t="shared" si="11"/>
        <v>0</v>
      </c>
      <c r="Z51" s="3"/>
    </row>
    <row r="52" spans="1:26" ht="12.75" customHeight="1">
      <c r="A52" s="246" t="s">
        <v>85</v>
      </c>
      <c r="B52" s="117">
        <f>B45/$E$36</f>
        <v>0.009682499974132633</v>
      </c>
      <c r="C52" s="117">
        <f>C45/$E$37</f>
        <v>0.004336611420118338</v>
      </c>
      <c r="D52" s="118">
        <f>D45/$E$38</f>
        <v>0.0013697305758178728</v>
      </c>
      <c r="I52" s="101"/>
      <c r="M52" s="3">
        <f t="shared" si="1"/>
        <v>31</v>
      </c>
      <c r="N52" s="3">
        <f t="shared" si="2"/>
        <v>1</v>
      </c>
      <c r="O52" s="3">
        <f t="shared" si="3"/>
        <v>31</v>
      </c>
      <c r="P52" s="43">
        <f t="shared" si="4"/>
        <v>22.541792002959998</v>
      </c>
      <c r="Q52" s="43">
        <f t="shared" si="5"/>
        <v>9.547111907135998</v>
      </c>
      <c r="R52" s="43">
        <f t="shared" si="6"/>
        <v>11.933889883919994</v>
      </c>
      <c r="S52" s="43">
        <f t="shared" si="7"/>
        <v>1.8563828708320003</v>
      </c>
      <c r="T52" s="3">
        <f t="shared" si="0"/>
        <v>0</v>
      </c>
      <c r="U52" s="3">
        <f t="shared" si="8"/>
        <v>0</v>
      </c>
      <c r="V52" s="3">
        <f t="shared" si="9"/>
        <v>0</v>
      </c>
      <c r="W52" s="3"/>
      <c r="X52" s="3">
        <f t="shared" si="10"/>
        <v>31</v>
      </c>
      <c r="Y52" s="3">
        <f t="shared" si="11"/>
        <v>0</v>
      </c>
      <c r="Z52" s="3"/>
    </row>
    <row r="53" spans="1:26" ht="12.75" customHeight="1" thickBot="1">
      <c r="A53" s="247" t="s">
        <v>112</v>
      </c>
      <c r="B53" s="122">
        <f>B46/$E$36</f>
        <v>0.0015061666626428538</v>
      </c>
      <c r="C53" s="122">
        <f>C46/$E$37</f>
        <v>0.0006745839986850747</v>
      </c>
      <c r="D53" s="123">
        <f>D46/$E$38</f>
        <v>0.00021306920068278018</v>
      </c>
      <c r="I53" s="101"/>
      <c r="M53" s="3">
        <f t="shared" si="1"/>
        <v>32</v>
      </c>
      <c r="N53" s="3">
        <f t="shared" si="2"/>
        <v>1</v>
      </c>
      <c r="O53" s="3">
        <f t="shared" si="3"/>
        <v>32</v>
      </c>
      <c r="P53" s="43">
        <f t="shared" si="4"/>
        <v>22.09976121091746</v>
      </c>
      <c r="Q53" s="43">
        <f t="shared" si="5"/>
        <v>9.359898865800334</v>
      </c>
      <c r="R53" s="43">
        <f t="shared" si="6"/>
        <v>11.699873582250415</v>
      </c>
      <c r="S53" s="43">
        <f t="shared" si="7"/>
        <v>1.8199803350167325</v>
      </c>
      <c r="T53" s="3">
        <f t="shared" si="0"/>
        <v>0</v>
      </c>
      <c r="U53" s="3">
        <f t="shared" si="8"/>
        <v>0</v>
      </c>
      <c r="V53" s="3">
        <f t="shared" si="9"/>
        <v>0</v>
      </c>
      <c r="W53" s="3"/>
      <c r="X53" s="3">
        <f t="shared" si="10"/>
        <v>32</v>
      </c>
      <c r="Y53" s="3">
        <f t="shared" si="11"/>
        <v>0</v>
      </c>
      <c r="Z53" s="3"/>
    </row>
    <row r="54" spans="9:26" ht="12.75" customHeight="1" thickBot="1">
      <c r="I54" s="107"/>
      <c r="M54" s="3">
        <f t="shared" si="1"/>
        <v>33</v>
      </c>
      <c r="N54" s="3">
        <f t="shared" si="2"/>
        <v>1</v>
      </c>
      <c r="O54" s="3">
        <f t="shared" si="3"/>
        <v>33</v>
      </c>
      <c r="P54" s="43">
        <f t="shared" si="4"/>
        <v>21.666398373094715</v>
      </c>
      <c r="Q54" s="43">
        <f t="shared" si="5"/>
        <v>9.176356958016584</v>
      </c>
      <c r="R54" s="43">
        <f t="shared" si="6"/>
        <v>11.470446197520726</v>
      </c>
      <c r="S54" s="43">
        <f t="shared" si="7"/>
        <v>1.7842916307254475</v>
      </c>
      <c r="T54" s="3">
        <f t="shared" si="0"/>
        <v>0</v>
      </c>
      <c r="U54" s="3">
        <f aca="true" t="shared" si="12" ref="U54:U77">IF(P53&gt;$D$18,(U53+1),U53)</f>
        <v>0</v>
      </c>
      <c r="V54" s="3">
        <f aca="true" t="shared" si="13" ref="V54:V77">IF(P53&gt;$D$16,(V53+1),V53)</f>
        <v>0</v>
      </c>
      <c r="W54" s="3"/>
      <c r="X54" s="3">
        <f aca="true" t="shared" si="14" ref="X54:X77">IF(P53&gt;$D$22,(X53+1),X53)</f>
        <v>33</v>
      </c>
      <c r="Y54" s="3">
        <f aca="true" t="shared" si="15" ref="Y54:Y77">IF(P53&gt;$D$20,(Y53+1),Y53)</f>
        <v>0</v>
      </c>
      <c r="Z54" s="3"/>
    </row>
    <row r="55" spans="1:26" ht="12.75" customHeight="1">
      <c r="A55" s="874" t="s">
        <v>135</v>
      </c>
      <c r="B55" s="820" t="s">
        <v>129</v>
      </c>
      <c r="C55" s="821"/>
      <c r="D55" s="829"/>
      <c r="E55" s="830"/>
      <c r="F55" s="829"/>
      <c r="G55" s="830"/>
      <c r="I55" s="107"/>
      <c r="M55" s="3">
        <f t="shared" si="1"/>
        <v>34</v>
      </c>
      <c r="N55" s="3">
        <f t="shared" si="2"/>
        <v>1</v>
      </c>
      <c r="O55" s="3">
        <f t="shared" si="3"/>
        <v>34</v>
      </c>
      <c r="P55" s="43">
        <f t="shared" si="4"/>
        <v>21.241533516196444</v>
      </c>
      <c r="Q55" s="43">
        <f t="shared" si="5"/>
        <v>8.996414195094962</v>
      </c>
      <c r="R55" s="43">
        <f t="shared" si="6"/>
        <v>11.2455177438687</v>
      </c>
      <c r="S55" s="43">
        <f t="shared" si="7"/>
        <v>1.7493027601573545</v>
      </c>
      <c r="T55" s="3">
        <f t="shared" si="0"/>
        <v>0</v>
      </c>
      <c r="U55" s="3">
        <f t="shared" si="12"/>
        <v>0</v>
      </c>
      <c r="V55" s="3">
        <f t="shared" si="13"/>
        <v>0</v>
      </c>
      <c r="W55" s="3"/>
      <c r="X55" s="3">
        <f t="shared" si="14"/>
        <v>34</v>
      </c>
      <c r="Y55" s="3">
        <f t="shared" si="15"/>
        <v>0</v>
      </c>
      <c r="Z55" s="3"/>
    </row>
    <row r="56" spans="1:26" ht="13.5" customHeight="1">
      <c r="A56" s="875"/>
      <c r="B56" s="822"/>
      <c r="C56" s="823"/>
      <c r="D56" s="120"/>
      <c r="E56" s="120"/>
      <c r="F56" s="109"/>
      <c r="G56" s="109"/>
      <c r="I56" s="107"/>
      <c r="M56" s="3">
        <f t="shared" si="1"/>
        <v>35</v>
      </c>
      <c r="N56" s="3">
        <f t="shared" si="2"/>
        <v>1</v>
      </c>
      <c r="O56" s="3">
        <f t="shared" si="3"/>
        <v>35</v>
      </c>
      <c r="P56" s="43">
        <f t="shared" si="4"/>
        <v>20.82499999999997</v>
      </c>
      <c r="Q56" s="43">
        <f t="shared" si="5"/>
        <v>8.819999999999986</v>
      </c>
      <c r="R56" s="43">
        <f t="shared" si="6"/>
        <v>11.024999999999979</v>
      </c>
      <c r="S56" s="43">
        <f t="shared" si="7"/>
        <v>1.714999999999998</v>
      </c>
      <c r="T56" s="3">
        <f t="shared" si="0"/>
        <v>0</v>
      </c>
      <c r="U56" s="3">
        <f t="shared" si="12"/>
        <v>0</v>
      </c>
      <c r="V56" s="3">
        <f t="shared" si="13"/>
        <v>0</v>
      </c>
      <c r="W56" s="3"/>
      <c r="X56" s="3">
        <f t="shared" si="14"/>
        <v>35</v>
      </c>
      <c r="Y56" s="3">
        <f t="shared" si="15"/>
        <v>0</v>
      </c>
      <c r="Z56" s="3"/>
    </row>
    <row r="57" spans="1:26" ht="26.25" customHeight="1" thickBot="1">
      <c r="A57" s="876"/>
      <c r="B57" s="124" t="s">
        <v>87</v>
      </c>
      <c r="C57" s="125" t="s">
        <v>88</v>
      </c>
      <c r="D57" s="100"/>
      <c r="E57" s="100"/>
      <c r="F57" s="100"/>
      <c r="G57" s="100"/>
      <c r="I57" s="107"/>
      <c r="M57" s="3">
        <f t="shared" si="1"/>
        <v>36</v>
      </c>
      <c r="N57" s="3">
        <f t="shared" si="2"/>
        <v>1</v>
      </c>
      <c r="O57" s="3">
        <f t="shared" si="3"/>
        <v>36</v>
      </c>
      <c r="P57" s="43">
        <f t="shared" si="4"/>
        <v>20.416634451995755</v>
      </c>
      <c r="Q57" s="43">
        <f t="shared" si="5"/>
        <v>8.647045179668789</v>
      </c>
      <c r="R57" s="43">
        <f t="shared" si="6"/>
        <v>10.808806474585982</v>
      </c>
      <c r="S57" s="43">
        <f t="shared" si="7"/>
        <v>1.6813698960467096</v>
      </c>
      <c r="T57" s="3">
        <f t="shared" si="0"/>
        <v>0</v>
      </c>
      <c r="U57" s="3">
        <f t="shared" si="12"/>
        <v>0</v>
      </c>
      <c r="V57" s="3">
        <f t="shared" si="13"/>
        <v>0</v>
      </c>
      <c r="W57" s="3"/>
      <c r="X57" s="3">
        <f t="shared" si="14"/>
        <v>36</v>
      </c>
      <c r="Y57" s="3">
        <f t="shared" si="15"/>
        <v>0</v>
      </c>
      <c r="Z57" s="3"/>
    </row>
    <row r="58" spans="1:26" ht="13.5" thickTop="1">
      <c r="A58" s="231" t="s">
        <v>42</v>
      </c>
      <c r="B58" s="127">
        <f>B27/D16</f>
        <v>0.0020824999999999997</v>
      </c>
      <c r="C58" s="128">
        <f>B27/D18</f>
        <v>0.9054347826086956</v>
      </c>
      <c r="D58" s="113"/>
      <c r="E58" s="113"/>
      <c r="F58" s="113"/>
      <c r="G58" s="113"/>
      <c r="M58" s="3">
        <f t="shared" si="1"/>
        <v>37</v>
      </c>
      <c r="N58" s="3">
        <f t="shared" si="2"/>
        <v>1</v>
      </c>
      <c r="O58" s="3">
        <f t="shared" si="3"/>
        <v>37</v>
      </c>
      <c r="P58" s="43">
        <f t="shared" si="4"/>
        <v>20.01627670330951</v>
      </c>
      <c r="Q58" s="43">
        <f t="shared" si="5"/>
        <v>8.477481897872261</v>
      </c>
      <c r="R58" s="43">
        <f t="shared" si="6"/>
        <v>10.596852372340322</v>
      </c>
      <c r="S58" s="43">
        <f t="shared" si="7"/>
        <v>1.6483992579196072</v>
      </c>
      <c r="T58" s="3">
        <f t="shared" si="0"/>
        <v>0</v>
      </c>
      <c r="U58" s="3">
        <f t="shared" si="12"/>
        <v>0</v>
      </c>
      <c r="V58" s="3">
        <f t="shared" si="13"/>
        <v>0</v>
      </c>
      <c r="W58" s="3"/>
      <c r="X58" s="3">
        <f t="shared" si="14"/>
        <v>37</v>
      </c>
      <c r="Y58" s="3">
        <f t="shared" si="15"/>
        <v>0</v>
      </c>
      <c r="Z58" s="3"/>
    </row>
    <row r="59" spans="1:26" ht="12.75">
      <c r="A59" s="231" t="s">
        <v>56</v>
      </c>
      <c r="B59" s="127">
        <f>B28/D16</f>
        <v>0.0008820000000000001</v>
      </c>
      <c r="C59" s="128">
        <f>B28/D18</f>
        <v>0.3834782608695652</v>
      </c>
      <c r="D59" s="113"/>
      <c r="E59" s="113"/>
      <c r="F59" s="113"/>
      <c r="G59" s="113"/>
      <c r="M59" s="3">
        <f t="shared" si="1"/>
        <v>38</v>
      </c>
      <c r="N59" s="3">
        <f t="shared" si="2"/>
        <v>1</v>
      </c>
      <c r="O59" s="3">
        <f t="shared" si="3"/>
        <v>38</v>
      </c>
      <c r="P59" s="43">
        <f t="shared" si="4"/>
        <v>19.62376972588089</v>
      </c>
      <c r="Q59" s="43">
        <f t="shared" si="5"/>
        <v>8.311243648608373</v>
      </c>
      <c r="R59" s="43">
        <f t="shared" si="6"/>
        <v>10.389054560760464</v>
      </c>
      <c r="S59" s="43">
        <f t="shared" si="7"/>
        <v>1.6160751538960736</v>
      </c>
      <c r="T59" s="3">
        <f t="shared" si="0"/>
        <v>0</v>
      </c>
      <c r="U59" s="3">
        <f t="shared" si="12"/>
        <v>0</v>
      </c>
      <c r="V59" s="3">
        <f t="shared" si="13"/>
        <v>0</v>
      </c>
      <c r="W59" s="3"/>
      <c r="X59" s="3">
        <f t="shared" si="14"/>
        <v>38</v>
      </c>
      <c r="Y59" s="3">
        <f t="shared" si="15"/>
        <v>0</v>
      </c>
      <c r="Z59" s="3"/>
    </row>
    <row r="60" spans="1:26" ht="12.75">
      <c r="A60" s="231" t="s">
        <v>57</v>
      </c>
      <c r="B60" s="127">
        <f>B29/D16</f>
        <v>0.0011025</v>
      </c>
      <c r="C60" s="128">
        <f>B29/D18</f>
        <v>0.47934782608695653</v>
      </c>
      <c r="D60" s="113"/>
      <c r="E60" s="113"/>
      <c r="F60" s="113"/>
      <c r="G60" s="113"/>
      <c r="M60" s="3">
        <f t="shared" si="1"/>
        <v>39</v>
      </c>
      <c r="N60" s="3">
        <f t="shared" si="2"/>
        <v>1</v>
      </c>
      <c r="O60" s="3">
        <f t="shared" si="3"/>
        <v>39</v>
      </c>
      <c r="P60" s="43">
        <f t="shared" si="4"/>
        <v>19.238959570874027</v>
      </c>
      <c r="Q60" s="43">
        <f t="shared" si="5"/>
        <v>8.14826523001723</v>
      </c>
      <c r="R60" s="43">
        <f t="shared" si="6"/>
        <v>10.185331537521536</v>
      </c>
      <c r="S60" s="43">
        <f t="shared" si="7"/>
        <v>1.5843849058366848</v>
      </c>
      <c r="T60" s="3">
        <f t="shared" si="0"/>
        <v>0</v>
      </c>
      <c r="U60" s="3">
        <f t="shared" si="12"/>
        <v>0</v>
      </c>
      <c r="V60" s="3">
        <f t="shared" si="13"/>
        <v>0</v>
      </c>
      <c r="W60" s="3"/>
      <c r="X60" s="3">
        <f t="shared" si="14"/>
        <v>39</v>
      </c>
      <c r="Y60" s="3">
        <f t="shared" si="15"/>
        <v>0</v>
      </c>
      <c r="Z60" s="3"/>
    </row>
    <row r="61" spans="1:26" ht="12.75" customHeight="1" thickBot="1">
      <c r="A61" s="233" t="s">
        <v>112</v>
      </c>
      <c r="B61" s="131">
        <f>B30/D16</f>
        <v>0.0001715</v>
      </c>
      <c r="C61" s="132">
        <f>B30/D18</f>
        <v>0.07456521739130434</v>
      </c>
      <c r="D61" s="113"/>
      <c r="E61" s="113"/>
      <c r="F61" s="113"/>
      <c r="G61" s="113"/>
      <c r="M61" s="3">
        <f t="shared" si="1"/>
        <v>40</v>
      </c>
      <c r="N61" s="3">
        <f t="shared" si="2"/>
        <v>1</v>
      </c>
      <c r="O61" s="3">
        <f t="shared" si="3"/>
        <v>40</v>
      </c>
      <c r="P61" s="43">
        <f t="shared" si="4"/>
        <v>18.86169530829583</v>
      </c>
      <c r="Q61" s="43">
        <f t="shared" si="5"/>
        <v>7.988482718807641</v>
      </c>
      <c r="R61" s="43">
        <f t="shared" si="6"/>
        <v>9.98560339850955</v>
      </c>
      <c r="S61" s="43">
        <f t="shared" si="7"/>
        <v>1.553316084212598</v>
      </c>
      <c r="T61" s="3">
        <f t="shared" si="0"/>
        <v>0</v>
      </c>
      <c r="U61" s="3">
        <f t="shared" si="12"/>
        <v>0</v>
      </c>
      <c r="V61" s="3">
        <f t="shared" si="13"/>
        <v>0</v>
      </c>
      <c r="W61" s="3"/>
      <c r="X61" s="3">
        <f t="shared" si="14"/>
        <v>40</v>
      </c>
      <c r="Y61" s="3">
        <f t="shared" si="15"/>
        <v>0</v>
      </c>
      <c r="Z61" s="3"/>
    </row>
    <row r="62" spans="1:26" ht="12.75">
      <c r="A62" s="129"/>
      <c r="D62" s="113"/>
      <c r="E62" s="57"/>
      <c r="F62" s="57"/>
      <c r="G62" s="57"/>
      <c r="M62" s="3">
        <f t="shared" si="1"/>
        <v>41</v>
      </c>
      <c r="N62" s="3">
        <f t="shared" si="2"/>
        <v>1</v>
      </c>
      <c r="O62" s="3">
        <f t="shared" si="3"/>
        <v>41</v>
      </c>
      <c r="P62" s="43">
        <f t="shared" si="4"/>
        <v>18.491828967798313</v>
      </c>
      <c r="Q62" s="43">
        <f t="shared" si="5"/>
        <v>7.831833445185163</v>
      </c>
      <c r="R62" s="43">
        <f t="shared" si="6"/>
        <v>9.789791806481452</v>
      </c>
      <c r="S62" s="43">
        <f t="shared" si="7"/>
        <v>1.5228565032304493</v>
      </c>
      <c r="T62" s="3">
        <f t="shared" si="0"/>
        <v>0</v>
      </c>
      <c r="U62" s="3">
        <f t="shared" si="12"/>
        <v>0</v>
      </c>
      <c r="V62" s="3">
        <f t="shared" si="13"/>
        <v>0</v>
      </c>
      <c r="W62" s="3"/>
      <c r="X62" s="3">
        <f t="shared" si="14"/>
        <v>41</v>
      </c>
      <c r="Y62" s="3">
        <f t="shared" si="15"/>
        <v>0</v>
      </c>
      <c r="Z62" s="3"/>
    </row>
    <row r="63" spans="1:26" ht="14.25" customHeight="1">
      <c r="A63" s="129"/>
      <c r="D63" s="56"/>
      <c r="M63" s="3">
        <f t="shared" si="1"/>
        <v>42</v>
      </c>
      <c r="N63" s="3">
        <f t="shared" si="2"/>
        <v>1</v>
      </c>
      <c r="O63" s="3">
        <f t="shared" si="3"/>
        <v>42</v>
      </c>
      <c r="P63" s="43">
        <f t="shared" si="4"/>
        <v>18.129215480641758</v>
      </c>
      <c r="Q63" s="43">
        <f t="shared" si="5"/>
        <v>7.678255968271799</v>
      </c>
      <c r="R63" s="43">
        <f t="shared" si="6"/>
        <v>9.597819960339747</v>
      </c>
      <c r="S63" s="43">
        <f t="shared" si="7"/>
        <v>1.4929942160528509</v>
      </c>
      <c r="T63" s="3">
        <f t="shared" si="0"/>
        <v>0</v>
      </c>
      <c r="U63" s="3">
        <f t="shared" si="12"/>
        <v>0</v>
      </c>
      <c r="V63" s="3">
        <f t="shared" si="13"/>
        <v>0</v>
      </c>
      <c r="W63" s="3"/>
      <c r="X63" s="3">
        <f t="shared" si="14"/>
        <v>42</v>
      </c>
      <c r="Y63" s="3">
        <f t="shared" si="15"/>
        <v>0</v>
      </c>
      <c r="Z63" s="3"/>
    </row>
    <row r="64" spans="1:26" ht="12.75" customHeight="1">
      <c r="A64" s="248"/>
      <c r="M64" s="3">
        <f t="shared" si="1"/>
        <v>43</v>
      </c>
      <c r="N64" s="3">
        <f t="shared" si="2"/>
        <v>1</v>
      </c>
      <c r="O64" s="3">
        <f t="shared" si="3"/>
        <v>43</v>
      </c>
      <c r="P64" s="43">
        <f t="shared" si="4"/>
        <v>17.773712622795955</v>
      </c>
      <c r="Q64" s="43">
        <f t="shared" si="5"/>
        <v>7.527690052007695</v>
      </c>
      <c r="R64" s="43">
        <f t="shared" si="6"/>
        <v>9.409612565009617</v>
      </c>
      <c r="S64" s="43">
        <f t="shared" si="7"/>
        <v>1.4637175101126083</v>
      </c>
      <c r="T64" s="3">
        <f t="shared" si="0"/>
        <v>0</v>
      </c>
      <c r="U64" s="3">
        <f t="shared" si="12"/>
        <v>0</v>
      </c>
      <c r="V64" s="3">
        <f t="shared" si="13"/>
        <v>0</v>
      </c>
      <c r="W64" s="3"/>
      <c r="X64" s="3">
        <f t="shared" si="14"/>
        <v>43</v>
      </c>
      <c r="Y64" s="3">
        <f t="shared" si="15"/>
        <v>0</v>
      </c>
      <c r="Z64" s="3"/>
    </row>
    <row r="65" spans="1:26" ht="13.5" customHeight="1">
      <c r="A65" s="248"/>
      <c r="M65" s="3">
        <f t="shared" si="1"/>
        <v>44</v>
      </c>
      <c r="N65" s="3">
        <f t="shared" si="2"/>
        <v>1</v>
      </c>
      <c r="O65" s="3">
        <f t="shared" si="3"/>
        <v>44</v>
      </c>
      <c r="P65" s="43">
        <f t="shared" si="4"/>
        <v>17.425180959157178</v>
      </c>
      <c r="Q65" s="43">
        <f t="shared" si="5"/>
        <v>7.380076641525389</v>
      </c>
      <c r="R65" s="43">
        <f t="shared" si="6"/>
        <v>9.225095801906734</v>
      </c>
      <c r="S65" s="43">
        <f t="shared" si="7"/>
        <v>1.4350149025188266</v>
      </c>
      <c r="T65" s="3">
        <f t="shared" si="0"/>
        <v>0</v>
      </c>
      <c r="U65" s="3">
        <f t="shared" si="12"/>
        <v>0</v>
      </c>
      <c r="V65" s="3">
        <f t="shared" si="13"/>
        <v>0</v>
      </c>
      <c r="W65" s="3"/>
      <c r="X65" s="3">
        <f t="shared" si="14"/>
        <v>44</v>
      </c>
      <c r="Y65" s="3">
        <f t="shared" si="15"/>
        <v>0</v>
      </c>
      <c r="Z65" s="3"/>
    </row>
    <row r="66" spans="1:26" ht="12.75">
      <c r="A66" s="248"/>
      <c r="M66" s="3">
        <f t="shared" si="1"/>
        <v>45</v>
      </c>
      <c r="N66" s="3">
        <f t="shared" si="2"/>
        <v>1</v>
      </c>
      <c r="O66" s="3">
        <f t="shared" si="3"/>
        <v>45</v>
      </c>
      <c r="P66" s="43">
        <f t="shared" si="4"/>
        <v>17.08348378885903</v>
      </c>
      <c r="Q66" s="43">
        <f t="shared" si="5"/>
        <v>7.235357839987351</v>
      </c>
      <c r="R66" s="43">
        <f t="shared" si="6"/>
        <v>9.044197299984187</v>
      </c>
      <c r="S66" s="43">
        <f t="shared" si="7"/>
        <v>1.4068751355530968</v>
      </c>
      <c r="T66" s="3">
        <f t="shared" si="0"/>
        <v>0</v>
      </c>
      <c r="U66" s="3">
        <f t="shared" si="12"/>
        <v>0</v>
      </c>
      <c r="V66" s="3">
        <f t="shared" si="13"/>
        <v>0</v>
      </c>
      <c r="W66" s="3"/>
      <c r="X66" s="3">
        <f t="shared" si="14"/>
        <v>45</v>
      </c>
      <c r="Y66" s="3">
        <f t="shared" si="15"/>
        <v>0</v>
      </c>
      <c r="Z66" s="3"/>
    </row>
    <row r="67" spans="1:26" ht="12.75">
      <c r="A67" s="248"/>
      <c r="M67" s="3">
        <f t="shared" si="1"/>
        <v>46</v>
      </c>
      <c r="N67" s="3">
        <f t="shared" si="2"/>
        <v>1</v>
      </c>
      <c r="O67" s="3">
        <f t="shared" si="3"/>
        <v>46</v>
      </c>
      <c r="P67" s="43">
        <f t="shared" si="4"/>
        <v>16.748487091655736</v>
      </c>
      <c r="Q67" s="43">
        <f t="shared" si="5"/>
        <v>7.093476885877721</v>
      </c>
      <c r="R67" s="43">
        <f t="shared" si="6"/>
        <v>8.866846107347149</v>
      </c>
      <c r="S67" s="43">
        <f t="shared" si="7"/>
        <v>1.379287172254002</v>
      </c>
      <c r="T67" s="3">
        <f t="shared" si="0"/>
        <v>0</v>
      </c>
      <c r="U67" s="3">
        <f t="shared" si="12"/>
        <v>0</v>
      </c>
      <c r="V67" s="3">
        <f t="shared" si="13"/>
        <v>0</v>
      </c>
      <c r="W67" s="3"/>
      <c r="X67" s="3">
        <f t="shared" si="14"/>
        <v>46</v>
      </c>
      <c r="Y67" s="3">
        <f t="shared" si="15"/>
        <v>0</v>
      </c>
      <c r="Z67" s="3"/>
    </row>
    <row r="68" spans="13:26" ht="12.75" customHeight="1">
      <c r="M68" s="3">
        <f t="shared" si="1"/>
        <v>47</v>
      </c>
      <c r="N68" s="3">
        <f t="shared" si="2"/>
        <v>1</v>
      </c>
      <c r="O68" s="3">
        <f t="shared" si="3"/>
        <v>47</v>
      </c>
      <c r="P68" s="43">
        <f t="shared" si="4"/>
        <v>16.42005947535679</v>
      </c>
      <c r="Q68" s="43">
        <f t="shared" si="5"/>
        <v>6.954378130739344</v>
      </c>
      <c r="R68" s="43">
        <f t="shared" si="6"/>
        <v>8.692972663424177</v>
      </c>
      <c r="S68" s="43">
        <f t="shared" si="7"/>
        <v>1.3522401920882066</v>
      </c>
      <c r="T68" s="3">
        <f t="shared" si="0"/>
        <v>0</v>
      </c>
      <c r="U68" s="3">
        <f t="shared" si="12"/>
        <v>0</v>
      </c>
      <c r="V68" s="3">
        <f t="shared" si="13"/>
        <v>0</v>
      </c>
      <c r="W68" s="3"/>
      <c r="X68" s="3">
        <f t="shared" si="14"/>
        <v>47</v>
      </c>
      <c r="Y68" s="3">
        <f t="shared" si="15"/>
        <v>0</v>
      </c>
      <c r="Z68" s="3"/>
    </row>
    <row r="69" spans="13:26" ht="12.75">
      <c r="M69" s="3">
        <f t="shared" si="1"/>
        <v>48</v>
      </c>
      <c r="N69" s="3">
        <f t="shared" si="2"/>
        <v>1</v>
      </c>
      <c r="O69" s="3">
        <f t="shared" si="3"/>
        <v>48</v>
      </c>
      <c r="P69" s="43">
        <f t="shared" si="4"/>
        <v>16.0980721242924</v>
      </c>
      <c r="Q69" s="43">
        <f t="shared" si="5"/>
        <v>6.818007017347367</v>
      </c>
      <c r="R69" s="43">
        <f t="shared" si="6"/>
        <v>8.522508771684207</v>
      </c>
      <c r="S69" s="43">
        <f t="shared" si="7"/>
        <v>1.3257235867064332</v>
      </c>
      <c r="T69" s="3">
        <f t="shared" si="0"/>
        <v>0</v>
      </c>
      <c r="U69" s="3">
        <f t="shared" si="12"/>
        <v>0</v>
      </c>
      <c r="V69" s="3">
        <f t="shared" si="13"/>
        <v>0</v>
      </c>
      <c r="W69" s="3"/>
      <c r="X69" s="3">
        <f t="shared" si="14"/>
        <v>48</v>
      </c>
      <c r="Y69" s="3">
        <f t="shared" si="15"/>
        <v>0</v>
      </c>
      <c r="Z69" s="3"/>
    </row>
    <row r="70" spans="13:26" ht="12.75" customHeight="1">
      <c r="M70" s="3">
        <f t="shared" si="1"/>
        <v>49</v>
      </c>
      <c r="N70" s="3">
        <f t="shared" si="2"/>
        <v>1</v>
      </c>
      <c r="O70" s="3">
        <f t="shared" si="3"/>
        <v>49</v>
      </c>
      <c r="P70" s="43">
        <f t="shared" si="4"/>
        <v>15.782398748789491</v>
      </c>
      <c r="Q70" s="43">
        <f t="shared" si="5"/>
        <v>6.684310058310841</v>
      </c>
      <c r="R70" s="43">
        <f t="shared" si="6"/>
        <v>8.35538757288855</v>
      </c>
      <c r="S70" s="43">
        <f t="shared" si="7"/>
        <v>1.2997269557826643</v>
      </c>
      <c r="T70" s="3">
        <f t="shared" si="0"/>
        <v>0</v>
      </c>
      <c r="U70" s="3">
        <f t="shared" si="12"/>
        <v>0</v>
      </c>
      <c r="V70" s="3">
        <f t="shared" si="13"/>
        <v>0</v>
      </c>
      <c r="W70" s="3"/>
      <c r="X70" s="3">
        <f t="shared" si="14"/>
        <v>49</v>
      </c>
      <c r="Y70" s="3">
        <f t="shared" si="15"/>
        <v>0</v>
      </c>
      <c r="Z70" s="3"/>
    </row>
    <row r="71" spans="13:26" ht="12.75">
      <c r="M71" s="3">
        <f t="shared" si="1"/>
        <v>50</v>
      </c>
      <c r="N71" s="3">
        <f t="shared" si="2"/>
        <v>1</v>
      </c>
      <c r="O71" s="3">
        <f t="shared" si="3"/>
        <v>50</v>
      </c>
      <c r="P71" s="43">
        <f t="shared" si="4"/>
        <v>15.472915535638446</v>
      </c>
      <c r="Q71" s="43">
        <f t="shared" si="5"/>
        <v>6.553234815093927</v>
      </c>
      <c r="R71" s="43">
        <f t="shared" si="6"/>
        <v>8.191543518867409</v>
      </c>
      <c r="S71" s="43">
        <f t="shared" si="7"/>
        <v>1.2742401029349313</v>
      </c>
      <c r="T71" s="3">
        <f t="shared" si="0"/>
        <v>0</v>
      </c>
      <c r="U71" s="3">
        <f t="shared" si="12"/>
        <v>0</v>
      </c>
      <c r="V71" s="3">
        <f t="shared" si="13"/>
        <v>0</v>
      </c>
      <c r="W71" s="3"/>
      <c r="X71" s="3">
        <f t="shared" si="14"/>
        <v>50</v>
      </c>
      <c r="Y71" s="3">
        <f t="shared" si="15"/>
        <v>0</v>
      </c>
      <c r="Z71" s="3"/>
    </row>
    <row r="72" spans="13:26" ht="12.75">
      <c r="M72" s="3">
        <f t="shared" si="1"/>
        <v>51</v>
      </c>
      <c r="N72" s="3">
        <f t="shared" si="2"/>
        <v>1</v>
      </c>
      <c r="O72" s="3">
        <f t="shared" si="3"/>
        <v>51</v>
      </c>
      <c r="P72" s="43">
        <f t="shared" si="4"/>
        <v>15.169501099531173</v>
      </c>
      <c r="Q72" s="43">
        <f t="shared" si="5"/>
        <v>6.4247298774484936</v>
      </c>
      <c r="R72" s="43">
        <f t="shared" si="6"/>
        <v>8.030912346810616</v>
      </c>
      <c r="S72" s="43">
        <f t="shared" si="7"/>
        <v>1.249253031726097</v>
      </c>
      <c r="T72" s="3">
        <f t="shared" si="0"/>
        <v>0</v>
      </c>
      <c r="U72" s="3">
        <f t="shared" si="12"/>
        <v>0</v>
      </c>
      <c r="V72" s="3">
        <f t="shared" si="13"/>
        <v>0</v>
      </c>
      <c r="W72" s="3"/>
      <c r="X72" s="3">
        <f t="shared" si="14"/>
        <v>51</v>
      </c>
      <c r="Y72" s="3">
        <f t="shared" si="15"/>
        <v>0</v>
      </c>
      <c r="Z72" s="3"/>
    </row>
    <row r="73" spans="13:26" ht="12.75">
      <c r="M73" s="3">
        <f t="shared" si="1"/>
        <v>52</v>
      </c>
      <c r="N73" s="3">
        <f t="shared" si="2"/>
        <v>1</v>
      </c>
      <c r="O73" s="3">
        <f t="shared" si="3"/>
        <v>52</v>
      </c>
      <c r="P73" s="43">
        <f t="shared" si="4"/>
        <v>14.872036435451431</v>
      </c>
      <c r="Q73" s="43">
        <f t="shared" si="5"/>
        <v>6.298744843250015</v>
      </c>
      <c r="R73" s="43">
        <f t="shared" si="6"/>
        <v>7.873431054062518</v>
      </c>
      <c r="S73" s="43">
        <f t="shared" si="7"/>
        <v>1.2247559417430594</v>
      </c>
      <c r="T73" s="3">
        <f t="shared" si="0"/>
        <v>0</v>
      </c>
      <c r="U73" s="3">
        <f t="shared" si="12"/>
        <v>0</v>
      </c>
      <c r="V73" s="3">
        <f t="shared" si="13"/>
        <v>0</v>
      </c>
      <c r="W73" s="3"/>
      <c r="X73" s="3">
        <f t="shared" si="14"/>
        <v>52</v>
      </c>
      <c r="Y73" s="3">
        <f t="shared" si="15"/>
        <v>0</v>
      </c>
      <c r="Z73" s="3"/>
    </row>
    <row r="74" spans="9:26" ht="12.75">
      <c r="I74" s="129"/>
      <c r="M74" s="3">
        <f t="shared" si="1"/>
        <v>53</v>
      </c>
      <c r="N74" s="3">
        <f t="shared" si="2"/>
        <v>1</v>
      </c>
      <c r="O74" s="3">
        <f t="shared" si="3"/>
        <v>53</v>
      </c>
      <c r="P74" s="43">
        <f t="shared" si="4"/>
        <v>14.580404871998763</v>
      </c>
      <c r="Q74" s="43">
        <f t="shared" si="5"/>
        <v>6.175230298728885</v>
      </c>
      <c r="R74" s="43">
        <f t="shared" si="6"/>
        <v>7.719037873411105</v>
      </c>
      <c r="S74" s="43">
        <f t="shared" si="7"/>
        <v>1.2007392247528397</v>
      </c>
      <c r="T74" s="3">
        <f t="shared" si="0"/>
        <v>0</v>
      </c>
      <c r="U74" s="3">
        <f t="shared" si="12"/>
        <v>0</v>
      </c>
      <c r="V74" s="3">
        <f t="shared" si="13"/>
        <v>0</v>
      </c>
      <c r="W74" s="3"/>
      <c r="X74" s="3">
        <f t="shared" si="14"/>
        <v>53</v>
      </c>
      <c r="Y74" s="3">
        <f t="shared" si="15"/>
        <v>0</v>
      </c>
      <c r="Z74" s="3"/>
    </row>
    <row r="75" spans="9:26" ht="12.75">
      <c r="I75" s="129"/>
      <c r="M75" s="3">
        <f t="shared" si="1"/>
        <v>54</v>
      </c>
      <c r="N75" s="3">
        <f t="shared" si="2"/>
        <v>1</v>
      </c>
      <c r="O75" s="3">
        <f t="shared" si="3"/>
        <v>54</v>
      </c>
      <c r="P75" s="43">
        <f t="shared" si="4"/>
        <v>14.294492025627711</v>
      </c>
      <c r="Q75" s="43">
        <f t="shared" si="5"/>
        <v>6.054137799089381</v>
      </c>
      <c r="R75" s="43">
        <f t="shared" si="6"/>
        <v>7.567672248861725</v>
      </c>
      <c r="S75" s="43">
        <f t="shared" si="7"/>
        <v>1.1771934609340473</v>
      </c>
      <c r="T75" s="3">
        <f t="shared" si="0"/>
        <v>0</v>
      </c>
      <c r="U75" s="3">
        <f t="shared" si="12"/>
        <v>0</v>
      </c>
      <c r="V75" s="3">
        <f t="shared" si="13"/>
        <v>0</v>
      </c>
      <c r="W75" s="3"/>
      <c r="X75" s="3">
        <f t="shared" si="14"/>
        <v>54</v>
      </c>
      <c r="Y75" s="3">
        <f t="shared" si="15"/>
        <v>0</v>
      </c>
      <c r="Z75" s="3"/>
    </row>
    <row r="76" spans="9:26" ht="12.75">
      <c r="I76" s="129"/>
      <c r="M76" s="3">
        <f t="shared" si="1"/>
        <v>55</v>
      </c>
      <c r="N76" s="3">
        <f t="shared" si="2"/>
        <v>1</v>
      </c>
      <c r="O76" s="3">
        <f t="shared" si="3"/>
        <v>55</v>
      </c>
      <c r="P76" s="43">
        <f t="shared" si="4"/>
        <v>14.01418575578438</v>
      </c>
      <c r="Q76" s="43">
        <f t="shared" si="5"/>
        <v>5.935419849508676</v>
      </c>
      <c r="R76" s="43">
        <f t="shared" si="6"/>
        <v>7.419274811885844</v>
      </c>
      <c r="S76" s="43">
        <f t="shared" si="7"/>
        <v>1.1541094151822435</v>
      </c>
      <c r="T76" s="3">
        <f t="shared" si="0"/>
        <v>0</v>
      </c>
      <c r="U76" s="3">
        <f t="shared" si="12"/>
        <v>0</v>
      </c>
      <c r="V76" s="3">
        <f t="shared" si="13"/>
        <v>0</v>
      </c>
      <c r="W76" s="3"/>
      <c r="X76" s="3">
        <f t="shared" si="14"/>
        <v>55</v>
      </c>
      <c r="Y76" s="3">
        <f t="shared" si="15"/>
        <v>0</v>
      </c>
      <c r="Z76" s="3"/>
    </row>
    <row r="77" spans="9:26" ht="12.75">
      <c r="I77" s="129"/>
      <c r="M77" s="3">
        <f t="shared" si="1"/>
        <v>56</v>
      </c>
      <c r="N77" s="3">
        <f t="shared" si="2"/>
        <v>1</v>
      </c>
      <c r="O77" s="3">
        <f t="shared" si="3"/>
        <v>56</v>
      </c>
      <c r="P77" s="43">
        <f t="shared" si="4"/>
        <v>13.739376120922733</v>
      </c>
      <c r="Q77" s="43">
        <f t="shared" si="5"/>
        <v>5.819029886508449</v>
      </c>
      <c r="R77" s="43">
        <f t="shared" si="6"/>
        <v>7.27378735813556</v>
      </c>
      <c r="S77" s="43">
        <f t="shared" si="7"/>
        <v>1.131478033487755</v>
      </c>
      <c r="T77" s="3">
        <f t="shared" si="0"/>
        <v>0</v>
      </c>
      <c r="U77" s="3">
        <f t="shared" si="12"/>
        <v>0</v>
      </c>
      <c r="V77" s="3">
        <f t="shared" si="13"/>
        <v>0</v>
      </c>
      <c r="W77" s="3"/>
      <c r="X77" s="3">
        <f t="shared" si="14"/>
        <v>56</v>
      </c>
      <c r="Y77" s="3">
        <f t="shared" si="15"/>
        <v>0</v>
      </c>
      <c r="Z77" s="3"/>
    </row>
    <row r="78" spans="9:26" ht="12.75">
      <c r="I78" s="129"/>
      <c r="M78" s="3">
        <f t="shared" si="1"/>
        <v>57</v>
      </c>
      <c r="N78" s="3">
        <f t="shared" si="2"/>
        <v>1</v>
      </c>
      <c r="O78" s="3">
        <f t="shared" si="3"/>
        <v>57</v>
      </c>
      <c r="P78" s="43">
        <f t="shared" si="4"/>
        <v>13.469955335383396</v>
      </c>
      <c r="Q78" s="43">
        <f t="shared" si="5"/>
        <v>5.70492225969179</v>
      </c>
      <c r="R78" s="43">
        <f t="shared" si="6"/>
        <v>7.131152824614735</v>
      </c>
      <c r="S78" s="43">
        <f t="shared" si="7"/>
        <v>1.1092904393845155</v>
      </c>
      <c r="T78" s="3">
        <f t="shared" si="0"/>
        <v>0</v>
      </c>
      <c r="U78" s="3"/>
      <c r="V78" s="3"/>
      <c r="W78" s="3"/>
      <c r="X78" s="3"/>
      <c r="Y78" s="3"/>
      <c r="Z78" s="3"/>
    </row>
    <row r="79" spans="9:26" ht="12.75">
      <c r="I79" s="129"/>
      <c r="M79" s="3">
        <f t="shared" si="1"/>
        <v>58</v>
      </c>
      <c r="N79" s="3">
        <f t="shared" si="2"/>
        <v>1</v>
      </c>
      <c r="O79" s="3">
        <f t="shared" si="3"/>
        <v>58</v>
      </c>
      <c r="P79" s="43">
        <f t="shared" si="4"/>
        <v>13.205817727118033</v>
      </c>
      <c r="Q79" s="43">
        <f t="shared" si="5"/>
        <v>5.593052213838225</v>
      </c>
      <c r="R79" s="43">
        <f t="shared" si="6"/>
        <v>6.991315267297778</v>
      </c>
      <c r="S79" s="43">
        <f t="shared" si="7"/>
        <v>1.0875379304685444</v>
      </c>
      <c r="T79" s="3">
        <f t="shared" si="0"/>
        <v>0</v>
      </c>
      <c r="U79" s="3"/>
      <c r="V79" s="3"/>
      <c r="W79" s="3"/>
      <c r="X79" s="3"/>
      <c r="Y79" s="3"/>
      <c r="Z79" s="3"/>
    </row>
    <row r="80" spans="9:26" ht="12.75">
      <c r="I80" s="129"/>
      <c r="M80" s="3">
        <f t="shared" si="1"/>
        <v>59</v>
      </c>
      <c r="N80" s="3">
        <f t="shared" si="2"/>
        <v>1</v>
      </c>
      <c r="O80" s="3">
        <f t="shared" si="3"/>
        <v>59</v>
      </c>
      <c r="P80" s="43">
        <f t="shared" si="4"/>
        <v>12.94685969624272</v>
      </c>
      <c r="Q80" s="43">
        <f t="shared" si="5"/>
        <v>5.483375871349857</v>
      </c>
      <c r="R80" s="43">
        <f t="shared" si="6"/>
        <v>6.854219839187318</v>
      </c>
      <c r="S80" s="43">
        <f t="shared" si="7"/>
        <v>1.0662119749846952</v>
      </c>
      <c r="T80" s="3">
        <f t="shared" si="0"/>
        <v>0</v>
      </c>
      <c r="U80" s="3"/>
      <c r="V80" s="3"/>
      <c r="W80" s="3"/>
      <c r="X80" s="3"/>
      <c r="Y80" s="3"/>
      <c r="Z80" s="3"/>
    </row>
    <row r="81" spans="9:26" ht="12.75">
      <c r="I81" s="129"/>
      <c r="M81" s="3">
        <f t="shared" si="1"/>
        <v>60</v>
      </c>
      <c r="N81" s="3">
        <f t="shared" si="2"/>
        <v>1</v>
      </c>
      <c r="O81" s="3">
        <f t="shared" si="3"/>
        <v>60</v>
      </c>
      <c r="P81" s="43">
        <f t="shared" si="4"/>
        <v>12.69297967440407</v>
      </c>
      <c r="Q81" s="43">
        <f t="shared" si="5"/>
        <v>5.375850215041723</v>
      </c>
      <c r="R81" s="43">
        <f t="shared" si="6"/>
        <v>6.719812768802151</v>
      </c>
      <c r="S81" s="43">
        <f t="shared" si="7"/>
        <v>1.045304208480336</v>
      </c>
      <c r="T81" s="3">
        <f t="shared" si="0"/>
        <v>0</v>
      </c>
      <c r="U81" s="3"/>
      <c r="V81" s="3"/>
      <c r="W81" s="3"/>
      <c r="X81" s="3"/>
      <c r="Y81" s="3"/>
      <c r="Z81" s="3"/>
    </row>
    <row r="82" spans="9:26" ht="12.75">
      <c r="I82" s="129"/>
      <c r="M82" s="3">
        <f t="shared" si="1"/>
        <v>61</v>
      </c>
      <c r="N82" s="3">
        <f t="shared" si="2"/>
        <v>1</v>
      </c>
      <c r="O82" s="3">
        <f t="shared" si="3"/>
        <v>61</v>
      </c>
      <c r="P82" s="43">
        <f t="shared" si="4"/>
        <v>12.444078084942152</v>
      </c>
      <c r="Q82" s="43">
        <f t="shared" si="5"/>
        <v>5.270433071269617</v>
      </c>
      <c r="R82" s="43">
        <f t="shared" si="6"/>
        <v>6.5880413390870185</v>
      </c>
      <c r="S82" s="43">
        <f t="shared" si="7"/>
        <v>1.0248064305246487</v>
      </c>
      <c r="T82" s="3">
        <f t="shared" si="0"/>
        <v>0</v>
      </c>
      <c r="U82" s="3"/>
      <c r="V82" s="3"/>
      <c r="W82" s="3"/>
      <c r="X82" s="3"/>
      <c r="Y82" s="3"/>
      <c r="Z82" s="3"/>
    </row>
    <row r="83" spans="9:26" ht="12.75">
      <c r="I83" s="129"/>
      <c r="M83" s="3">
        <f t="shared" si="1"/>
        <v>62</v>
      </c>
      <c r="N83" s="3">
        <f t="shared" si="2"/>
        <v>1</v>
      </c>
      <c r="O83" s="3">
        <f t="shared" si="3"/>
        <v>62</v>
      </c>
      <c r="P83" s="43">
        <f t="shared" si="4"/>
        <v>12.200057303834605</v>
      </c>
      <c r="Q83" s="43">
        <f t="shared" si="5"/>
        <v>5.167083093388773</v>
      </c>
      <c r="R83" s="43">
        <f t="shared" si="6"/>
        <v>6.458853866735964</v>
      </c>
      <c r="S83" s="43">
        <f t="shared" si="7"/>
        <v>1.0047106014922624</v>
      </c>
      <c r="T83" s="3">
        <f t="shared" si="0"/>
        <v>0</v>
      </c>
      <c r="U83" s="3"/>
      <c r="V83" s="3"/>
      <c r="W83" s="3"/>
      <c r="X83" s="3"/>
      <c r="Y83" s="3"/>
      <c r="Z83" s="3"/>
    </row>
    <row r="84" spans="9:26" ht="12.75">
      <c r="I84" s="129"/>
      <c r="M84" s="3">
        <f t="shared" si="1"/>
        <v>63</v>
      </c>
      <c r="N84" s="3">
        <f t="shared" si="2"/>
        <v>1</v>
      </c>
      <c r="O84" s="3">
        <f t="shared" si="3"/>
        <v>63</v>
      </c>
      <c r="P84" s="43">
        <f t="shared" si="4"/>
        <v>11.960821621406597</v>
      </c>
      <c r="Q84" s="43">
        <f t="shared" si="5"/>
        <v>5.06575974553691</v>
      </c>
      <c r="R84" s="43">
        <f t="shared" si="6"/>
        <v>6.332199681921137</v>
      </c>
      <c r="S84" s="43">
        <f t="shared" si="7"/>
        <v>0.9850088394099559</v>
      </c>
      <c r="T84" s="3">
        <f t="shared" si="0"/>
        <v>0</v>
      </c>
      <c r="U84" s="3"/>
      <c r="V84" s="3"/>
      <c r="W84" s="3"/>
      <c r="X84" s="3"/>
      <c r="Y84" s="3"/>
      <c r="Z84" s="3"/>
    </row>
    <row r="85" spans="9:26" ht="12.75">
      <c r="I85" s="129"/>
      <c r="M85" s="3">
        <f t="shared" si="1"/>
        <v>64</v>
      </c>
      <c r="N85" s="3">
        <f t="shared" si="2"/>
        <v>1</v>
      </c>
      <c r="O85" s="3">
        <f t="shared" si="3"/>
        <v>64</v>
      </c>
      <c r="P85" s="43">
        <f t="shared" si="4"/>
        <v>11.726277204791643</v>
      </c>
      <c r="Q85" s="43">
        <f t="shared" si="5"/>
        <v>4.966423286735283</v>
      </c>
      <c r="R85" s="43">
        <f t="shared" si="6"/>
        <v>6.208029108419103</v>
      </c>
      <c r="S85" s="43">
        <f t="shared" si="7"/>
        <v>0.9656934168651949</v>
      </c>
      <c r="T85" s="3">
        <f aca="true" t="shared" si="16" ref="T85:T148">$B$11</f>
        <v>0</v>
      </c>
      <c r="U85" s="3"/>
      <c r="V85" s="3"/>
      <c r="W85" s="3"/>
      <c r="X85" s="3"/>
      <c r="Y85" s="3"/>
      <c r="Z85" s="3"/>
    </row>
    <row r="86" spans="13:26" ht="12.75">
      <c r="M86" s="3">
        <f aca="true" t="shared" si="17" ref="M86:M149">(M85+1)</f>
        <v>65</v>
      </c>
      <c r="N86" s="3">
        <f aca="true" t="shared" si="18" ref="N86:N149">IF($B$9&gt;N85,IF(O85=($B$8-1),(N85+1),(N85)),(N85))</f>
        <v>1</v>
      </c>
      <c r="O86" s="3">
        <f aca="true" t="shared" si="19" ref="O86:O149">IF(O85&lt;($B$8-1),(1+O85),0)</f>
        <v>65</v>
      </c>
      <c r="P86" s="43">
        <f aca="true" t="shared" si="20" ref="P86:P149">IF((N86&gt;N85),(EXP(-$Q$16)*(P85)+$Q$11),((EXP(-$Q$16)*(P85))))</f>
        <v>11.496332061128541</v>
      </c>
      <c r="Q86" s="43">
        <f aca="true" t="shared" si="21" ref="Q86:Q149">IF((N86&gt;N85),(EXP(-$Q$16)*(Q85)+$Q$12),((EXP(-$Q$16)*(Q85))))</f>
        <v>4.869034755301499</v>
      </c>
      <c r="R86" s="43">
        <f aca="true" t="shared" si="22" ref="R86:R149">IF((N86&gt;N85),(EXP(-$Q$16)*(R85)+$Q$13),((EXP(-$Q$16)*(R85))))</f>
        <v>6.086293444126873</v>
      </c>
      <c r="S86" s="43">
        <f aca="true" t="shared" si="23" ref="S86:S149">IF((N86&gt;N85),(EXP(-$Q$16)*(S85)+$Q$14),((EXP(-$Q$16)*(S85))))</f>
        <v>0.9467567579752924</v>
      </c>
      <c r="T86" s="3">
        <f t="shared" si="16"/>
        <v>0</v>
      </c>
      <c r="U86" s="3"/>
      <c r="V86" s="3"/>
      <c r="W86" s="3"/>
      <c r="X86" s="3"/>
      <c r="Y86" s="3"/>
      <c r="Z86" s="3"/>
    </row>
    <row r="87" spans="1:26" ht="12.75">
      <c r="A87" s="133" t="str">
        <f>B3</f>
        <v>Fomesafen</v>
      </c>
      <c r="B87" s="133" t="str">
        <f>B4</f>
        <v>Crop</v>
      </c>
      <c r="C87" s="134"/>
      <c r="D87" s="135"/>
      <c r="E87" s="134" t="s">
        <v>130</v>
      </c>
      <c r="M87" s="3">
        <f t="shared" si="17"/>
        <v>66</v>
      </c>
      <c r="N87" s="3">
        <f t="shared" si="18"/>
        <v>1</v>
      </c>
      <c r="O87" s="3">
        <f t="shared" si="19"/>
        <v>66</v>
      </c>
      <c r="P87" s="43">
        <f t="shared" si="20"/>
        <v>11.270896001479983</v>
      </c>
      <c r="Q87" s="43">
        <f t="shared" si="21"/>
        <v>4.773555953567992</v>
      </c>
      <c r="R87" s="43">
        <f t="shared" si="22"/>
        <v>5.966944941959989</v>
      </c>
      <c r="S87" s="43">
        <f t="shared" si="23"/>
        <v>0.9281914354159994</v>
      </c>
      <c r="T87" s="3">
        <f t="shared" si="16"/>
        <v>0</v>
      </c>
      <c r="U87" s="3"/>
      <c r="V87" s="3"/>
      <c r="W87" s="3"/>
      <c r="X87" s="3"/>
      <c r="Y87" s="3"/>
      <c r="Z87" s="3"/>
    </row>
    <row r="88" spans="1:26" ht="21" thickBot="1">
      <c r="A88" s="53" t="s">
        <v>93</v>
      </c>
      <c r="B88" s="136"/>
      <c r="C88" s="136"/>
      <c r="D88" s="55"/>
      <c r="E88" s="136"/>
      <c r="F88" s="137"/>
      <c r="G88" s="138"/>
      <c r="H88" s="137"/>
      <c r="M88" s="3">
        <f t="shared" si="17"/>
        <v>67</v>
      </c>
      <c r="N88" s="3">
        <f t="shared" si="18"/>
        <v>1</v>
      </c>
      <c r="O88" s="3">
        <f t="shared" si="19"/>
        <v>67</v>
      </c>
      <c r="P88" s="43">
        <f t="shared" si="20"/>
        <v>11.049880605458714</v>
      </c>
      <c r="Q88" s="43">
        <f t="shared" si="21"/>
        <v>4.67994943290016</v>
      </c>
      <c r="R88" s="43">
        <f t="shared" si="22"/>
        <v>5.8499367911252</v>
      </c>
      <c r="S88" s="43">
        <f t="shared" si="23"/>
        <v>0.9099901675083655</v>
      </c>
      <c r="T88" s="3">
        <f t="shared" si="16"/>
        <v>0</v>
      </c>
      <c r="U88" s="3"/>
      <c r="V88" s="3"/>
      <c r="W88" s="3"/>
      <c r="X88" s="3"/>
      <c r="Y88" s="3"/>
      <c r="Z88" s="3"/>
    </row>
    <row r="89" spans="3:26" ht="14.25" thickBot="1" thickTop="1">
      <c r="C89" s="139"/>
      <c r="F89" s="142"/>
      <c r="G89" s="45"/>
      <c r="H89" s="142"/>
      <c r="M89" s="3">
        <f t="shared" si="17"/>
        <v>68</v>
      </c>
      <c r="N89" s="3">
        <f t="shared" si="18"/>
        <v>1</v>
      </c>
      <c r="O89" s="3">
        <f t="shared" si="19"/>
        <v>68</v>
      </c>
      <c r="P89" s="43">
        <f t="shared" si="20"/>
        <v>10.833199186547342</v>
      </c>
      <c r="Q89" s="43">
        <f t="shared" si="21"/>
        <v>4.588178479008285</v>
      </c>
      <c r="R89" s="43">
        <f t="shared" si="22"/>
        <v>5.735223098760356</v>
      </c>
      <c r="S89" s="43">
        <f t="shared" si="23"/>
        <v>0.8921458153627231</v>
      </c>
      <c r="T89" s="3">
        <f t="shared" si="16"/>
        <v>0</v>
      </c>
      <c r="U89" s="3"/>
      <c r="V89" s="3"/>
      <c r="W89" s="3"/>
      <c r="X89" s="3"/>
      <c r="Y89" s="3"/>
      <c r="Z89" s="3"/>
    </row>
    <row r="90" spans="2:26" ht="12.75">
      <c r="B90" s="58" t="s">
        <v>33</v>
      </c>
      <c r="C90" s="160" t="s">
        <v>60</v>
      </c>
      <c r="D90" s="160" t="s">
        <v>63</v>
      </c>
      <c r="E90" s="249" t="s">
        <v>100</v>
      </c>
      <c r="F90" s="250" t="s">
        <v>100</v>
      </c>
      <c r="G90" s="45"/>
      <c r="H90" s="142"/>
      <c r="M90" s="3">
        <f t="shared" si="17"/>
        <v>69</v>
      </c>
      <c r="N90" s="3">
        <f t="shared" si="18"/>
        <v>1</v>
      </c>
      <c r="O90" s="3">
        <f t="shared" si="19"/>
        <v>69</v>
      </c>
      <c r="P90" s="43">
        <f t="shared" si="20"/>
        <v>10.620766758098206</v>
      </c>
      <c r="Q90" s="43">
        <f t="shared" si="21"/>
        <v>4.498207097547474</v>
      </c>
      <c r="R90" s="43">
        <f t="shared" si="22"/>
        <v>5.622758871934343</v>
      </c>
      <c r="S90" s="43">
        <f t="shared" si="23"/>
        <v>0.8746513800786766</v>
      </c>
      <c r="T90" s="3">
        <f t="shared" si="16"/>
        <v>0</v>
      </c>
      <c r="U90" s="3"/>
      <c r="V90" s="3"/>
      <c r="W90" s="3"/>
      <c r="X90" s="3"/>
      <c r="Y90" s="3"/>
      <c r="Z90" s="3"/>
    </row>
    <row r="91" spans="2:26" ht="12.75" customHeight="1">
      <c r="B91" s="62" t="s">
        <v>65</v>
      </c>
      <c r="C91" s="164" t="s">
        <v>95</v>
      </c>
      <c r="D91" s="164" t="s">
        <v>69</v>
      </c>
      <c r="E91" s="251" t="s">
        <v>101</v>
      </c>
      <c r="F91" s="65" t="s">
        <v>102</v>
      </c>
      <c r="M91" s="3">
        <f t="shared" si="17"/>
        <v>70</v>
      </c>
      <c r="N91" s="3">
        <f t="shared" si="18"/>
        <v>1</v>
      </c>
      <c r="O91" s="3">
        <f t="shared" si="19"/>
        <v>70</v>
      </c>
      <c r="P91" s="43">
        <f t="shared" si="20"/>
        <v>10.412499999999971</v>
      </c>
      <c r="Q91" s="43">
        <f t="shared" si="21"/>
        <v>4.409999999999986</v>
      </c>
      <c r="R91" s="43">
        <f t="shared" si="22"/>
        <v>5.512499999999982</v>
      </c>
      <c r="S91" s="43">
        <f t="shared" si="23"/>
        <v>0.8574999999999984</v>
      </c>
      <c r="T91" s="3">
        <f t="shared" si="16"/>
        <v>0</v>
      </c>
      <c r="U91" s="3"/>
      <c r="V91" s="3"/>
      <c r="W91" s="3"/>
      <c r="X91" s="3"/>
      <c r="Y91" s="3"/>
      <c r="Z91" s="3"/>
    </row>
    <row r="92" spans="2:26" ht="12.75">
      <c r="B92" s="252"/>
      <c r="C92" s="167">
        <v>15</v>
      </c>
      <c r="D92" s="167">
        <v>95</v>
      </c>
      <c r="E92" s="253">
        <f>($D$20*((350/15)^0.25))</f>
        <v>870.3408787807306</v>
      </c>
      <c r="F92" s="254">
        <f>($D$22*((350/15)^0.25))</f>
        <v>27.472881274644273</v>
      </c>
      <c r="M92" s="3">
        <f t="shared" si="17"/>
        <v>71</v>
      </c>
      <c r="N92" s="3">
        <f t="shared" si="18"/>
        <v>1</v>
      </c>
      <c r="O92" s="3">
        <f t="shared" si="19"/>
        <v>71</v>
      </c>
      <c r="P92" s="43">
        <f t="shared" si="20"/>
        <v>10.208317225997863</v>
      </c>
      <c r="Q92" s="43">
        <f t="shared" si="21"/>
        <v>4.323522589834387</v>
      </c>
      <c r="R92" s="43">
        <f t="shared" si="22"/>
        <v>5.404403237292984</v>
      </c>
      <c r="S92" s="43">
        <f t="shared" si="23"/>
        <v>0.8406849480233541</v>
      </c>
      <c r="T92" s="3">
        <f t="shared" si="16"/>
        <v>0</v>
      </c>
      <c r="U92" s="3"/>
      <c r="V92" s="3"/>
      <c r="W92" s="3"/>
      <c r="X92" s="3"/>
      <c r="Y92" s="3"/>
      <c r="Z92" s="3"/>
    </row>
    <row r="93" spans="2:26" ht="12.75">
      <c r="B93" s="252" t="s">
        <v>97</v>
      </c>
      <c r="C93" s="167">
        <v>35</v>
      </c>
      <c r="D93" s="167">
        <v>66</v>
      </c>
      <c r="E93" s="172">
        <f>($D$20*((350/35)^0.25))</f>
        <v>704.1986463754135</v>
      </c>
      <c r="F93" s="255">
        <f>($D$22*((350/35)^0.25))</f>
        <v>22.22849262548654</v>
      </c>
      <c r="M93" s="3">
        <f t="shared" si="17"/>
        <v>72</v>
      </c>
      <c r="N93" s="3">
        <f t="shared" si="18"/>
        <v>1</v>
      </c>
      <c r="O93" s="3">
        <f t="shared" si="19"/>
        <v>72</v>
      </c>
      <c r="P93" s="43">
        <f t="shared" si="20"/>
        <v>10.008138351654742</v>
      </c>
      <c r="Q93" s="43">
        <f t="shared" si="21"/>
        <v>4.238740948936123</v>
      </c>
      <c r="R93" s="43">
        <f t="shared" si="22"/>
        <v>5.298426186170155</v>
      </c>
      <c r="S93" s="43">
        <f t="shared" si="23"/>
        <v>0.8241996289598029</v>
      </c>
      <c r="T93" s="3">
        <f t="shared" si="16"/>
        <v>0</v>
      </c>
      <c r="U93" s="3"/>
      <c r="V93" s="3"/>
      <c r="W93" s="3"/>
      <c r="X93" s="3"/>
      <c r="Y93" s="3"/>
      <c r="Z93" s="3"/>
    </row>
    <row r="94" spans="2:26" ht="12.75">
      <c r="B94" s="256" t="s">
        <v>98</v>
      </c>
      <c r="C94" s="164">
        <v>1000</v>
      </c>
      <c r="D94" s="164">
        <v>15</v>
      </c>
      <c r="E94" s="174">
        <f>($D$20*((350/1000)^0.25))</f>
        <v>304.5875846561296</v>
      </c>
      <c r="F94" s="257">
        <f>($D$22*((350/1000)^0.25))</f>
        <v>9.614507091418233</v>
      </c>
      <c r="M94" s="3">
        <f t="shared" si="17"/>
        <v>73</v>
      </c>
      <c r="N94" s="3">
        <f t="shared" si="18"/>
        <v>1</v>
      </c>
      <c r="O94" s="3">
        <f t="shared" si="19"/>
        <v>73</v>
      </c>
      <c r="P94" s="43">
        <f t="shared" si="20"/>
        <v>9.811884862940431</v>
      </c>
      <c r="Q94" s="43">
        <f t="shared" si="21"/>
        <v>4.1556218243041805</v>
      </c>
      <c r="R94" s="43">
        <f t="shared" si="22"/>
        <v>5.194527280380226</v>
      </c>
      <c r="S94" s="43">
        <f t="shared" si="23"/>
        <v>0.8080375769480361</v>
      </c>
      <c r="T94" s="3">
        <f t="shared" si="16"/>
        <v>0</v>
      </c>
      <c r="U94" s="3"/>
      <c r="V94" s="3"/>
      <c r="W94" s="3"/>
      <c r="X94" s="3"/>
      <c r="Y94" s="3"/>
      <c r="Z94" s="3"/>
    </row>
    <row r="95" spans="2:26" ht="12.75">
      <c r="B95" s="252"/>
      <c r="C95" s="167">
        <v>15</v>
      </c>
      <c r="D95" s="167">
        <v>21</v>
      </c>
      <c r="E95" s="172">
        <f>($D$20*((350/15)^0.25))</f>
        <v>870.3408787807306</v>
      </c>
      <c r="F95" s="255">
        <f>($D$22*((350/15)^0.25))</f>
        <v>27.472881274644273</v>
      </c>
      <c r="M95" s="3">
        <f t="shared" si="17"/>
        <v>74</v>
      </c>
      <c r="N95" s="3">
        <f t="shared" si="18"/>
        <v>1</v>
      </c>
      <c r="O95" s="3">
        <f t="shared" si="19"/>
        <v>74</v>
      </c>
      <c r="P95" s="43">
        <f t="shared" si="20"/>
        <v>9.619479785436999</v>
      </c>
      <c r="Q95" s="43">
        <f t="shared" si="21"/>
        <v>4.07413261500861</v>
      </c>
      <c r="R95" s="43">
        <f t="shared" si="22"/>
        <v>5.092665768760762</v>
      </c>
      <c r="S95" s="43">
        <f t="shared" si="23"/>
        <v>0.7921924529183417</v>
      </c>
      <c r="T95" s="3">
        <f t="shared" si="16"/>
        <v>0</v>
      </c>
      <c r="U95" s="3"/>
      <c r="V95" s="3"/>
      <c r="W95" s="3"/>
      <c r="X95" s="3"/>
      <c r="Y95" s="3"/>
      <c r="Z95" s="3"/>
    </row>
    <row r="96" spans="2:26" ht="12.75">
      <c r="B96" s="252" t="s">
        <v>99</v>
      </c>
      <c r="C96" s="167">
        <v>35</v>
      </c>
      <c r="D96" s="167">
        <v>15</v>
      </c>
      <c r="E96" s="172">
        <f>($D$20*((350/35)^0.25))</f>
        <v>704.1986463754135</v>
      </c>
      <c r="F96" s="255">
        <f>($D$22*((350/35)^0.25))</f>
        <v>22.22849262548654</v>
      </c>
      <c r="M96" s="3">
        <f t="shared" si="17"/>
        <v>75</v>
      </c>
      <c r="N96" s="3">
        <f t="shared" si="18"/>
        <v>1</v>
      </c>
      <c r="O96" s="3">
        <f t="shared" si="19"/>
        <v>75</v>
      </c>
      <c r="P96" s="43">
        <f t="shared" si="20"/>
        <v>9.4308476541479</v>
      </c>
      <c r="Q96" s="43">
        <f t="shared" si="21"/>
        <v>3.9942413594038153</v>
      </c>
      <c r="R96" s="43">
        <f t="shared" si="22"/>
        <v>4.992801699254769</v>
      </c>
      <c r="S96" s="43">
        <f t="shared" si="23"/>
        <v>0.7766580421062983</v>
      </c>
      <c r="T96" s="3">
        <f t="shared" si="16"/>
        <v>0</v>
      </c>
      <c r="U96" s="3"/>
      <c r="V96" s="3"/>
      <c r="W96" s="3"/>
      <c r="X96" s="3"/>
      <c r="Y96" s="3"/>
      <c r="Z96" s="3"/>
    </row>
    <row r="97" spans="2:26" ht="13.5" thickBot="1">
      <c r="B97" s="243"/>
      <c r="C97" s="175">
        <v>1000</v>
      </c>
      <c r="D97" s="175">
        <v>3</v>
      </c>
      <c r="E97" s="177">
        <f>($D$20*((350/1000)^0.25))</f>
        <v>304.5875846561296</v>
      </c>
      <c r="F97" s="44">
        <f>($D$22*((350/1000)^0.25))</f>
        <v>9.614507091418233</v>
      </c>
      <c r="M97" s="3">
        <f t="shared" si="17"/>
        <v>76</v>
      </c>
      <c r="N97" s="3">
        <f t="shared" si="18"/>
        <v>1</v>
      </c>
      <c r="O97" s="3">
        <f t="shared" si="19"/>
        <v>76</v>
      </c>
      <c r="P97" s="43">
        <f t="shared" si="20"/>
        <v>9.245914483899142</v>
      </c>
      <c r="Q97" s="43">
        <f t="shared" si="21"/>
        <v>3.915916722592576</v>
      </c>
      <c r="R97" s="43">
        <f t="shared" si="22"/>
        <v>4.89489590324072</v>
      </c>
      <c r="S97" s="43">
        <f t="shared" si="23"/>
        <v>0.761428251615224</v>
      </c>
      <c r="T97" s="3">
        <f t="shared" si="16"/>
        <v>0</v>
      </c>
      <c r="U97" s="3"/>
      <c r="V97" s="3"/>
      <c r="W97" s="3"/>
      <c r="X97" s="3"/>
      <c r="Y97" s="3"/>
      <c r="Z97" s="3"/>
    </row>
    <row r="98" spans="1:26" ht="13.5" thickBot="1">
      <c r="A98" s="57"/>
      <c r="M98" s="3">
        <f t="shared" si="17"/>
        <v>77</v>
      </c>
      <c r="N98" s="3">
        <f t="shared" si="18"/>
        <v>1</v>
      </c>
      <c r="O98" s="3">
        <f t="shared" si="19"/>
        <v>77</v>
      </c>
      <c r="P98" s="43">
        <f t="shared" si="20"/>
        <v>9.064607740320865</v>
      </c>
      <c r="Q98" s="43">
        <f t="shared" si="21"/>
        <v>3.8391279841358945</v>
      </c>
      <c r="R98" s="43">
        <f t="shared" si="22"/>
        <v>4.798909980169868</v>
      </c>
      <c r="S98" s="43">
        <f t="shared" si="23"/>
        <v>0.7464971080264248</v>
      </c>
      <c r="T98" s="3">
        <f t="shared" si="16"/>
        <v>0</v>
      </c>
      <c r="U98" s="3"/>
      <c r="V98" s="3"/>
      <c r="W98" s="3"/>
      <c r="X98" s="3"/>
      <c r="Y98" s="3"/>
      <c r="Z98" s="3"/>
    </row>
    <row r="99" spans="1:26" ht="12.75">
      <c r="A99" s="850" t="s">
        <v>141</v>
      </c>
      <c r="B99" s="799" t="s">
        <v>103</v>
      </c>
      <c r="C99" s="800"/>
      <c r="D99" s="800"/>
      <c r="E99" s="800"/>
      <c r="F99" s="800"/>
      <c r="G99" s="798"/>
      <c r="M99" s="3">
        <f t="shared" si="17"/>
        <v>78</v>
      </c>
      <c r="N99" s="3">
        <f t="shared" si="18"/>
        <v>1</v>
      </c>
      <c r="O99" s="3">
        <f t="shared" si="19"/>
        <v>78</v>
      </c>
      <c r="P99" s="43">
        <f t="shared" si="20"/>
        <v>8.886856311397963</v>
      </c>
      <c r="Q99" s="43">
        <f t="shared" si="21"/>
        <v>3.7638450260038425</v>
      </c>
      <c r="R99" s="43">
        <f t="shared" si="22"/>
        <v>4.704806282504803</v>
      </c>
      <c r="S99" s="43">
        <f t="shared" si="23"/>
        <v>0.7318587550563035</v>
      </c>
      <c r="T99" s="3">
        <f t="shared" si="16"/>
        <v>0</v>
      </c>
      <c r="U99" s="3"/>
      <c r="V99" s="3"/>
      <c r="W99" s="3"/>
      <c r="X99" s="3"/>
      <c r="Y99" s="3"/>
      <c r="Z99" s="3"/>
    </row>
    <row r="100" spans="1:26" ht="12.75">
      <c r="A100" s="851"/>
      <c r="B100" s="818" t="s">
        <v>104</v>
      </c>
      <c r="C100" s="806"/>
      <c r="D100" s="819"/>
      <c r="E100" s="805" t="s">
        <v>105</v>
      </c>
      <c r="F100" s="806"/>
      <c r="G100" s="801"/>
      <c r="M100" s="3">
        <f t="shared" si="17"/>
        <v>79</v>
      </c>
      <c r="N100" s="3">
        <f t="shared" si="18"/>
        <v>1</v>
      </c>
      <c r="O100" s="3">
        <f t="shared" si="19"/>
        <v>79</v>
      </c>
      <c r="P100" s="43">
        <f t="shared" si="20"/>
        <v>8.712590479578575</v>
      </c>
      <c r="Q100" s="43">
        <f t="shared" si="21"/>
        <v>3.6900383207626897</v>
      </c>
      <c r="R100" s="43">
        <f t="shared" si="22"/>
        <v>4.612547900953362</v>
      </c>
      <c r="S100" s="43">
        <f t="shared" si="23"/>
        <v>0.7175074512594126</v>
      </c>
      <c r="T100" s="3">
        <f t="shared" si="16"/>
        <v>0</v>
      </c>
      <c r="U100" s="3"/>
      <c r="V100" s="3"/>
      <c r="W100" s="3"/>
      <c r="X100" s="3"/>
      <c r="Y100" s="3"/>
      <c r="Z100" s="3"/>
    </row>
    <row r="101" spans="1:26" ht="13.5" thickBot="1">
      <c r="A101" s="852"/>
      <c r="B101" s="178" t="s">
        <v>106</v>
      </c>
      <c r="C101" s="179" t="s">
        <v>107</v>
      </c>
      <c r="D101" s="179" t="s">
        <v>83</v>
      </c>
      <c r="E101" s="178" t="s">
        <v>106</v>
      </c>
      <c r="F101" s="179" t="s">
        <v>107</v>
      </c>
      <c r="G101" s="96" t="s">
        <v>83</v>
      </c>
      <c r="M101" s="3">
        <f t="shared" si="17"/>
        <v>80</v>
      </c>
      <c r="N101" s="3">
        <f t="shared" si="18"/>
        <v>1</v>
      </c>
      <c r="O101" s="3">
        <f t="shared" si="19"/>
        <v>80</v>
      </c>
      <c r="P101" s="43">
        <f t="shared" si="20"/>
        <v>8.541741894429503</v>
      </c>
      <c r="Q101" s="43">
        <f t="shared" si="21"/>
        <v>3.6176789199936707</v>
      </c>
      <c r="R101" s="43">
        <f t="shared" si="22"/>
        <v>4.522098649992088</v>
      </c>
      <c r="S101" s="43">
        <f t="shared" si="23"/>
        <v>0.7034375677765478</v>
      </c>
      <c r="T101" s="3">
        <f t="shared" si="16"/>
        <v>0</v>
      </c>
      <c r="U101" s="3"/>
      <c r="V101" s="3"/>
      <c r="W101" s="3"/>
      <c r="X101" s="3"/>
      <c r="Y101" s="3"/>
      <c r="Z101" s="3"/>
    </row>
    <row r="102" spans="1:26" ht="13.5" thickTop="1">
      <c r="A102" s="231" t="s">
        <v>42</v>
      </c>
      <c r="B102" s="97">
        <f>$B$27*($D$92/100)</f>
        <v>39.567499999999995</v>
      </c>
      <c r="C102" s="97">
        <f>B27*($D$93/100)</f>
        <v>27.489</v>
      </c>
      <c r="D102" s="97">
        <f>B27*($D$94/100)</f>
        <v>6.2475</v>
      </c>
      <c r="E102" s="180"/>
      <c r="F102" s="180"/>
      <c r="G102" s="181"/>
      <c r="M102" s="3">
        <f t="shared" si="17"/>
        <v>81</v>
      </c>
      <c r="N102" s="3">
        <f t="shared" si="18"/>
        <v>1</v>
      </c>
      <c r="O102" s="3">
        <f t="shared" si="19"/>
        <v>81</v>
      </c>
      <c r="P102" s="43">
        <f t="shared" si="20"/>
        <v>8.374243545827856</v>
      </c>
      <c r="Q102" s="43">
        <f t="shared" si="21"/>
        <v>3.5467384429388558</v>
      </c>
      <c r="R102" s="43">
        <f t="shared" si="22"/>
        <v>4.43342305367357</v>
      </c>
      <c r="S102" s="43">
        <f t="shared" si="23"/>
        <v>0.6896435861270004</v>
      </c>
      <c r="T102" s="3">
        <f t="shared" si="16"/>
        <v>0</v>
      </c>
      <c r="U102" s="3"/>
      <c r="V102" s="3"/>
      <c r="W102" s="3"/>
      <c r="X102" s="3"/>
      <c r="Y102" s="3"/>
      <c r="Z102" s="3"/>
    </row>
    <row r="103" spans="1:26" ht="12.75">
      <c r="A103" s="231" t="s">
        <v>56</v>
      </c>
      <c r="B103" s="97">
        <f>B28*($D$92/100)</f>
        <v>16.758</v>
      </c>
      <c r="C103" s="97">
        <f>B28*($D$93/100)</f>
        <v>11.6424</v>
      </c>
      <c r="D103" s="97">
        <f>B28*($D$94/100)</f>
        <v>2.646</v>
      </c>
      <c r="E103" s="182"/>
      <c r="F103" s="182"/>
      <c r="G103" s="181"/>
      <c r="M103" s="3">
        <f t="shared" si="17"/>
        <v>82</v>
      </c>
      <c r="N103" s="3">
        <f t="shared" si="18"/>
        <v>1</v>
      </c>
      <c r="O103" s="3">
        <f t="shared" si="19"/>
        <v>82</v>
      </c>
      <c r="P103" s="43">
        <f t="shared" si="20"/>
        <v>8.210029737678383</v>
      </c>
      <c r="Q103" s="43">
        <f t="shared" si="21"/>
        <v>3.477189065369667</v>
      </c>
      <c r="R103" s="43">
        <f t="shared" si="22"/>
        <v>4.346486331712084</v>
      </c>
      <c r="S103" s="43">
        <f t="shared" si="23"/>
        <v>0.6761200960441026</v>
      </c>
      <c r="T103" s="3">
        <f t="shared" si="16"/>
        <v>0</v>
      </c>
      <c r="U103" s="3"/>
      <c r="V103" s="3"/>
      <c r="W103" s="3"/>
      <c r="X103" s="3"/>
      <c r="Y103" s="3"/>
      <c r="Z103" s="3"/>
    </row>
    <row r="104" spans="1:26" ht="12.75">
      <c r="A104" s="231" t="s">
        <v>57</v>
      </c>
      <c r="B104" s="97">
        <f>B29*($D$92/100)</f>
        <v>20.947499999999998</v>
      </c>
      <c r="C104" s="97">
        <f>B29*($D$93/100)</f>
        <v>14.553</v>
      </c>
      <c r="D104" s="97">
        <f>B29*($D$94/100)</f>
        <v>3.3075</v>
      </c>
      <c r="E104" s="182"/>
      <c r="F104" s="182"/>
      <c r="G104" s="181"/>
      <c r="H104" s="101"/>
      <c r="M104" s="3">
        <f t="shared" si="17"/>
        <v>83</v>
      </c>
      <c r="N104" s="3">
        <f t="shared" si="18"/>
        <v>1</v>
      </c>
      <c r="O104" s="3">
        <f t="shared" si="19"/>
        <v>83</v>
      </c>
      <c r="P104" s="43">
        <f t="shared" si="20"/>
        <v>8.049036062146188</v>
      </c>
      <c r="Q104" s="43">
        <f t="shared" si="21"/>
        <v>3.4090035086736785</v>
      </c>
      <c r="R104" s="43">
        <f t="shared" si="22"/>
        <v>4.261254385842099</v>
      </c>
      <c r="S104" s="43">
        <f t="shared" si="23"/>
        <v>0.6628617933532159</v>
      </c>
      <c r="T104" s="3">
        <f t="shared" si="16"/>
        <v>0</v>
      </c>
      <c r="U104" s="3"/>
      <c r="V104" s="3"/>
      <c r="W104" s="3"/>
      <c r="X104" s="3"/>
      <c r="Y104" s="3"/>
      <c r="Z104" s="3"/>
    </row>
    <row r="105" spans="1:26" ht="13.5" thickBot="1">
      <c r="A105" s="233" t="s">
        <v>58</v>
      </c>
      <c r="B105" s="103">
        <f>B30*($D$92/100)</f>
        <v>3.2584999999999997</v>
      </c>
      <c r="C105" s="103">
        <f>B30*($D$93/100)</f>
        <v>2.2638</v>
      </c>
      <c r="D105" s="103">
        <f>B30*($D$94/100)</f>
        <v>0.5145</v>
      </c>
      <c r="E105" s="103">
        <f>B30*(D95/100)</f>
        <v>0.7202999999999999</v>
      </c>
      <c r="F105" s="103">
        <f>B30*(D96/100)</f>
        <v>0.5145</v>
      </c>
      <c r="G105" s="183">
        <f>B30*(D97/100)</f>
        <v>0.10289999999999999</v>
      </c>
      <c r="H105" s="101"/>
      <c r="M105" s="3">
        <f t="shared" si="17"/>
        <v>84</v>
      </c>
      <c r="N105" s="3">
        <f t="shared" si="18"/>
        <v>1</v>
      </c>
      <c r="O105" s="3">
        <f t="shared" si="19"/>
        <v>84</v>
      </c>
      <c r="P105" s="43">
        <f t="shared" si="20"/>
        <v>7.891199374394733</v>
      </c>
      <c r="Q105" s="43">
        <f t="shared" si="21"/>
        <v>3.3421550291554154</v>
      </c>
      <c r="R105" s="43">
        <f t="shared" si="22"/>
        <v>4.17769378644427</v>
      </c>
      <c r="S105" s="43">
        <f t="shared" si="23"/>
        <v>0.6498634778913315</v>
      </c>
      <c r="T105" s="3">
        <f t="shared" si="16"/>
        <v>0</v>
      </c>
      <c r="U105" s="3"/>
      <c r="V105" s="3"/>
      <c r="W105" s="3"/>
      <c r="X105" s="3"/>
      <c r="Y105" s="3"/>
      <c r="Z105" s="3"/>
    </row>
    <row r="106" spans="1:26" ht="13.5" thickBot="1">
      <c r="A106" s="129"/>
      <c r="H106" s="101"/>
      <c r="M106" s="3">
        <f t="shared" si="17"/>
        <v>85</v>
      </c>
      <c r="N106" s="3">
        <f t="shared" si="18"/>
        <v>1</v>
      </c>
      <c r="O106" s="3">
        <f t="shared" si="19"/>
        <v>85</v>
      </c>
      <c r="P106" s="43">
        <f t="shared" si="20"/>
        <v>7.7364577678192115</v>
      </c>
      <c r="Q106" s="43">
        <f t="shared" si="21"/>
        <v>3.276617407546959</v>
      </c>
      <c r="R106" s="43">
        <f t="shared" si="22"/>
        <v>4.0957717594337</v>
      </c>
      <c r="S106" s="43">
        <f t="shared" si="23"/>
        <v>0.637120051467465</v>
      </c>
      <c r="T106" s="3">
        <f t="shared" si="16"/>
        <v>0</v>
      </c>
      <c r="U106" s="3"/>
      <c r="V106" s="3"/>
      <c r="W106" s="3"/>
      <c r="X106" s="3"/>
      <c r="Y106" s="3"/>
      <c r="Z106" s="3"/>
    </row>
    <row r="107" spans="1:26" ht="12.75">
      <c r="A107" s="877" t="s">
        <v>137</v>
      </c>
      <c r="B107" s="810" t="s">
        <v>108</v>
      </c>
      <c r="C107" s="816"/>
      <c r="D107" s="810" t="s">
        <v>109</v>
      </c>
      <c r="E107" s="816"/>
      <c r="F107" s="810" t="s">
        <v>110</v>
      </c>
      <c r="G107" s="811"/>
      <c r="H107" s="107"/>
      <c r="M107" s="3">
        <f t="shared" si="17"/>
        <v>86</v>
      </c>
      <c r="N107" s="3">
        <f t="shared" si="18"/>
        <v>1</v>
      </c>
      <c r="O107" s="3">
        <f t="shared" si="19"/>
        <v>86</v>
      </c>
      <c r="P107" s="43">
        <f t="shared" si="20"/>
        <v>7.584750549765575</v>
      </c>
      <c r="Q107" s="43">
        <f t="shared" si="21"/>
        <v>3.2123649387242423</v>
      </c>
      <c r="R107" s="43">
        <f t="shared" si="22"/>
        <v>4.015456173405304</v>
      </c>
      <c r="S107" s="43">
        <f t="shared" si="23"/>
        <v>0.6246265158630478</v>
      </c>
      <c r="T107" s="3">
        <f t="shared" si="16"/>
        <v>0</v>
      </c>
      <c r="U107" s="3"/>
      <c r="V107" s="3"/>
      <c r="W107" s="3"/>
      <c r="X107" s="3"/>
      <c r="Y107" s="3"/>
      <c r="Z107" s="3"/>
    </row>
    <row r="108" spans="1:26" ht="12.75">
      <c r="A108" s="880"/>
      <c r="B108" s="187"/>
      <c r="C108" s="188"/>
      <c r="D108" s="187"/>
      <c r="E108" s="188"/>
      <c r="F108" s="189"/>
      <c r="G108" s="190"/>
      <c r="H108" s="107"/>
      <c r="M108" s="3">
        <f t="shared" si="17"/>
        <v>87</v>
      </c>
      <c r="N108" s="3">
        <f t="shared" si="18"/>
        <v>1</v>
      </c>
      <c r="O108" s="3">
        <f t="shared" si="19"/>
        <v>87</v>
      </c>
      <c r="P108" s="43">
        <f t="shared" si="20"/>
        <v>7.436018217725704</v>
      </c>
      <c r="Q108" s="43">
        <f t="shared" si="21"/>
        <v>3.149372421625003</v>
      </c>
      <c r="R108" s="43">
        <f t="shared" si="22"/>
        <v>3.9367155270312546</v>
      </c>
      <c r="S108" s="43">
        <f t="shared" si="23"/>
        <v>0.612377970871529</v>
      </c>
      <c r="T108" s="3">
        <f t="shared" si="16"/>
        <v>0</v>
      </c>
      <c r="U108" s="3"/>
      <c r="V108" s="3"/>
      <c r="W108" s="3"/>
      <c r="X108" s="3"/>
      <c r="Y108" s="3"/>
      <c r="Z108" s="3"/>
    </row>
    <row r="109" spans="1:26" ht="28.5" customHeight="1" thickBot="1">
      <c r="A109" s="881"/>
      <c r="B109" s="124" t="s">
        <v>87</v>
      </c>
      <c r="C109" s="191" t="s">
        <v>88</v>
      </c>
      <c r="D109" s="124" t="s">
        <v>111</v>
      </c>
      <c r="E109" s="191" t="s">
        <v>88</v>
      </c>
      <c r="F109" s="124" t="s">
        <v>111</v>
      </c>
      <c r="G109" s="125" t="s">
        <v>88</v>
      </c>
      <c r="H109" s="107"/>
      <c r="M109" s="3">
        <f t="shared" si="17"/>
        <v>88</v>
      </c>
      <c r="N109" s="3">
        <f t="shared" si="18"/>
        <v>1</v>
      </c>
      <c r="O109" s="3">
        <f t="shared" si="19"/>
        <v>88</v>
      </c>
      <c r="P109" s="43">
        <f t="shared" si="20"/>
        <v>7.29020243599937</v>
      </c>
      <c r="Q109" s="43">
        <f t="shared" si="21"/>
        <v>3.087615149364438</v>
      </c>
      <c r="R109" s="43">
        <f t="shared" si="22"/>
        <v>3.8595189367055482</v>
      </c>
      <c r="S109" s="43">
        <f t="shared" si="23"/>
        <v>0.6003696123764192</v>
      </c>
      <c r="T109" s="3">
        <f t="shared" si="16"/>
        <v>0</v>
      </c>
      <c r="U109" s="3"/>
      <c r="V109" s="3"/>
      <c r="W109" s="3"/>
      <c r="X109" s="3"/>
      <c r="Y109" s="3"/>
      <c r="Z109" s="3"/>
    </row>
    <row r="110" spans="1:26" ht="13.5" thickTop="1">
      <c r="A110" s="258" t="s">
        <v>42</v>
      </c>
      <c r="B110" s="193">
        <f>$B$102/$E$92</f>
        <v>0.04546207234966432</v>
      </c>
      <c r="C110" s="194">
        <f>B102/$F$92</f>
        <v>1.4402384520373657</v>
      </c>
      <c r="D110" s="193">
        <f>C102/$E$93</f>
        <v>0.03903586032363006</v>
      </c>
      <c r="E110" s="194">
        <f>C102/F93</f>
        <v>1.2366560550526002</v>
      </c>
      <c r="F110" s="193">
        <f>D102/$E$94</f>
        <v>0.020511341613129907</v>
      </c>
      <c r="G110" s="195">
        <f>D102/F94</f>
        <v>0.6497993023039554</v>
      </c>
      <c r="H110" s="107"/>
      <c r="M110" s="3">
        <f t="shared" si="17"/>
        <v>89</v>
      </c>
      <c r="N110" s="3">
        <f t="shared" si="18"/>
        <v>1</v>
      </c>
      <c r="O110" s="3">
        <f t="shared" si="19"/>
        <v>89</v>
      </c>
      <c r="P110" s="43">
        <f t="shared" si="20"/>
        <v>7.147246012813844</v>
      </c>
      <c r="Q110" s="43">
        <f t="shared" si="21"/>
        <v>3.027068899544686</v>
      </c>
      <c r="R110" s="43">
        <f t="shared" si="22"/>
        <v>3.7838361244308585</v>
      </c>
      <c r="S110" s="43">
        <f t="shared" si="23"/>
        <v>0.588596730467023</v>
      </c>
      <c r="T110" s="3">
        <f t="shared" si="16"/>
        <v>0</v>
      </c>
      <c r="U110" s="3"/>
      <c r="V110" s="3"/>
      <c r="W110" s="3"/>
      <c r="X110" s="3"/>
      <c r="Y110" s="3"/>
      <c r="Z110" s="3"/>
    </row>
    <row r="111" spans="1:26" ht="12.75">
      <c r="A111" s="259" t="s">
        <v>43</v>
      </c>
      <c r="B111" s="193">
        <f>$B$103/$E$92</f>
        <v>0.01925452475985783</v>
      </c>
      <c r="C111" s="197">
        <f>B103/F92</f>
        <v>0.6099833443922961</v>
      </c>
      <c r="D111" s="193">
        <f>C103/$E$93</f>
        <v>0.016532834960596262</v>
      </c>
      <c r="E111" s="197">
        <f>C103/F93</f>
        <v>0.5237602115516895</v>
      </c>
      <c r="F111" s="193">
        <f>D103/$E$94</f>
        <v>0.008687156447913843</v>
      </c>
      <c r="G111" s="198">
        <f>D103/F94</f>
        <v>0.27520911626991057</v>
      </c>
      <c r="H111" s="113"/>
      <c r="M111" s="3">
        <f t="shared" si="17"/>
        <v>90</v>
      </c>
      <c r="N111" s="3">
        <f t="shared" si="18"/>
        <v>1</v>
      </c>
      <c r="O111" s="3">
        <f t="shared" si="19"/>
        <v>90</v>
      </c>
      <c r="P111" s="43">
        <f t="shared" si="20"/>
        <v>7.007092877892179</v>
      </c>
      <c r="Q111" s="43">
        <f t="shared" si="21"/>
        <v>2.9677099247543337</v>
      </c>
      <c r="R111" s="43">
        <f t="shared" si="22"/>
        <v>3.709637405942918</v>
      </c>
      <c r="S111" s="43">
        <f t="shared" si="23"/>
        <v>0.5770547075911211</v>
      </c>
      <c r="T111" s="3">
        <f t="shared" si="16"/>
        <v>0</v>
      </c>
      <c r="U111" s="3"/>
      <c r="V111" s="3"/>
      <c r="W111" s="3"/>
      <c r="X111" s="3"/>
      <c r="Y111" s="3"/>
      <c r="Z111" s="3"/>
    </row>
    <row r="112" spans="1:26" ht="12.75">
      <c r="A112" s="259" t="s">
        <v>85</v>
      </c>
      <c r="B112" s="193">
        <f>$B$104/$E$92</f>
        <v>0.024068155949822288</v>
      </c>
      <c r="C112" s="197">
        <f>B104/F92</f>
        <v>0.76247918049037</v>
      </c>
      <c r="D112" s="193">
        <f>C104/$E$93</f>
        <v>0.020666043700745325</v>
      </c>
      <c r="E112" s="197">
        <f>C104/F93</f>
        <v>0.6547002644396119</v>
      </c>
      <c r="F112" s="193">
        <f>D104/$E$94</f>
        <v>0.010858945559892304</v>
      </c>
      <c r="G112" s="198">
        <f>D104/F94</f>
        <v>0.3440113953373882</v>
      </c>
      <c r="M112" s="3">
        <f t="shared" si="17"/>
        <v>91</v>
      </c>
      <c r="N112" s="3">
        <f t="shared" si="18"/>
        <v>1</v>
      </c>
      <c r="O112" s="3">
        <f t="shared" si="19"/>
        <v>91</v>
      </c>
      <c r="P112" s="43">
        <f t="shared" si="20"/>
        <v>6.869688060461355</v>
      </c>
      <c r="Q112" s="43">
        <f t="shared" si="21"/>
        <v>2.90951494325422</v>
      </c>
      <c r="R112" s="43">
        <f t="shared" si="22"/>
        <v>3.636893679067776</v>
      </c>
      <c r="S112" s="43">
        <f t="shared" si="23"/>
        <v>0.5657390167438768</v>
      </c>
      <c r="T112" s="3">
        <f t="shared" si="16"/>
        <v>0</v>
      </c>
      <c r="U112" s="3"/>
      <c r="V112" s="3"/>
      <c r="W112" s="3"/>
      <c r="X112" s="3"/>
      <c r="Y112" s="3"/>
      <c r="Z112" s="3"/>
    </row>
    <row r="113" spans="1:26" ht="12.75">
      <c r="A113" s="260" t="s">
        <v>112</v>
      </c>
      <c r="B113" s="193">
        <f>$B$105/$E$92</f>
        <v>0.0037439353699723556</v>
      </c>
      <c r="C113" s="197">
        <f>B105/F92</f>
        <v>0.11860787252072423</v>
      </c>
      <c r="D113" s="193">
        <f>C105/$E$93</f>
        <v>0.003214717909004828</v>
      </c>
      <c r="E113" s="197">
        <f>C105/F93</f>
        <v>0.10184226335727295</v>
      </c>
      <c r="F113" s="193">
        <f>D105/$E$94</f>
        <v>0.0016891693093165807</v>
      </c>
      <c r="G113" s="198">
        <f>D105/F94</f>
        <v>0.05351288371914927</v>
      </c>
      <c r="M113" s="3">
        <f t="shared" si="17"/>
        <v>92</v>
      </c>
      <c r="N113" s="3">
        <f t="shared" si="18"/>
        <v>1</v>
      </c>
      <c r="O113" s="3">
        <f t="shared" si="19"/>
        <v>92</v>
      </c>
      <c r="P113" s="43">
        <f t="shared" si="20"/>
        <v>6.7349776676916875</v>
      </c>
      <c r="Q113" s="43">
        <f t="shared" si="21"/>
        <v>2.8524611298458904</v>
      </c>
      <c r="R113" s="43">
        <f t="shared" si="22"/>
        <v>3.5655764123073634</v>
      </c>
      <c r="S113" s="43">
        <f t="shared" si="23"/>
        <v>0.5546452196922571</v>
      </c>
      <c r="T113" s="3">
        <f t="shared" si="16"/>
        <v>0</v>
      </c>
      <c r="U113" s="3"/>
      <c r="V113" s="3"/>
      <c r="W113" s="3"/>
      <c r="X113" s="3"/>
      <c r="Y113" s="3"/>
      <c r="Z113" s="3"/>
    </row>
    <row r="114" spans="1:26" ht="13.5" thickBot="1">
      <c r="A114" s="261" t="s">
        <v>113</v>
      </c>
      <c r="B114" s="201">
        <f>$E$105/$E$95</f>
        <v>0.0008276067659938891</v>
      </c>
      <c r="C114" s="202">
        <f>E105/F95</f>
        <v>0.02621858234668641</v>
      </c>
      <c r="D114" s="201">
        <f>F105/$E$96</f>
        <v>0.0007306177065920064</v>
      </c>
      <c r="E114" s="202">
        <f>F105/F96</f>
        <v>0.023145968944834762</v>
      </c>
      <c r="F114" s="203">
        <f>G105/$E$97</f>
        <v>0.0003378338618633161</v>
      </c>
      <c r="G114" s="204">
        <f>G105/F97</f>
        <v>0.010702576743829854</v>
      </c>
      <c r="M114" s="3">
        <f t="shared" si="17"/>
        <v>93</v>
      </c>
      <c r="N114" s="3">
        <f t="shared" si="18"/>
        <v>1</v>
      </c>
      <c r="O114" s="3">
        <f t="shared" si="19"/>
        <v>93</v>
      </c>
      <c r="P114" s="43">
        <f t="shared" si="20"/>
        <v>6.602908863559007</v>
      </c>
      <c r="Q114" s="43">
        <f t="shared" si="21"/>
        <v>2.796526106919108</v>
      </c>
      <c r="R114" s="43">
        <f t="shared" si="22"/>
        <v>3.4956576336488854</v>
      </c>
      <c r="S114" s="43">
        <f t="shared" si="23"/>
        <v>0.5437689652342715</v>
      </c>
      <c r="T114" s="3">
        <f t="shared" si="16"/>
        <v>0</v>
      </c>
      <c r="U114" s="3"/>
      <c r="V114" s="3"/>
      <c r="W114" s="3"/>
      <c r="X114" s="3"/>
      <c r="Y114" s="3"/>
      <c r="Z114" s="3"/>
    </row>
    <row r="115" spans="8:26" ht="13.5" thickBot="1">
      <c r="H115" s="184"/>
      <c r="M115" s="3">
        <f t="shared" si="17"/>
        <v>94</v>
      </c>
      <c r="N115" s="3">
        <f t="shared" si="18"/>
        <v>1</v>
      </c>
      <c r="O115" s="3">
        <f t="shared" si="19"/>
        <v>94</v>
      </c>
      <c r="P115" s="43">
        <f t="shared" si="20"/>
        <v>6.473429848121351</v>
      </c>
      <c r="Q115" s="43">
        <f t="shared" si="21"/>
        <v>2.7416879356749244</v>
      </c>
      <c r="R115" s="43">
        <f t="shared" si="22"/>
        <v>3.427109919593656</v>
      </c>
      <c r="S115" s="43">
        <f t="shared" si="23"/>
        <v>0.5331059874923469</v>
      </c>
      <c r="T115" s="3">
        <f t="shared" si="16"/>
        <v>0</v>
      </c>
      <c r="U115" s="3"/>
      <c r="V115" s="3"/>
      <c r="W115" s="3"/>
      <c r="X115" s="3"/>
      <c r="Y115" s="3"/>
      <c r="Z115" s="3"/>
    </row>
    <row r="116" spans="1:26" ht="12.75">
      <c r="A116" s="877" t="s">
        <v>142</v>
      </c>
      <c r="B116" s="810" t="s">
        <v>131</v>
      </c>
      <c r="C116" s="811"/>
      <c r="D116" s="829"/>
      <c r="E116" s="830"/>
      <c r="F116" s="829"/>
      <c r="G116" s="830"/>
      <c r="H116" s="184"/>
      <c r="M116" s="3">
        <f t="shared" si="17"/>
        <v>95</v>
      </c>
      <c r="N116" s="3">
        <f t="shared" si="18"/>
        <v>1</v>
      </c>
      <c r="O116" s="3">
        <f t="shared" si="19"/>
        <v>95</v>
      </c>
      <c r="P116" s="43">
        <f t="shared" si="20"/>
        <v>6.346489837202027</v>
      </c>
      <c r="Q116" s="43">
        <f t="shared" si="21"/>
        <v>2.6879251075208574</v>
      </c>
      <c r="R116" s="43">
        <f t="shared" si="22"/>
        <v>3.3599063844010724</v>
      </c>
      <c r="S116" s="43">
        <f t="shared" si="23"/>
        <v>0.5226521042401673</v>
      </c>
      <c r="T116" s="3">
        <f t="shared" si="16"/>
        <v>0</v>
      </c>
      <c r="U116" s="3"/>
      <c r="V116" s="3"/>
      <c r="W116" s="3"/>
      <c r="X116" s="3"/>
      <c r="Y116" s="3"/>
      <c r="Z116" s="3"/>
    </row>
    <row r="117" spans="1:26" ht="12.75">
      <c r="A117" s="878"/>
      <c r="B117" s="187"/>
      <c r="C117" s="206"/>
      <c r="D117" s="120"/>
      <c r="E117" s="120"/>
      <c r="F117" s="109"/>
      <c r="G117" s="109"/>
      <c r="M117" s="3">
        <f t="shared" si="17"/>
        <v>96</v>
      </c>
      <c r="N117" s="3">
        <f t="shared" si="18"/>
        <v>1</v>
      </c>
      <c r="O117" s="3">
        <f t="shared" si="19"/>
        <v>96</v>
      </c>
      <c r="P117" s="43">
        <f t="shared" si="20"/>
        <v>6.222039042471069</v>
      </c>
      <c r="Q117" s="43">
        <f t="shared" si="21"/>
        <v>2.6352165356348047</v>
      </c>
      <c r="R117" s="43">
        <f t="shared" si="22"/>
        <v>3.294020669543506</v>
      </c>
      <c r="S117" s="43">
        <f t="shared" si="23"/>
        <v>0.5124032152623237</v>
      </c>
      <c r="T117" s="3">
        <f t="shared" si="16"/>
        <v>0</v>
      </c>
      <c r="U117" s="3"/>
      <c r="V117" s="3"/>
      <c r="W117" s="3"/>
      <c r="X117" s="3"/>
      <c r="Y117" s="3"/>
      <c r="Z117" s="3"/>
    </row>
    <row r="118" spans="1:26" ht="13.5" thickBot="1">
      <c r="A118" s="879"/>
      <c r="B118" s="124" t="s">
        <v>87</v>
      </c>
      <c r="C118" s="125" t="s">
        <v>88</v>
      </c>
      <c r="D118" s="100"/>
      <c r="E118" s="100"/>
      <c r="F118" s="100"/>
      <c r="G118" s="100"/>
      <c r="M118" s="3">
        <f t="shared" si="17"/>
        <v>97</v>
      </c>
      <c r="N118" s="3">
        <f t="shared" si="18"/>
        <v>1</v>
      </c>
      <c r="O118" s="3">
        <f t="shared" si="19"/>
        <v>97</v>
      </c>
      <c r="P118" s="43">
        <f t="shared" si="20"/>
        <v>6.100028651917295</v>
      </c>
      <c r="Q118" s="43">
        <f t="shared" si="21"/>
        <v>2.583541546694383</v>
      </c>
      <c r="R118" s="43">
        <f t="shared" si="22"/>
        <v>3.229426933367979</v>
      </c>
      <c r="S118" s="43">
        <f t="shared" si="23"/>
        <v>0.5023553007461306</v>
      </c>
      <c r="T118" s="3">
        <f t="shared" si="16"/>
        <v>0</v>
      </c>
      <c r="U118" s="3"/>
      <c r="V118" s="3"/>
      <c r="W118" s="3"/>
      <c r="X118" s="3"/>
      <c r="Y118" s="3"/>
      <c r="Z118" s="3"/>
    </row>
    <row r="119" spans="1:26" ht="13.5" thickTop="1">
      <c r="A119" s="258" t="s">
        <v>42</v>
      </c>
      <c r="B119" s="127" t="e">
        <f>B27/$D$21</f>
        <v>#DIV/0!</v>
      </c>
      <c r="C119" s="128">
        <f>B27/$D$23</f>
        <v>0.1666</v>
      </c>
      <c r="D119" s="113"/>
      <c r="E119" s="113"/>
      <c r="F119" s="113"/>
      <c r="G119" s="113"/>
      <c r="M119" s="3">
        <f t="shared" si="17"/>
        <v>98</v>
      </c>
      <c r="N119" s="3">
        <f t="shared" si="18"/>
        <v>1</v>
      </c>
      <c r="O119" s="3">
        <f t="shared" si="19"/>
        <v>98</v>
      </c>
      <c r="P119" s="43">
        <f t="shared" si="20"/>
        <v>5.980410810703291</v>
      </c>
      <c r="Q119" s="43">
        <f t="shared" si="21"/>
        <v>2.5328798727684516</v>
      </c>
      <c r="R119" s="43">
        <f t="shared" si="22"/>
        <v>3.166099840960565</v>
      </c>
      <c r="S119" s="43">
        <f t="shared" si="23"/>
        <v>0.49250441970497727</v>
      </c>
      <c r="T119" s="3">
        <f t="shared" si="16"/>
        <v>0</v>
      </c>
      <c r="U119" s="3"/>
      <c r="V119" s="3"/>
      <c r="W119" s="3"/>
      <c r="X119" s="3"/>
      <c r="Y119" s="3"/>
      <c r="Z119" s="3"/>
    </row>
    <row r="120" spans="1:26" ht="12.75">
      <c r="A120" s="259" t="s">
        <v>43</v>
      </c>
      <c r="B120" s="127" t="e">
        <f>B28/$D$21</f>
        <v>#DIV/0!</v>
      </c>
      <c r="C120" s="128">
        <f>B28/$D$23</f>
        <v>0.07056</v>
      </c>
      <c r="D120" s="113"/>
      <c r="E120" s="113"/>
      <c r="F120" s="113"/>
      <c r="G120" s="113"/>
      <c r="M120" s="3">
        <f t="shared" si="17"/>
        <v>99</v>
      </c>
      <c r="N120" s="3">
        <f t="shared" si="18"/>
        <v>1</v>
      </c>
      <c r="O120" s="3">
        <f t="shared" si="19"/>
        <v>99</v>
      </c>
      <c r="P120" s="43">
        <f t="shared" si="20"/>
        <v>5.863138602395814</v>
      </c>
      <c r="Q120" s="43">
        <f t="shared" si="21"/>
        <v>2.483211643367638</v>
      </c>
      <c r="R120" s="43">
        <f t="shared" si="22"/>
        <v>3.1040145542095483</v>
      </c>
      <c r="S120" s="43">
        <f t="shared" si="23"/>
        <v>0.48284670843259686</v>
      </c>
      <c r="T120" s="3">
        <f t="shared" si="16"/>
        <v>0</v>
      </c>
      <c r="U120" s="3"/>
      <c r="V120" s="3"/>
      <c r="W120" s="3"/>
      <c r="X120" s="3"/>
      <c r="Y120" s="3"/>
      <c r="Z120" s="3"/>
    </row>
    <row r="121" spans="1:26" ht="12.75">
      <c r="A121" s="259" t="s">
        <v>85</v>
      </c>
      <c r="B121" s="127" t="e">
        <f>B29/$D$21</f>
        <v>#DIV/0!</v>
      </c>
      <c r="C121" s="128">
        <f>B29/$D$23</f>
        <v>0.0882</v>
      </c>
      <c r="D121" s="113"/>
      <c r="E121" s="113"/>
      <c r="F121" s="113"/>
      <c r="G121" s="113"/>
      <c r="M121" s="3">
        <f t="shared" si="17"/>
        <v>100</v>
      </c>
      <c r="N121" s="3">
        <f t="shared" si="18"/>
        <v>1</v>
      </c>
      <c r="O121" s="3">
        <f t="shared" si="19"/>
        <v>100</v>
      </c>
      <c r="P121" s="43">
        <f t="shared" si="20"/>
        <v>5.7481660305642635</v>
      </c>
      <c r="Q121" s="43">
        <f t="shared" si="21"/>
        <v>2.434517377650746</v>
      </c>
      <c r="R121" s="43">
        <f t="shared" si="22"/>
        <v>3.043146722063433</v>
      </c>
      <c r="S121" s="43">
        <f t="shared" si="23"/>
        <v>0.47337837898764556</v>
      </c>
      <c r="T121" s="3">
        <f t="shared" si="16"/>
        <v>0</v>
      </c>
      <c r="U121" s="3"/>
      <c r="V121" s="3"/>
      <c r="W121" s="3"/>
      <c r="X121" s="3"/>
      <c r="Y121" s="3"/>
      <c r="Z121" s="3"/>
    </row>
    <row r="122" spans="1:26" ht="13.5" thickBot="1">
      <c r="A122" s="261" t="s">
        <v>58</v>
      </c>
      <c r="B122" s="203" t="e">
        <f>B30/$D$21</f>
        <v>#DIV/0!</v>
      </c>
      <c r="C122" s="132">
        <f>B30/$D$23</f>
        <v>0.01372</v>
      </c>
      <c r="D122" s="113"/>
      <c r="E122" s="113"/>
      <c r="F122" s="113"/>
      <c r="G122" s="113"/>
      <c r="M122" s="3">
        <f t="shared" si="17"/>
        <v>101</v>
      </c>
      <c r="N122" s="3">
        <f t="shared" si="18"/>
        <v>1</v>
      </c>
      <c r="O122" s="3">
        <f t="shared" si="19"/>
        <v>101</v>
      </c>
      <c r="P122" s="43">
        <f t="shared" si="20"/>
        <v>5.635448000739984</v>
      </c>
      <c r="Q122" s="43">
        <f t="shared" si="21"/>
        <v>2.3867779767839923</v>
      </c>
      <c r="R122" s="43">
        <f t="shared" si="22"/>
        <v>2.9834724709799914</v>
      </c>
      <c r="S122" s="43">
        <f t="shared" si="23"/>
        <v>0.46409571770799907</v>
      </c>
      <c r="T122" s="3">
        <f t="shared" si="16"/>
        <v>0</v>
      </c>
      <c r="U122" s="3"/>
      <c r="V122" s="3"/>
      <c r="W122" s="3"/>
      <c r="X122" s="3"/>
      <c r="Y122" s="3"/>
      <c r="Z122" s="3"/>
    </row>
    <row r="123" spans="1:26" ht="12.75">
      <c r="A123" s="210"/>
      <c r="B123" s="113"/>
      <c r="C123" s="113"/>
      <c r="D123" s="113"/>
      <c r="E123" s="113"/>
      <c r="F123" s="113"/>
      <c r="G123" s="113"/>
      <c r="M123" s="3">
        <f t="shared" si="17"/>
        <v>102</v>
      </c>
      <c r="N123" s="3">
        <f t="shared" si="18"/>
        <v>1</v>
      </c>
      <c r="O123" s="3">
        <f t="shared" si="19"/>
        <v>102</v>
      </c>
      <c r="P123" s="43">
        <f t="shared" si="20"/>
        <v>5.52494030272935</v>
      </c>
      <c r="Q123" s="43">
        <f t="shared" si="21"/>
        <v>2.339974716450077</v>
      </c>
      <c r="R123" s="43">
        <f t="shared" si="22"/>
        <v>2.9249683955625967</v>
      </c>
      <c r="S123" s="43">
        <f t="shared" si="23"/>
        <v>0.45499508375418213</v>
      </c>
      <c r="T123" s="3">
        <f t="shared" si="16"/>
        <v>0</v>
      </c>
      <c r="U123" s="3"/>
      <c r="V123" s="3"/>
      <c r="W123" s="3"/>
      <c r="X123" s="3"/>
      <c r="Y123" s="3"/>
      <c r="Z123" s="3"/>
    </row>
    <row r="124" spans="13:26" ht="12.75">
      <c r="M124" s="3">
        <f t="shared" si="17"/>
        <v>103</v>
      </c>
      <c r="N124" s="3">
        <f t="shared" si="18"/>
        <v>1</v>
      </c>
      <c r="O124" s="3">
        <f t="shared" si="19"/>
        <v>103</v>
      </c>
      <c r="P124" s="43">
        <f t="shared" si="20"/>
        <v>5.416599593273664</v>
      </c>
      <c r="Q124" s="43">
        <f t="shared" si="21"/>
        <v>2.2940892395041392</v>
      </c>
      <c r="R124" s="43">
        <f t="shared" si="22"/>
        <v>2.867611549380175</v>
      </c>
      <c r="S124" s="43">
        <f t="shared" si="23"/>
        <v>0.44607290768136093</v>
      </c>
      <c r="T124" s="3">
        <f t="shared" si="16"/>
        <v>0</v>
      </c>
      <c r="U124" s="3"/>
      <c r="V124" s="3"/>
      <c r="W124" s="3"/>
      <c r="X124" s="3"/>
      <c r="Y124" s="3"/>
      <c r="Z124" s="3"/>
    </row>
    <row r="125" spans="4:26" ht="12.75">
      <c r="D125" s="4"/>
      <c r="M125" s="3">
        <f t="shared" si="17"/>
        <v>104</v>
      </c>
      <c r="N125" s="3">
        <f t="shared" si="18"/>
        <v>1</v>
      </c>
      <c r="O125" s="3">
        <f t="shared" si="19"/>
        <v>104</v>
      </c>
      <c r="P125" s="43">
        <f t="shared" si="20"/>
        <v>5.310383379049096</v>
      </c>
      <c r="Q125" s="43">
        <f t="shared" si="21"/>
        <v>2.249103548773734</v>
      </c>
      <c r="R125" s="43">
        <f t="shared" si="22"/>
        <v>2.811379435967168</v>
      </c>
      <c r="S125" s="43">
        <f t="shared" si="23"/>
        <v>0.4373256900393377</v>
      </c>
      <c r="T125" s="3">
        <f t="shared" si="16"/>
        <v>0</v>
      </c>
      <c r="U125" s="3"/>
      <c r="V125" s="3"/>
      <c r="W125" s="3"/>
      <c r="X125" s="3"/>
      <c r="Y125" s="3"/>
      <c r="Z125" s="3"/>
    </row>
    <row r="126" spans="13:26" ht="12.75">
      <c r="M126" s="3">
        <f t="shared" si="17"/>
        <v>105</v>
      </c>
      <c r="N126" s="3">
        <f t="shared" si="18"/>
        <v>1</v>
      </c>
      <c r="O126" s="3">
        <f t="shared" si="19"/>
        <v>105</v>
      </c>
      <c r="P126" s="43">
        <f t="shared" si="20"/>
        <v>5.2062499999999785</v>
      </c>
      <c r="Q126" s="43">
        <f t="shared" si="21"/>
        <v>2.20499999999999</v>
      </c>
      <c r="R126" s="43">
        <f t="shared" si="22"/>
        <v>2.756249999999988</v>
      </c>
      <c r="S126" s="43">
        <f t="shared" si="23"/>
        <v>0.4287499999999986</v>
      </c>
      <c r="T126" s="3">
        <f t="shared" si="16"/>
        <v>0</v>
      </c>
      <c r="U126" s="3"/>
      <c r="V126" s="3"/>
      <c r="W126" s="3"/>
      <c r="X126" s="3"/>
      <c r="Y126" s="3"/>
      <c r="Z126" s="3"/>
    </row>
    <row r="127" spans="1:26" ht="21" thickBot="1">
      <c r="A127" s="53" t="s">
        <v>115</v>
      </c>
      <c r="B127" s="136"/>
      <c r="C127" s="136"/>
      <c r="D127" s="55"/>
      <c r="E127" s="136"/>
      <c r="F127" s="137"/>
      <c r="G127" s="138"/>
      <c r="H127" s="137"/>
      <c r="M127" s="3">
        <f t="shared" si="17"/>
        <v>106</v>
      </c>
      <c r="N127" s="3">
        <f t="shared" si="18"/>
        <v>1</v>
      </c>
      <c r="O127" s="3">
        <f t="shared" si="19"/>
        <v>106</v>
      </c>
      <c r="P127" s="43">
        <f t="shared" si="20"/>
        <v>5.1041586129989245</v>
      </c>
      <c r="Q127" s="43">
        <f t="shared" si="21"/>
        <v>2.1617612949171905</v>
      </c>
      <c r="R127" s="43">
        <f t="shared" si="22"/>
        <v>2.702201618646489</v>
      </c>
      <c r="S127" s="43">
        <f t="shared" si="23"/>
        <v>0.42034247401167646</v>
      </c>
      <c r="T127" s="3">
        <f t="shared" si="16"/>
        <v>0</v>
      </c>
      <c r="U127" s="3"/>
      <c r="V127" s="3"/>
      <c r="W127" s="3"/>
      <c r="X127" s="3"/>
      <c r="Y127" s="3"/>
      <c r="Z127" s="3"/>
    </row>
    <row r="128" spans="13:26" ht="13.5" thickTop="1">
      <c r="M128" s="3">
        <f t="shared" si="17"/>
        <v>107</v>
      </c>
      <c r="N128" s="3">
        <f t="shared" si="18"/>
        <v>1</v>
      </c>
      <c r="O128" s="3">
        <f t="shared" si="19"/>
        <v>107</v>
      </c>
      <c r="P128" s="43">
        <f t="shared" si="20"/>
        <v>5.004069175827364</v>
      </c>
      <c r="Q128" s="43">
        <f t="shared" si="21"/>
        <v>2.119370474468059</v>
      </c>
      <c r="R128" s="43">
        <f t="shared" si="22"/>
        <v>2.6492130930850744</v>
      </c>
      <c r="S128" s="43">
        <f t="shared" si="23"/>
        <v>0.41209981447990085</v>
      </c>
      <c r="T128" s="3">
        <f t="shared" si="16"/>
        <v>0</v>
      </c>
      <c r="U128" s="3"/>
      <c r="V128" s="3"/>
      <c r="W128" s="3"/>
      <c r="X128" s="3"/>
      <c r="Y128" s="3"/>
      <c r="Z128" s="3"/>
    </row>
    <row r="129" spans="13:26" ht="12.75">
      <c r="M129" s="3">
        <f t="shared" si="17"/>
        <v>108</v>
      </c>
      <c r="N129" s="3">
        <f t="shared" si="18"/>
        <v>1</v>
      </c>
      <c r="O129" s="3">
        <f t="shared" si="19"/>
        <v>108</v>
      </c>
      <c r="P129" s="43">
        <f t="shared" si="20"/>
        <v>4.9059424314702085</v>
      </c>
      <c r="Q129" s="43">
        <f t="shared" si="21"/>
        <v>2.0778109121520876</v>
      </c>
      <c r="R129" s="43">
        <f t="shared" si="22"/>
        <v>2.5972636401901097</v>
      </c>
      <c r="S129" s="43">
        <f t="shared" si="23"/>
        <v>0.40401878847401745</v>
      </c>
      <c r="T129" s="3">
        <f t="shared" si="16"/>
        <v>0</v>
      </c>
      <c r="U129" s="3"/>
      <c r="V129" s="3"/>
      <c r="W129" s="3"/>
      <c r="X129" s="3"/>
      <c r="Y129" s="3"/>
      <c r="Z129" s="3"/>
    </row>
    <row r="130" spans="13:26" ht="12.75">
      <c r="M130" s="3">
        <f t="shared" si="17"/>
        <v>109</v>
      </c>
      <c r="N130" s="3">
        <f t="shared" si="18"/>
        <v>1</v>
      </c>
      <c r="O130" s="3">
        <f t="shared" si="19"/>
        <v>109</v>
      </c>
      <c r="P130" s="43">
        <f t="shared" si="20"/>
        <v>4.809739892718493</v>
      </c>
      <c r="Q130" s="43">
        <f t="shared" si="21"/>
        <v>2.0370663075043023</v>
      </c>
      <c r="R130" s="43">
        <f t="shared" si="22"/>
        <v>2.546332884380378</v>
      </c>
      <c r="S130" s="43">
        <f t="shared" si="23"/>
        <v>0.3960962264591703</v>
      </c>
      <c r="T130" s="3">
        <f t="shared" si="16"/>
        <v>0</v>
      </c>
      <c r="U130" s="3"/>
      <c r="V130" s="3"/>
      <c r="W130" s="3"/>
      <c r="X130" s="3"/>
      <c r="Y130" s="3"/>
      <c r="Z130" s="3"/>
    </row>
    <row r="131" spans="13:26" ht="12.75">
      <c r="M131" s="3">
        <f t="shared" si="17"/>
        <v>110</v>
      </c>
      <c r="N131" s="3">
        <f t="shared" si="18"/>
        <v>1</v>
      </c>
      <c r="O131" s="3">
        <f t="shared" si="19"/>
        <v>110</v>
      </c>
      <c r="P131" s="43">
        <f t="shared" si="20"/>
        <v>4.715423827073944</v>
      </c>
      <c r="Q131" s="43">
        <f t="shared" si="21"/>
        <v>1.997120679701905</v>
      </c>
      <c r="R131" s="43">
        <f t="shared" si="22"/>
        <v>2.4964008496273813</v>
      </c>
      <c r="S131" s="43">
        <f t="shared" si="23"/>
        <v>0.3883290210531486</v>
      </c>
      <c r="T131" s="3">
        <f t="shared" si="16"/>
        <v>0</v>
      </c>
      <c r="U131" s="3"/>
      <c r="V131" s="3"/>
      <c r="W131" s="3"/>
      <c r="X131" s="3"/>
      <c r="Y131" s="3"/>
      <c r="Z131" s="3"/>
    </row>
    <row r="132" spans="13:26" ht="12.75">
      <c r="M132" s="3">
        <f t="shared" si="17"/>
        <v>111</v>
      </c>
      <c r="N132" s="3">
        <f t="shared" si="18"/>
        <v>1</v>
      </c>
      <c r="O132" s="3">
        <f t="shared" si="19"/>
        <v>111</v>
      </c>
      <c r="P132" s="43">
        <f t="shared" si="20"/>
        <v>4.622957241949565</v>
      </c>
      <c r="Q132" s="43">
        <f t="shared" si="21"/>
        <v>1.9579583612962856</v>
      </c>
      <c r="R132" s="43">
        <f t="shared" si="22"/>
        <v>2.447447951620357</v>
      </c>
      <c r="S132" s="43">
        <f t="shared" si="23"/>
        <v>0.3807141258076115</v>
      </c>
      <c r="T132" s="3">
        <f t="shared" si="16"/>
        <v>0</v>
      </c>
      <c r="U132" s="3"/>
      <c r="V132" s="3"/>
      <c r="W132" s="3"/>
      <c r="X132" s="3"/>
      <c r="Y132" s="3"/>
      <c r="Z132" s="3"/>
    </row>
    <row r="133" spans="13:26" ht="12.75">
      <c r="M133" s="3">
        <f t="shared" si="17"/>
        <v>112</v>
      </c>
      <c r="N133" s="3">
        <f t="shared" si="18"/>
        <v>1</v>
      </c>
      <c r="O133" s="3">
        <f t="shared" si="19"/>
        <v>112</v>
      </c>
      <c r="P133" s="43">
        <f t="shared" si="20"/>
        <v>4.532303870160427</v>
      </c>
      <c r="Q133" s="43">
        <f t="shared" si="21"/>
        <v>1.9195639920679448</v>
      </c>
      <c r="R133" s="43">
        <f t="shared" si="22"/>
        <v>2.399454990084931</v>
      </c>
      <c r="S133" s="43">
        <f t="shared" si="23"/>
        <v>0.3732485540132119</v>
      </c>
      <c r="T133" s="3">
        <f t="shared" si="16"/>
        <v>0</v>
      </c>
      <c r="U133" s="3"/>
      <c r="V133" s="3"/>
      <c r="W133" s="3"/>
      <c r="X133" s="3"/>
      <c r="Y133" s="3"/>
      <c r="Z133" s="3"/>
    </row>
    <row r="134" spans="13:26" ht="12.75">
      <c r="M134" s="3">
        <f t="shared" si="17"/>
        <v>113</v>
      </c>
      <c r="N134" s="3">
        <f t="shared" si="18"/>
        <v>1</v>
      </c>
      <c r="O134" s="3">
        <f t="shared" si="19"/>
        <v>113</v>
      </c>
      <c r="P134" s="43">
        <f t="shared" si="20"/>
        <v>4.443428155698977</v>
      </c>
      <c r="Q134" s="43">
        <f t="shared" si="21"/>
        <v>1.8819225130019188</v>
      </c>
      <c r="R134" s="43">
        <f t="shared" si="22"/>
        <v>2.3524031412523985</v>
      </c>
      <c r="S134" s="43">
        <f t="shared" si="23"/>
        <v>0.3659293775281513</v>
      </c>
      <c r="T134" s="3">
        <f t="shared" si="16"/>
        <v>0</v>
      </c>
      <c r="U134" s="3"/>
      <c r="V134" s="3"/>
      <c r="W134" s="3"/>
      <c r="X134" s="3"/>
      <c r="Y134" s="3"/>
      <c r="Z134" s="3"/>
    </row>
    <row r="135" spans="13:26" ht="12.75">
      <c r="M135" s="3">
        <f t="shared" si="17"/>
        <v>114</v>
      </c>
      <c r="N135" s="3">
        <f t="shared" si="18"/>
        <v>1</v>
      </c>
      <c r="O135" s="3">
        <f t="shared" si="19"/>
        <v>114</v>
      </c>
      <c r="P135" s="43">
        <f t="shared" si="20"/>
        <v>4.356295239789283</v>
      </c>
      <c r="Q135" s="43">
        <f t="shared" si="21"/>
        <v>1.8450191603813424</v>
      </c>
      <c r="R135" s="43">
        <f t="shared" si="22"/>
        <v>2.306273950476678</v>
      </c>
      <c r="S135" s="43">
        <f t="shared" si="23"/>
        <v>0.35875372562970587</v>
      </c>
      <c r="T135" s="3">
        <f t="shared" si="16"/>
        <v>0</v>
      </c>
      <c r="U135" s="3"/>
      <c r="V135" s="3"/>
      <c r="W135" s="3"/>
      <c r="X135" s="3"/>
      <c r="Y135" s="3"/>
      <c r="Z135" s="3"/>
    </row>
    <row r="136" spans="13:26" ht="12.75">
      <c r="M136" s="3">
        <f t="shared" si="17"/>
        <v>115</v>
      </c>
      <c r="N136" s="3">
        <f t="shared" si="18"/>
        <v>1</v>
      </c>
      <c r="O136" s="3">
        <f t="shared" si="19"/>
        <v>115</v>
      </c>
      <c r="P136" s="43">
        <f t="shared" si="20"/>
        <v>4.270870947214747</v>
      </c>
      <c r="Q136" s="43">
        <f t="shared" si="21"/>
        <v>1.808839459996833</v>
      </c>
      <c r="R136" s="43">
        <f t="shared" si="22"/>
        <v>2.261049324996041</v>
      </c>
      <c r="S136" s="43">
        <f t="shared" si="23"/>
        <v>0.3517187838882735</v>
      </c>
      <c r="T136" s="3">
        <f t="shared" si="16"/>
        <v>0</v>
      </c>
      <c r="U136" s="3"/>
      <c r="V136" s="3"/>
      <c r="W136" s="3"/>
      <c r="X136" s="3"/>
      <c r="Y136" s="3"/>
      <c r="Z136" s="3"/>
    </row>
    <row r="137" spans="13:26" ht="12.75">
      <c r="M137" s="3">
        <f t="shared" si="17"/>
        <v>116</v>
      </c>
      <c r="N137" s="3">
        <f t="shared" si="18"/>
        <v>1</v>
      </c>
      <c r="O137" s="3">
        <f t="shared" si="19"/>
        <v>116</v>
      </c>
      <c r="P137" s="43">
        <f t="shared" si="20"/>
        <v>4.187121772913923</v>
      </c>
      <c r="Q137" s="43">
        <f t="shared" si="21"/>
        <v>1.7733692214694254</v>
      </c>
      <c r="R137" s="43">
        <f t="shared" si="22"/>
        <v>2.216711526836782</v>
      </c>
      <c r="S137" s="43">
        <f t="shared" si="23"/>
        <v>0.3448217930634998</v>
      </c>
      <c r="T137" s="3">
        <f t="shared" si="16"/>
        <v>0</v>
      </c>
      <c r="U137" s="3"/>
      <c r="V137" s="3"/>
      <c r="W137" s="3"/>
      <c r="X137" s="3"/>
      <c r="Y137" s="3"/>
      <c r="Z137" s="3"/>
    </row>
    <row r="138" spans="13:26" ht="12.75">
      <c r="M138" s="3">
        <f t="shared" si="17"/>
        <v>117</v>
      </c>
      <c r="N138" s="3">
        <f t="shared" si="18"/>
        <v>1</v>
      </c>
      <c r="O138" s="3">
        <f t="shared" si="19"/>
        <v>117</v>
      </c>
      <c r="P138" s="43">
        <f t="shared" si="20"/>
        <v>4.105014868839187</v>
      </c>
      <c r="Q138" s="43">
        <f t="shared" si="21"/>
        <v>1.738594532684831</v>
      </c>
      <c r="R138" s="43">
        <f t="shared" si="22"/>
        <v>2.173243165856039</v>
      </c>
      <c r="S138" s="43">
        <f t="shared" si="23"/>
        <v>0.3380600480220509</v>
      </c>
      <c r="T138" s="3">
        <f t="shared" si="16"/>
        <v>0</v>
      </c>
      <c r="U138" s="3"/>
      <c r="V138" s="3"/>
      <c r="W138" s="3"/>
      <c r="X138" s="3"/>
      <c r="Y138" s="3"/>
      <c r="Z138" s="3"/>
    </row>
    <row r="139" spans="13:26" ht="12.75">
      <c r="M139" s="3">
        <f t="shared" si="17"/>
        <v>118</v>
      </c>
      <c r="N139" s="3">
        <f t="shared" si="18"/>
        <v>1</v>
      </c>
      <c r="O139" s="3">
        <f t="shared" si="19"/>
        <v>118</v>
      </c>
      <c r="P139" s="43">
        <f t="shared" si="20"/>
        <v>4.0245180310730895</v>
      </c>
      <c r="Q139" s="43">
        <f t="shared" si="21"/>
        <v>1.704501754336837</v>
      </c>
      <c r="R139" s="43">
        <f t="shared" si="22"/>
        <v>2.1306271929210463</v>
      </c>
      <c r="S139" s="43">
        <f t="shared" si="23"/>
        <v>0.3314308966766076</v>
      </c>
      <c r="T139" s="3">
        <f t="shared" si="16"/>
        <v>0</v>
      </c>
      <c r="U139" s="3"/>
      <c r="V139" s="3"/>
      <c r="W139" s="3"/>
      <c r="X139" s="3"/>
      <c r="Y139" s="3"/>
      <c r="Z139" s="3"/>
    </row>
    <row r="140" spans="13:26" ht="12.75">
      <c r="M140" s="3">
        <f t="shared" si="17"/>
        <v>119</v>
      </c>
      <c r="N140" s="3">
        <f t="shared" si="18"/>
        <v>1</v>
      </c>
      <c r="O140" s="3">
        <f t="shared" si="19"/>
        <v>119</v>
      </c>
      <c r="P140" s="43">
        <f t="shared" si="20"/>
        <v>3.945599687197362</v>
      </c>
      <c r="Q140" s="43">
        <f t="shared" si="21"/>
        <v>1.6710775145777055</v>
      </c>
      <c r="R140" s="43">
        <f t="shared" si="22"/>
        <v>2.088846893222132</v>
      </c>
      <c r="S140" s="43">
        <f t="shared" si="23"/>
        <v>0.32493173894566535</v>
      </c>
      <c r="T140" s="3">
        <f t="shared" si="16"/>
        <v>0</v>
      </c>
      <c r="U140" s="3"/>
      <c r="V140" s="3"/>
      <c r="W140" s="3"/>
      <c r="X140" s="3"/>
      <c r="Y140" s="3"/>
      <c r="Z140" s="3"/>
    </row>
    <row r="141" spans="13:26" ht="12.75">
      <c r="M141" s="3">
        <f t="shared" si="17"/>
        <v>120</v>
      </c>
      <c r="N141" s="3">
        <f t="shared" si="18"/>
        <v>1</v>
      </c>
      <c r="O141" s="3">
        <f t="shared" si="19"/>
        <v>120</v>
      </c>
      <c r="P141" s="43">
        <f t="shared" si="20"/>
        <v>3.8682288839096013</v>
      </c>
      <c r="Q141" s="43">
        <f t="shared" si="21"/>
        <v>1.6383087037734774</v>
      </c>
      <c r="R141" s="43">
        <f t="shared" si="22"/>
        <v>2.047885879716847</v>
      </c>
      <c r="S141" s="43">
        <f t="shared" si="23"/>
        <v>0.3185600257337321</v>
      </c>
      <c r="T141" s="3">
        <f t="shared" si="16"/>
        <v>0</v>
      </c>
      <c r="U141" s="3"/>
      <c r="V141" s="3"/>
      <c r="W141" s="3"/>
      <c r="X141" s="3"/>
      <c r="Y141" s="3"/>
      <c r="Z141" s="3"/>
    </row>
    <row r="142" spans="13:26" ht="12.75">
      <c r="M142" s="3">
        <f t="shared" si="17"/>
        <v>121</v>
      </c>
      <c r="N142" s="3">
        <f t="shared" si="18"/>
        <v>1</v>
      </c>
      <c r="O142" s="3">
        <f t="shared" si="19"/>
        <v>121</v>
      </c>
      <c r="P142" s="43">
        <f t="shared" si="20"/>
        <v>3.792375274882783</v>
      </c>
      <c r="Q142" s="43">
        <f t="shared" si="21"/>
        <v>1.6061824693621192</v>
      </c>
      <c r="R142" s="43">
        <f t="shared" si="22"/>
        <v>2.0077280867026492</v>
      </c>
      <c r="S142" s="43">
        <f t="shared" si="23"/>
        <v>0.31231325793152354</v>
      </c>
      <c r="T142" s="3">
        <f t="shared" si="16"/>
        <v>0</v>
      </c>
      <c r="U142" s="3"/>
      <c r="V142" s="3"/>
      <c r="W142" s="3"/>
      <c r="X142" s="3"/>
      <c r="Y142" s="3"/>
      <c r="Z142" s="3"/>
    </row>
    <row r="143" spans="13:26" ht="12.75">
      <c r="M143" s="3">
        <f t="shared" si="17"/>
        <v>122</v>
      </c>
      <c r="N143" s="3">
        <f t="shared" si="18"/>
        <v>1</v>
      </c>
      <c r="O143" s="3">
        <f t="shared" si="19"/>
        <v>122</v>
      </c>
      <c r="P143" s="43">
        <f t="shared" si="20"/>
        <v>3.7180091088628475</v>
      </c>
      <c r="Q143" s="43">
        <f t="shared" si="21"/>
        <v>1.5746862108124995</v>
      </c>
      <c r="R143" s="43">
        <f t="shared" si="22"/>
        <v>1.9683577635156246</v>
      </c>
      <c r="S143" s="43">
        <f t="shared" si="23"/>
        <v>0.30618898543576417</v>
      </c>
      <c r="T143" s="3">
        <f t="shared" si="16"/>
        <v>0</v>
      </c>
      <c r="U143" s="3"/>
      <c r="V143" s="3"/>
      <c r="W143" s="3"/>
      <c r="X143" s="3"/>
      <c r="Y143" s="3"/>
      <c r="Z143" s="3"/>
    </row>
    <row r="144" spans="13:26" ht="12.75">
      <c r="M144" s="3">
        <f t="shared" si="17"/>
        <v>123</v>
      </c>
      <c r="N144" s="3">
        <f t="shared" si="18"/>
        <v>1</v>
      </c>
      <c r="O144" s="3">
        <f t="shared" si="19"/>
        <v>123</v>
      </c>
      <c r="P144" s="43">
        <f t="shared" si="20"/>
        <v>3.6451012179996805</v>
      </c>
      <c r="Q144" s="43">
        <f t="shared" si="21"/>
        <v>1.543807574682217</v>
      </c>
      <c r="R144" s="43">
        <f t="shared" si="22"/>
        <v>1.9297594683527717</v>
      </c>
      <c r="S144" s="43">
        <f t="shared" si="23"/>
        <v>0.30018480618820925</v>
      </c>
      <c r="T144" s="3">
        <f t="shared" si="16"/>
        <v>0</v>
      </c>
      <c r="U144" s="3"/>
      <c r="V144" s="3"/>
      <c r="W144" s="3"/>
      <c r="X144" s="3"/>
      <c r="Y144" s="3"/>
      <c r="Z144" s="3"/>
    </row>
    <row r="145" spans="13:26" ht="12.75">
      <c r="M145" s="3">
        <f t="shared" si="17"/>
        <v>124</v>
      </c>
      <c r="N145" s="3">
        <f t="shared" si="18"/>
        <v>1</v>
      </c>
      <c r="O145" s="3">
        <f t="shared" si="19"/>
        <v>124</v>
      </c>
      <c r="P145" s="43">
        <f t="shared" si="20"/>
        <v>3.5736230064069177</v>
      </c>
      <c r="Q145" s="43">
        <f t="shared" si="21"/>
        <v>1.513534449772341</v>
      </c>
      <c r="R145" s="43">
        <f t="shared" si="22"/>
        <v>1.8919180622154268</v>
      </c>
      <c r="S145" s="43">
        <f t="shared" si="23"/>
        <v>0.29429836523351116</v>
      </c>
      <c r="T145" s="3">
        <f t="shared" si="16"/>
        <v>0</v>
      </c>
      <c r="U145" s="3"/>
      <c r="V145" s="3"/>
      <c r="W145" s="3"/>
      <c r="X145" s="3"/>
      <c r="Y145" s="3"/>
      <c r="Z145" s="3"/>
    </row>
    <row r="146" spans="13:26" ht="12.75">
      <c r="M146" s="3">
        <f t="shared" si="17"/>
        <v>125</v>
      </c>
      <c r="N146" s="3">
        <f t="shared" si="18"/>
        <v>1</v>
      </c>
      <c r="O146" s="3">
        <f t="shared" si="19"/>
        <v>125</v>
      </c>
      <c r="P146" s="43">
        <f t="shared" si="20"/>
        <v>3.503546438946085</v>
      </c>
      <c r="Q146" s="43">
        <f t="shared" si="21"/>
        <v>1.4838549623771649</v>
      </c>
      <c r="R146" s="43">
        <f t="shared" si="22"/>
        <v>1.8548187029714565</v>
      </c>
      <c r="S146" s="43">
        <f t="shared" si="23"/>
        <v>0.2885273537955602</v>
      </c>
      <c r="T146" s="3">
        <f t="shared" si="16"/>
        <v>0</v>
      </c>
      <c r="U146" s="3"/>
      <c r="V146" s="3"/>
      <c r="W146" s="3"/>
      <c r="X146" s="3"/>
      <c r="Y146" s="3"/>
      <c r="Z146" s="3"/>
    </row>
    <row r="147" spans="13:26" ht="12.75">
      <c r="M147" s="3">
        <f t="shared" si="17"/>
        <v>126</v>
      </c>
      <c r="N147" s="3">
        <f t="shared" si="18"/>
        <v>1</v>
      </c>
      <c r="O147" s="3">
        <f t="shared" si="19"/>
        <v>126</v>
      </c>
      <c r="P147" s="43">
        <f t="shared" si="20"/>
        <v>3.4348440302306735</v>
      </c>
      <c r="Q147" s="43">
        <f t="shared" si="21"/>
        <v>1.4547574716271083</v>
      </c>
      <c r="R147" s="43">
        <f t="shared" si="22"/>
        <v>1.8184468395338858</v>
      </c>
      <c r="S147" s="43">
        <f t="shared" si="23"/>
        <v>0.2828695083719381</v>
      </c>
      <c r="T147" s="3">
        <f t="shared" si="16"/>
        <v>0</v>
      </c>
      <c r="U147" s="3"/>
      <c r="V147" s="3"/>
      <c r="W147" s="3"/>
      <c r="X147" s="3"/>
      <c r="Y147" s="3"/>
      <c r="Z147" s="3"/>
    </row>
    <row r="148" spans="13:26" ht="12.75">
      <c r="M148" s="3">
        <f t="shared" si="17"/>
        <v>127</v>
      </c>
      <c r="N148" s="3">
        <f t="shared" si="18"/>
        <v>1</v>
      </c>
      <c r="O148" s="3">
        <f t="shared" si="19"/>
        <v>127</v>
      </c>
      <c r="P148" s="43">
        <f t="shared" si="20"/>
        <v>3.3674888338458397</v>
      </c>
      <c r="Q148" s="43">
        <f t="shared" si="21"/>
        <v>1.4262305649229434</v>
      </c>
      <c r="R148" s="43">
        <f t="shared" si="22"/>
        <v>1.7827882061536795</v>
      </c>
      <c r="S148" s="43">
        <f t="shared" si="23"/>
        <v>0.2773226098461282</v>
      </c>
      <c r="T148" s="3">
        <f t="shared" si="16"/>
        <v>0</v>
      </c>
      <c r="U148" s="3"/>
      <c r="V148" s="3"/>
      <c r="W148" s="3"/>
      <c r="X148" s="3"/>
      <c r="Y148" s="3"/>
      <c r="Z148" s="3"/>
    </row>
    <row r="149" spans="13:26" ht="12.75">
      <c r="M149" s="3">
        <f t="shared" si="17"/>
        <v>128</v>
      </c>
      <c r="N149" s="3">
        <f t="shared" si="18"/>
        <v>1</v>
      </c>
      <c r="O149" s="3">
        <f t="shared" si="19"/>
        <v>128</v>
      </c>
      <c r="P149" s="43">
        <f t="shared" si="20"/>
        <v>3.3014544317794994</v>
      </c>
      <c r="Q149" s="43">
        <f t="shared" si="21"/>
        <v>1.3982630534595522</v>
      </c>
      <c r="R149" s="43">
        <f t="shared" si="22"/>
        <v>1.7478288168244405</v>
      </c>
      <c r="S149" s="43">
        <f t="shared" si="23"/>
        <v>0.2718844826171355</v>
      </c>
      <c r="T149" s="3">
        <f aca="true" t="shared" si="24" ref="T149:T212">$B$11</f>
        <v>0</v>
      </c>
      <c r="U149" s="3"/>
      <c r="V149" s="3"/>
      <c r="W149" s="3"/>
      <c r="X149" s="3"/>
      <c r="Y149" s="3"/>
      <c r="Z149" s="3"/>
    </row>
    <row r="150" spans="13:26" ht="12.75">
      <c r="M150" s="3">
        <f aca="true" t="shared" si="25" ref="M150:M213">(M149+1)</f>
        <v>129</v>
      </c>
      <c r="N150" s="3">
        <f aca="true" t="shared" si="26" ref="N150:N213">IF($B$9&gt;N149,IF(O149=($B$8-1),(N149+1),(N149)),(N149))</f>
        <v>1</v>
      </c>
      <c r="O150" s="3">
        <f aca="true" t="shared" si="27" ref="O150:O213">IF(O149&lt;($B$8-1),(1+O149),0)</f>
        <v>129</v>
      </c>
      <c r="P150" s="43">
        <f aca="true" t="shared" si="28" ref="P150:P213">IF((N150&gt;N149),(EXP(-$Q$16)*(P149)+$Q$11),((EXP(-$Q$16)*(P149))))</f>
        <v>3.2367149240606716</v>
      </c>
      <c r="Q150" s="43">
        <f aca="true" t="shared" si="29" ref="Q150:Q213">IF((N150&gt;N149),(EXP(-$Q$16)*(Q149)+$Q$12),((EXP(-$Q$16)*(Q149))))</f>
        <v>1.3708439678374604</v>
      </c>
      <c r="R150" s="43">
        <f aca="true" t="shared" si="30" ref="R150:R213">IF((N150&gt;N149),(EXP(-$Q$16)*(R149)+$Q$13),((EXP(-$Q$16)*(R149))))</f>
        <v>1.7135549597968258</v>
      </c>
      <c r="S150" s="43">
        <f aca="true" t="shared" si="31" ref="S150:S213">IF((N150&gt;N149),(EXP(-$Q$16)*(S149)+$Q$14),((EXP(-$Q$16)*(S149))))</f>
        <v>0.2665529937461732</v>
      </c>
      <c r="T150" s="3">
        <f t="shared" si="24"/>
        <v>0</v>
      </c>
      <c r="U150" s="3"/>
      <c r="V150" s="3"/>
      <c r="W150" s="3"/>
      <c r="X150" s="3"/>
      <c r="Y150" s="3"/>
      <c r="Z150" s="3"/>
    </row>
    <row r="151" spans="13:26" ht="12.75">
      <c r="M151" s="3">
        <f t="shared" si="25"/>
        <v>130</v>
      </c>
      <c r="N151" s="3">
        <f t="shared" si="26"/>
        <v>1</v>
      </c>
      <c r="O151" s="3">
        <f t="shared" si="27"/>
        <v>130</v>
      </c>
      <c r="P151" s="43">
        <f t="shared" si="28"/>
        <v>3.1732449186010094</v>
      </c>
      <c r="Q151" s="43">
        <f t="shared" si="29"/>
        <v>1.343962553760427</v>
      </c>
      <c r="R151" s="43">
        <f t="shared" si="30"/>
        <v>1.679953192200534</v>
      </c>
      <c r="S151" s="43">
        <f t="shared" si="31"/>
        <v>0.26132605212008336</v>
      </c>
      <c r="T151" s="3">
        <f t="shared" si="24"/>
        <v>0</v>
      </c>
      <c r="U151" s="3"/>
      <c r="V151" s="3"/>
      <c r="W151" s="3"/>
      <c r="X151" s="3"/>
      <c r="Y151" s="3"/>
      <c r="Z151" s="3"/>
    </row>
    <row r="152" spans="13:26" ht="12.75">
      <c r="M152" s="3">
        <f t="shared" si="25"/>
        <v>131</v>
      </c>
      <c r="N152" s="3">
        <f t="shared" si="26"/>
        <v>1</v>
      </c>
      <c r="O152" s="3">
        <f t="shared" si="27"/>
        <v>131</v>
      </c>
      <c r="P152" s="43">
        <f t="shared" si="28"/>
        <v>3.1110195212355305</v>
      </c>
      <c r="Q152" s="43">
        <f t="shared" si="29"/>
        <v>1.3176082678174006</v>
      </c>
      <c r="R152" s="43">
        <f t="shared" si="30"/>
        <v>1.6470103347717509</v>
      </c>
      <c r="S152" s="43">
        <f t="shared" si="31"/>
        <v>0.25620160763116157</v>
      </c>
      <c r="T152" s="3">
        <f t="shared" si="24"/>
        <v>0</v>
      </c>
      <c r="U152" s="3"/>
      <c r="V152" s="3"/>
      <c r="W152" s="3"/>
      <c r="X152" s="3"/>
      <c r="Y152" s="3"/>
      <c r="Z152" s="3"/>
    </row>
    <row r="153" spans="13:26" ht="12.75">
      <c r="M153" s="3">
        <f t="shared" si="25"/>
        <v>132</v>
      </c>
      <c r="N153" s="3">
        <f t="shared" si="26"/>
        <v>1</v>
      </c>
      <c r="O153" s="3">
        <f t="shared" si="27"/>
        <v>132</v>
      </c>
      <c r="P153" s="43">
        <f t="shared" si="28"/>
        <v>3.0500143259586436</v>
      </c>
      <c r="Q153" s="43">
        <f t="shared" si="29"/>
        <v>1.2917707733471897</v>
      </c>
      <c r="R153" s="43">
        <f t="shared" si="30"/>
        <v>1.6147134666839873</v>
      </c>
      <c r="S153" s="43">
        <f t="shared" si="31"/>
        <v>0.251177650373065</v>
      </c>
      <c r="T153" s="3">
        <f t="shared" si="24"/>
        <v>0</v>
      </c>
      <c r="U153" s="3"/>
      <c r="V153" s="3"/>
      <c r="W153" s="3"/>
      <c r="X153" s="3"/>
      <c r="Y153" s="3"/>
      <c r="Z153" s="3"/>
    </row>
    <row r="154" spans="13:26" ht="12.75">
      <c r="M154" s="3">
        <f t="shared" si="25"/>
        <v>133</v>
      </c>
      <c r="N154" s="3">
        <f t="shared" si="26"/>
        <v>1</v>
      </c>
      <c r="O154" s="3">
        <f t="shared" si="27"/>
        <v>133</v>
      </c>
      <c r="P154" s="43">
        <f t="shared" si="28"/>
        <v>2.9902054053516416</v>
      </c>
      <c r="Q154" s="43">
        <f t="shared" si="29"/>
        <v>1.2664399363842243</v>
      </c>
      <c r="R154" s="43">
        <f t="shared" si="30"/>
        <v>1.5830499204802804</v>
      </c>
      <c r="S154" s="43">
        <f t="shared" si="31"/>
        <v>0.24625220985248836</v>
      </c>
      <c r="T154" s="3">
        <f t="shared" si="24"/>
        <v>0</v>
      </c>
      <c r="U154" s="3"/>
      <c r="V154" s="3"/>
      <c r="W154" s="3"/>
      <c r="X154" s="3"/>
      <c r="Y154" s="3"/>
      <c r="Z154" s="3"/>
    </row>
    <row r="155" spans="13:26" ht="12.75">
      <c r="M155" s="3">
        <f t="shared" si="25"/>
        <v>134</v>
      </c>
      <c r="N155" s="3">
        <f t="shared" si="26"/>
        <v>1</v>
      </c>
      <c r="O155" s="3">
        <f t="shared" si="27"/>
        <v>134</v>
      </c>
      <c r="P155" s="43">
        <f t="shared" si="28"/>
        <v>2.9315693011979036</v>
      </c>
      <c r="Q155" s="43">
        <f t="shared" si="29"/>
        <v>1.2416058216838175</v>
      </c>
      <c r="R155" s="43">
        <f t="shared" si="30"/>
        <v>1.552007277104772</v>
      </c>
      <c r="S155" s="43">
        <f t="shared" si="31"/>
        <v>0.24142335421629815</v>
      </c>
      <c r="T155" s="3">
        <f t="shared" si="24"/>
        <v>0</v>
      </c>
      <c r="U155" s="3"/>
      <c r="V155" s="3"/>
      <c r="W155" s="3"/>
      <c r="X155" s="3"/>
      <c r="Y155" s="3"/>
      <c r="Z155" s="3"/>
    </row>
    <row r="156" spans="13:26" ht="12.75">
      <c r="M156" s="3">
        <f t="shared" si="25"/>
        <v>135</v>
      </c>
      <c r="N156" s="3">
        <f t="shared" si="26"/>
        <v>1</v>
      </c>
      <c r="O156" s="3">
        <f t="shared" si="27"/>
        <v>135</v>
      </c>
      <c r="P156" s="43">
        <f t="shared" si="28"/>
        <v>2.874083015282128</v>
      </c>
      <c r="Q156" s="43">
        <f t="shared" si="29"/>
        <v>1.2172586888253714</v>
      </c>
      <c r="R156" s="43">
        <f t="shared" si="30"/>
        <v>1.5215733610317144</v>
      </c>
      <c r="S156" s="43">
        <f t="shared" si="31"/>
        <v>0.23668918949382253</v>
      </c>
      <c r="T156" s="3">
        <f t="shared" si="24"/>
        <v>0</v>
      </c>
      <c r="U156" s="3"/>
      <c r="V156" s="3"/>
      <c r="W156" s="3"/>
      <c r="X156" s="3"/>
      <c r="Y156" s="3"/>
      <c r="Z156" s="3"/>
    </row>
    <row r="157" spans="13:26" ht="12.75">
      <c r="M157" s="3">
        <f t="shared" si="25"/>
        <v>136</v>
      </c>
      <c r="N157" s="3">
        <f t="shared" si="26"/>
        <v>1</v>
      </c>
      <c r="O157" s="3">
        <f t="shared" si="27"/>
        <v>136</v>
      </c>
      <c r="P157" s="43">
        <f t="shared" si="28"/>
        <v>2.817724000369989</v>
      </c>
      <c r="Q157" s="43">
        <f t="shared" si="29"/>
        <v>1.1933889883919948</v>
      </c>
      <c r="R157" s="43">
        <f t="shared" si="30"/>
        <v>1.4917362354899935</v>
      </c>
      <c r="S157" s="43">
        <f t="shared" si="31"/>
        <v>0.23204785885399928</v>
      </c>
      <c r="T157" s="3">
        <f t="shared" si="24"/>
        <v>0</v>
      </c>
      <c r="U157" s="3"/>
      <c r="V157" s="3"/>
      <c r="W157" s="3"/>
      <c r="X157" s="3"/>
      <c r="Y157" s="3"/>
      <c r="Z157" s="3"/>
    </row>
    <row r="158" spans="13:26" ht="12.75">
      <c r="M158" s="3">
        <f t="shared" si="25"/>
        <v>137</v>
      </c>
      <c r="N158" s="3">
        <f t="shared" si="26"/>
        <v>1</v>
      </c>
      <c r="O158" s="3">
        <f t="shared" si="27"/>
        <v>137</v>
      </c>
      <c r="P158" s="43">
        <f t="shared" si="28"/>
        <v>2.762470151364672</v>
      </c>
      <c r="Q158" s="43">
        <f t="shared" si="29"/>
        <v>1.169987358225037</v>
      </c>
      <c r="R158" s="43">
        <f t="shared" si="30"/>
        <v>1.4624841977812961</v>
      </c>
      <c r="S158" s="43">
        <f t="shared" si="31"/>
        <v>0.22749754187709081</v>
      </c>
      <c r="T158" s="3">
        <f t="shared" si="24"/>
        <v>0</v>
      </c>
      <c r="U158" s="3"/>
      <c r="V158" s="3"/>
      <c r="W158" s="3"/>
      <c r="X158" s="3"/>
      <c r="Y158" s="3"/>
      <c r="Z158" s="3"/>
    </row>
    <row r="159" spans="13:26" ht="12.75">
      <c r="M159" s="3">
        <f t="shared" si="25"/>
        <v>138</v>
      </c>
      <c r="N159" s="3">
        <f t="shared" si="26"/>
        <v>1</v>
      </c>
      <c r="O159" s="3">
        <f t="shared" si="27"/>
        <v>138</v>
      </c>
      <c r="P159" s="43">
        <f t="shared" si="28"/>
        <v>2.7082997966368287</v>
      </c>
      <c r="Q159" s="43">
        <f t="shared" si="29"/>
        <v>1.1470446197520683</v>
      </c>
      <c r="R159" s="43">
        <f t="shared" si="30"/>
        <v>1.4338057746900852</v>
      </c>
      <c r="S159" s="43">
        <f t="shared" si="31"/>
        <v>0.22303645384068022</v>
      </c>
      <c r="T159" s="3">
        <f t="shared" si="24"/>
        <v>0</v>
      </c>
      <c r="U159" s="3"/>
      <c r="V159" s="3"/>
      <c r="W159" s="3"/>
      <c r="X159" s="3"/>
      <c r="Y159" s="3"/>
      <c r="Z159" s="3"/>
    </row>
    <row r="160" spans="13:26" ht="12.75">
      <c r="M160" s="3">
        <f t="shared" si="25"/>
        <v>139</v>
      </c>
      <c r="N160" s="3">
        <f t="shared" si="26"/>
        <v>1</v>
      </c>
      <c r="O160" s="3">
        <f t="shared" si="27"/>
        <v>139</v>
      </c>
      <c r="P160" s="43">
        <f t="shared" si="28"/>
        <v>2.655191689524545</v>
      </c>
      <c r="Q160" s="43">
        <f t="shared" si="29"/>
        <v>1.1245517743868658</v>
      </c>
      <c r="R160" s="43">
        <f t="shared" si="30"/>
        <v>1.405689717983582</v>
      </c>
      <c r="S160" s="43">
        <f t="shared" si="31"/>
        <v>0.2186628450196686</v>
      </c>
      <c r="T160" s="3">
        <f t="shared" si="24"/>
        <v>0</v>
      </c>
      <c r="U160" s="3"/>
      <c r="V160" s="3"/>
      <c r="W160" s="3"/>
      <c r="X160" s="3"/>
      <c r="Y160" s="3"/>
      <c r="Z160" s="3"/>
    </row>
    <row r="161" spans="13:26" ht="12.75">
      <c r="M161" s="3">
        <f t="shared" si="25"/>
        <v>140</v>
      </c>
      <c r="N161" s="3">
        <f t="shared" si="26"/>
        <v>1</v>
      </c>
      <c r="O161" s="3">
        <f t="shared" si="27"/>
        <v>140</v>
      </c>
      <c r="P161" s="43">
        <f t="shared" si="28"/>
        <v>2.603124999999986</v>
      </c>
      <c r="Q161" s="43">
        <f t="shared" si="29"/>
        <v>1.1024999999999938</v>
      </c>
      <c r="R161" s="43">
        <f t="shared" si="30"/>
        <v>1.3781249999999923</v>
      </c>
      <c r="S161" s="43">
        <f t="shared" si="31"/>
        <v>0.21437499999999904</v>
      </c>
      <c r="T161" s="3">
        <f t="shared" si="24"/>
        <v>0</v>
      </c>
      <c r="U161" s="3"/>
      <c r="V161" s="3"/>
      <c r="W161" s="3"/>
      <c r="X161" s="3"/>
      <c r="Y161" s="3"/>
      <c r="Z161" s="3"/>
    </row>
    <row r="162" spans="13:26" ht="12.75">
      <c r="M162" s="3">
        <f t="shared" si="25"/>
        <v>141</v>
      </c>
      <c r="N162" s="3">
        <f t="shared" si="26"/>
        <v>1</v>
      </c>
      <c r="O162" s="3">
        <f t="shared" si="27"/>
        <v>141</v>
      </c>
      <c r="P162" s="43">
        <f t="shared" si="28"/>
        <v>2.552079306499459</v>
      </c>
      <c r="Q162" s="43">
        <f t="shared" si="29"/>
        <v>1.0808806474585941</v>
      </c>
      <c r="R162" s="43">
        <f t="shared" si="30"/>
        <v>1.3511008093232426</v>
      </c>
      <c r="S162" s="43">
        <f t="shared" si="31"/>
        <v>0.21017123700583798</v>
      </c>
      <c r="T162" s="3">
        <f t="shared" si="24"/>
        <v>0</v>
      </c>
      <c r="U162" s="3"/>
      <c r="V162" s="3"/>
      <c r="W162" s="3"/>
      <c r="X162" s="3"/>
      <c r="Y162" s="3"/>
      <c r="Z162" s="3"/>
    </row>
    <row r="163" spans="13:26" ht="12.75">
      <c r="M163" s="3">
        <f t="shared" si="25"/>
        <v>142</v>
      </c>
      <c r="N163" s="3">
        <f t="shared" si="26"/>
        <v>1</v>
      </c>
      <c r="O163" s="3">
        <f t="shared" si="27"/>
        <v>142</v>
      </c>
      <c r="P163" s="43">
        <f t="shared" si="28"/>
        <v>2.5020345879136787</v>
      </c>
      <c r="Q163" s="43">
        <f t="shared" si="29"/>
        <v>1.0596852372340284</v>
      </c>
      <c r="R163" s="43">
        <f t="shared" si="30"/>
        <v>1.3246065465425354</v>
      </c>
      <c r="S163" s="43">
        <f t="shared" si="31"/>
        <v>0.20604990723995018</v>
      </c>
      <c r="T163" s="3">
        <f t="shared" si="24"/>
        <v>0</v>
      </c>
      <c r="U163" s="3"/>
      <c r="V163" s="3"/>
      <c r="W163" s="3"/>
      <c r="X163" s="3"/>
      <c r="Y163" s="3"/>
      <c r="Z163" s="3"/>
    </row>
    <row r="164" spans="13:26" ht="12.75">
      <c r="M164" s="3">
        <f t="shared" si="25"/>
        <v>143</v>
      </c>
      <c r="N164" s="3">
        <f t="shared" si="26"/>
        <v>1</v>
      </c>
      <c r="O164" s="3">
        <f t="shared" si="27"/>
        <v>143</v>
      </c>
      <c r="P164" s="43">
        <f t="shared" si="28"/>
        <v>2.452971215735101</v>
      </c>
      <c r="Q164" s="43">
        <f t="shared" si="29"/>
        <v>1.0389054560760427</v>
      </c>
      <c r="R164" s="43">
        <f t="shared" si="30"/>
        <v>1.2986318200950533</v>
      </c>
      <c r="S164" s="43">
        <f t="shared" si="31"/>
        <v>0.2020093942370085</v>
      </c>
      <c r="T164" s="3">
        <f t="shared" si="24"/>
        <v>0</v>
      </c>
      <c r="U164" s="3"/>
      <c r="V164" s="3"/>
      <c r="W164" s="3"/>
      <c r="X164" s="3"/>
      <c r="Y164" s="3"/>
      <c r="Z164" s="3"/>
    </row>
    <row r="165" spans="13:26" ht="12.75">
      <c r="M165" s="3">
        <f t="shared" si="25"/>
        <v>144</v>
      </c>
      <c r="N165" s="3">
        <f t="shared" si="26"/>
        <v>1</v>
      </c>
      <c r="O165" s="3">
        <f t="shared" si="27"/>
        <v>144</v>
      </c>
      <c r="P165" s="43">
        <f t="shared" si="28"/>
        <v>2.4048699463592436</v>
      </c>
      <c r="Q165" s="43">
        <f t="shared" si="29"/>
        <v>1.01853315375215</v>
      </c>
      <c r="R165" s="43">
        <f t="shared" si="30"/>
        <v>1.2731664421901874</v>
      </c>
      <c r="S165" s="43">
        <f t="shared" si="31"/>
        <v>0.19804811322958493</v>
      </c>
      <c r="T165" s="3">
        <f t="shared" si="24"/>
        <v>0</v>
      </c>
      <c r="U165" s="3"/>
      <c r="V165" s="3"/>
      <c r="W165" s="3"/>
      <c r="X165" s="3"/>
      <c r="Y165" s="3"/>
      <c r="Z165" s="3"/>
    </row>
    <row r="166" spans="13:26" ht="12.75">
      <c r="M166" s="3">
        <f t="shared" si="25"/>
        <v>145</v>
      </c>
      <c r="N166" s="3">
        <f t="shared" si="26"/>
        <v>1</v>
      </c>
      <c r="O166" s="3">
        <f t="shared" si="27"/>
        <v>145</v>
      </c>
      <c r="P166" s="43">
        <f t="shared" si="28"/>
        <v>2.357711913536969</v>
      </c>
      <c r="Q166" s="43">
        <f t="shared" si="29"/>
        <v>0.9985603398509514</v>
      </c>
      <c r="R166" s="43">
        <f t="shared" si="30"/>
        <v>1.248200424813689</v>
      </c>
      <c r="S166" s="43">
        <f t="shared" si="31"/>
        <v>0.19416451052657407</v>
      </c>
      <c r="T166" s="3">
        <f t="shared" si="24"/>
        <v>0</v>
      </c>
      <c r="U166" s="3"/>
      <c r="V166" s="3"/>
      <c r="W166" s="3"/>
      <c r="X166" s="3"/>
      <c r="Y166" s="3"/>
      <c r="Z166" s="3"/>
    </row>
    <row r="167" spans="13:26" ht="12.75">
      <c r="M167" s="3">
        <f t="shared" si="25"/>
        <v>146</v>
      </c>
      <c r="N167" s="3">
        <f t="shared" si="26"/>
        <v>1</v>
      </c>
      <c r="O167" s="3">
        <f t="shared" si="27"/>
        <v>146</v>
      </c>
      <c r="P167" s="43">
        <f t="shared" si="28"/>
        <v>2.3114786209747793</v>
      </c>
      <c r="Q167" s="43">
        <f t="shared" si="29"/>
        <v>0.9789791806481417</v>
      </c>
      <c r="R167" s="43">
        <f t="shared" si="30"/>
        <v>1.223723975810177</v>
      </c>
      <c r="S167" s="43">
        <f t="shared" si="31"/>
        <v>0.19035706290380552</v>
      </c>
      <c r="T167" s="3">
        <f t="shared" si="24"/>
        <v>0</v>
      </c>
      <c r="U167" s="3"/>
      <c r="V167" s="3"/>
      <c r="W167" s="3"/>
      <c r="X167" s="3"/>
      <c r="Y167" s="3"/>
      <c r="Z167" s="3"/>
    </row>
    <row r="168" spans="13:26" ht="12.75">
      <c r="M168" s="3">
        <f t="shared" si="25"/>
        <v>147</v>
      </c>
      <c r="N168" s="3">
        <f t="shared" si="26"/>
        <v>1</v>
      </c>
      <c r="O168" s="3">
        <f t="shared" si="27"/>
        <v>147</v>
      </c>
      <c r="P168" s="43">
        <f t="shared" si="28"/>
        <v>2.2661519350802104</v>
      </c>
      <c r="Q168" s="43">
        <f t="shared" si="29"/>
        <v>0.9597819960339713</v>
      </c>
      <c r="R168" s="43">
        <f t="shared" si="30"/>
        <v>1.199727495042464</v>
      </c>
      <c r="S168" s="43">
        <f t="shared" si="31"/>
        <v>0.18662427700660572</v>
      </c>
      <c r="T168" s="3">
        <f t="shared" si="24"/>
        <v>0</v>
      </c>
      <c r="U168" s="3"/>
      <c r="V168" s="3"/>
      <c r="W168" s="3"/>
      <c r="X168" s="3"/>
      <c r="Y168" s="3"/>
      <c r="Z168" s="3"/>
    </row>
    <row r="169" spans="13:26" ht="12.75">
      <c r="M169" s="3">
        <f t="shared" si="25"/>
        <v>148</v>
      </c>
      <c r="N169" s="3">
        <f t="shared" si="26"/>
        <v>1</v>
      </c>
      <c r="O169" s="3">
        <f t="shared" si="27"/>
        <v>148</v>
      </c>
      <c r="P169" s="43">
        <f t="shared" si="28"/>
        <v>2.2217140778494855</v>
      </c>
      <c r="Q169" s="43">
        <f t="shared" si="29"/>
        <v>0.9409612565009583</v>
      </c>
      <c r="R169" s="43">
        <f t="shared" si="30"/>
        <v>1.1762015706261977</v>
      </c>
      <c r="S169" s="43">
        <f t="shared" si="31"/>
        <v>0.18296468876407543</v>
      </c>
      <c r="T169" s="3">
        <f t="shared" si="24"/>
        <v>0</v>
      </c>
      <c r="U169" s="3"/>
      <c r="V169" s="3"/>
      <c r="W169" s="3"/>
      <c r="X169" s="3"/>
      <c r="Y169" s="3"/>
      <c r="Z169" s="3"/>
    </row>
    <row r="170" spans="13:26" ht="12.75">
      <c r="M170" s="3">
        <f t="shared" si="25"/>
        <v>149</v>
      </c>
      <c r="N170" s="3">
        <f t="shared" si="26"/>
        <v>1</v>
      </c>
      <c r="O170" s="3">
        <f t="shared" si="27"/>
        <v>149</v>
      </c>
      <c r="P170" s="43">
        <f t="shared" si="28"/>
        <v>2.1781476198946383</v>
      </c>
      <c r="Q170" s="43">
        <f t="shared" si="29"/>
        <v>0.9225095801906701</v>
      </c>
      <c r="R170" s="43">
        <f t="shared" si="30"/>
        <v>1.1531369752383374</v>
      </c>
      <c r="S170" s="43">
        <f t="shared" si="31"/>
        <v>0.1793768628148527</v>
      </c>
      <c r="T170" s="3">
        <f t="shared" si="24"/>
        <v>0</v>
      </c>
      <c r="U170" s="3"/>
      <c r="V170" s="3"/>
      <c r="W170" s="3"/>
      <c r="X170" s="3"/>
      <c r="Y170" s="3"/>
      <c r="Z170" s="3"/>
    </row>
    <row r="171" spans="13:26" ht="12.75">
      <c r="M171" s="3">
        <f t="shared" si="25"/>
        <v>150</v>
      </c>
      <c r="N171" s="3">
        <f t="shared" si="26"/>
        <v>1</v>
      </c>
      <c r="O171" s="3">
        <f t="shared" si="27"/>
        <v>150</v>
      </c>
      <c r="P171" s="43">
        <f t="shared" si="28"/>
        <v>2.1354354736073704</v>
      </c>
      <c r="Q171" s="43">
        <f t="shared" si="29"/>
        <v>0.9044197299984154</v>
      </c>
      <c r="R171" s="43">
        <f t="shared" si="30"/>
        <v>1.130524662498019</v>
      </c>
      <c r="S171" s="43">
        <f t="shared" si="31"/>
        <v>0.17585939194413652</v>
      </c>
      <c r="T171" s="3">
        <f t="shared" si="24"/>
        <v>0</v>
      </c>
      <c r="U171" s="3"/>
      <c r="V171" s="3"/>
      <c r="W171" s="3"/>
      <c r="X171" s="3"/>
      <c r="Y171" s="3"/>
      <c r="Z171" s="3"/>
    </row>
    <row r="172" spans="13:26" ht="12.75">
      <c r="M172" s="3">
        <f t="shared" si="25"/>
        <v>151</v>
      </c>
      <c r="N172" s="3">
        <f t="shared" si="26"/>
        <v>1</v>
      </c>
      <c r="O172" s="3">
        <f t="shared" si="27"/>
        <v>151</v>
      </c>
      <c r="P172" s="43">
        <f t="shared" si="28"/>
        <v>2.093560886456959</v>
      </c>
      <c r="Q172" s="43">
        <f t="shared" si="29"/>
        <v>0.8866846107347116</v>
      </c>
      <c r="R172" s="43">
        <f t="shared" si="30"/>
        <v>1.1083557634183894</v>
      </c>
      <c r="S172" s="43">
        <f t="shared" si="31"/>
        <v>0.17241089653174968</v>
      </c>
      <c r="T172" s="3">
        <f t="shared" si="24"/>
        <v>0</v>
      </c>
      <c r="U172" s="3"/>
      <c r="V172" s="3"/>
      <c r="W172" s="3"/>
      <c r="X172" s="3"/>
      <c r="Y172" s="3"/>
      <c r="Z172" s="3"/>
    </row>
    <row r="173" spans="13:26" ht="12.75">
      <c r="M173" s="3">
        <f t="shared" si="25"/>
        <v>152</v>
      </c>
      <c r="N173" s="3">
        <f t="shared" si="26"/>
        <v>1</v>
      </c>
      <c r="O173" s="3">
        <f t="shared" si="27"/>
        <v>152</v>
      </c>
      <c r="P173" s="43">
        <f t="shared" si="28"/>
        <v>2.052507434419591</v>
      </c>
      <c r="Q173" s="43">
        <f t="shared" si="29"/>
        <v>0.8692972663424146</v>
      </c>
      <c r="R173" s="43">
        <f t="shared" si="30"/>
        <v>1.086621582928018</v>
      </c>
      <c r="S173" s="43">
        <f t="shared" si="31"/>
        <v>0.16903002401102524</v>
      </c>
      <c r="T173" s="3">
        <f t="shared" si="24"/>
        <v>0</v>
      </c>
      <c r="U173" s="3"/>
      <c r="V173" s="3"/>
      <c r="W173" s="3"/>
      <c r="X173" s="3"/>
      <c r="Y173" s="3"/>
      <c r="Z173" s="3"/>
    </row>
    <row r="174" spans="13:26" ht="12.75">
      <c r="M174" s="3">
        <f t="shared" si="25"/>
        <v>153</v>
      </c>
      <c r="N174" s="3">
        <f t="shared" si="26"/>
        <v>1</v>
      </c>
      <c r="O174" s="3">
        <f t="shared" si="27"/>
        <v>153</v>
      </c>
      <c r="P174" s="43">
        <f t="shared" si="28"/>
        <v>2.012259015536542</v>
      </c>
      <c r="Q174" s="43">
        <f t="shared" si="29"/>
        <v>0.8522508771684175</v>
      </c>
      <c r="R174" s="43">
        <f t="shared" si="30"/>
        <v>1.0653135964605216</v>
      </c>
      <c r="S174" s="43">
        <f t="shared" si="31"/>
        <v>0.1657154483383036</v>
      </c>
      <c r="T174" s="3">
        <f t="shared" si="24"/>
        <v>0</v>
      </c>
      <c r="U174" s="3"/>
      <c r="V174" s="3"/>
      <c r="W174" s="3"/>
      <c r="X174" s="3"/>
      <c r="Y174" s="3"/>
      <c r="Z174" s="3"/>
    </row>
    <row r="175" spans="13:26" ht="12.75">
      <c r="M175" s="3">
        <f t="shared" si="25"/>
        <v>154</v>
      </c>
      <c r="N175" s="3">
        <f t="shared" si="26"/>
        <v>1</v>
      </c>
      <c r="O175" s="3">
        <f t="shared" si="27"/>
        <v>154</v>
      </c>
      <c r="P175" s="43">
        <f t="shared" si="28"/>
        <v>1.9727998435986784</v>
      </c>
      <c r="Q175" s="43">
        <f t="shared" si="29"/>
        <v>0.8355387572888517</v>
      </c>
      <c r="R175" s="43">
        <f t="shared" si="30"/>
        <v>1.0444234466110645</v>
      </c>
      <c r="S175" s="43">
        <f t="shared" si="31"/>
        <v>0.16246586947283248</v>
      </c>
      <c r="T175" s="3">
        <f t="shared" si="24"/>
        <v>0</v>
      </c>
      <c r="U175" s="3"/>
      <c r="V175" s="3"/>
      <c r="W175" s="3"/>
      <c r="X175" s="3"/>
      <c r="Y175" s="3"/>
      <c r="Z175" s="3"/>
    </row>
    <row r="176" spans="13:26" ht="12.75">
      <c r="M176" s="3">
        <f t="shared" si="25"/>
        <v>155</v>
      </c>
      <c r="N176" s="3">
        <f t="shared" si="26"/>
        <v>1</v>
      </c>
      <c r="O176" s="3">
        <f t="shared" si="27"/>
        <v>155</v>
      </c>
      <c r="P176" s="43">
        <f t="shared" si="28"/>
        <v>1.934114441954798</v>
      </c>
      <c r="Q176" s="43">
        <f t="shared" si="29"/>
        <v>0.8191543518867377</v>
      </c>
      <c r="R176" s="43">
        <f t="shared" si="30"/>
        <v>1.0239429398584219</v>
      </c>
      <c r="S176" s="43">
        <f t="shared" si="31"/>
        <v>0.15928001286686586</v>
      </c>
      <c r="T176" s="3">
        <f t="shared" si="24"/>
        <v>0</v>
      </c>
      <c r="U176" s="3"/>
      <c r="V176" s="3"/>
      <c r="W176" s="3"/>
      <c r="X176" s="3"/>
      <c r="Y176" s="3"/>
      <c r="Z176" s="3"/>
    </row>
    <row r="177" spans="13:26" ht="12.75">
      <c r="M177" s="3">
        <f t="shared" si="25"/>
        <v>156</v>
      </c>
      <c r="N177" s="3">
        <f t="shared" si="26"/>
        <v>1</v>
      </c>
      <c r="O177" s="3">
        <f t="shared" si="27"/>
        <v>156</v>
      </c>
      <c r="P177" s="43">
        <f t="shared" si="28"/>
        <v>1.8961876374413889</v>
      </c>
      <c r="Q177" s="43">
        <f t="shared" si="29"/>
        <v>0.8030912346810586</v>
      </c>
      <c r="R177" s="43">
        <f t="shared" si="30"/>
        <v>1.003864043351323</v>
      </c>
      <c r="S177" s="43">
        <f t="shared" si="31"/>
        <v>0.15615662896576157</v>
      </c>
      <c r="T177" s="3">
        <f t="shared" si="24"/>
        <v>0</v>
      </c>
      <c r="U177" s="3"/>
      <c r="V177" s="3"/>
      <c r="W177" s="3"/>
      <c r="X177" s="3"/>
      <c r="Y177" s="3"/>
      <c r="Z177" s="3"/>
    </row>
    <row r="178" spans="13:26" ht="12.75">
      <c r="M178" s="3">
        <f t="shared" si="25"/>
        <v>157</v>
      </c>
      <c r="N178" s="3">
        <f t="shared" si="26"/>
        <v>1</v>
      </c>
      <c r="O178" s="3">
        <f t="shared" si="27"/>
        <v>157</v>
      </c>
      <c r="P178" s="43">
        <f t="shared" si="28"/>
        <v>1.8590045544314213</v>
      </c>
      <c r="Q178" s="43">
        <f t="shared" si="29"/>
        <v>0.7873431054062487</v>
      </c>
      <c r="R178" s="43">
        <f t="shared" si="30"/>
        <v>0.9841788817578108</v>
      </c>
      <c r="S178" s="43">
        <f t="shared" si="31"/>
        <v>0.1530944927178819</v>
      </c>
      <c r="T178" s="3">
        <f t="shared" si="24"/>
        <v>0</v>
      </c>
      <c r="U178" s="3"/>
      <c r="V178" s="3"/>
      <c r="W178" s="3"/>
      <c r="X178" s="3"/>
      <c r="Y178" s="3"/>
      <c r="Z178" s="3"/>
    </row>
    <row r="179" spans="13:26" ht="12.75">
      <c r="M179" s="3">
        <f t="shared" si="25"/>
        <v>158</v>
      </c>
      <c r="N179" s="3">
        <f t="shared" si="26"/>
        <v>1</v>
      </c>
      <c r="O179" s="3">
        <f t="shared" si="27"/>
        <v>158</v>
      </c>
      <c r="P179" s="43">
        <f t="shared" si="28"/>
        <v>1.822550608999838</v>
      </c>
      <c r="Q179" s="43">
        <f t="shared" si="29"/>
        <v>0.7719037873411075</v>
      </c>
      <c r="R179" s="43">
        <f t="shared" si="30"/>
        <v>0.9648797341763843</v>
      </c>
      <c r="S179" s="43">
        <f t="shared" si="31"/>
        <v>0.15009240309410443</v>
      </c>
      <c r="T179" s="3">
        <f t="shared" si="24"/>
        <v>0</v>
      </c>
      <c r="U179" s="3"/>
      <c r="V179" s="3"/>
      <c r="W179" s="3"/>
      <c r="X179" s="3"/>
      <c r="Y179" s="3"/>
      <c r="Z179" s="3"/>
    </row>
    <row r="180" spans="13:26" ht="12.75">
      <c r="M180" s="3">
        <f t="shared" si="25"/>
        <v>159</v>
      </c>
      <c r="N180" s="3">
        <f t="shared" si="26"/>
        <v>1</v>
      </c>
      <c r="O180" s="3">
        <f t="shared" si="27"/>
        <v>159</v>
      </c>
      <c r="P180" s="43">
        <f t="shared" si="28"/>
        <v>1.7868115032034568</v>
      </c>
      <c r="Q180" s="43">
        <f t="shared" si="29"/>
        <v>0.7567672248861695</v>
      </c>
      <c r="R180" s="43">
        <f t="shared" si="30"/>
        <v>0.9459590311077118</v>
      </c>
      <c r="S180" s="43">
        <f t="shared" si="31"/>
        <v>0.1471491826167554</v>
      </c>
      <c r="T180" s="3">
        <f t="shared" si="24"/>
        <v>0</v>
      </c>
      <c r="U180" s="3"/>
      <c r="V180" s="3"/>
      <c r="W180" s="3"/>
      <c r="X180" s="3"/>
      <c r="Y180" s="3"/>
      <c r="Z180" s="3"/>
    </row>
    <row r="181" spans="13:26" ht="12.75">
      <c r="M181" s="3">
        <f t="shared" si="25"/>
        <v>160</v>
      </c>
      <c r="N181" s="3">
        <f t="shared" si="26"/>
        <v>1</v>
      </c>
      <c r="O181" s="3">
        <f t="shared" si="27"/>
        <v>160</v>
      </c>
      <c r="P181" s="43">
        <f t="shared" si="28"/>
        <v>1.7517732194730404</v>
      </c>
      <c r="Q181" s="43">
        <f t="shared" si="29"/>
        <v>0.7419274811885814</v>
      </c>
      <c r="R181" s="43">
        <f t="shared" si="30"/>
        <v>0.9274093514857268</v>
      </c>
      <c r="S181" s="43">
        <f t="shared" si="31"/>
        <v>0.1442636768977799</v>
      </c>
      <c r="T181" s="3">
        <f t="shared" si="24"/>
        <v>0</v>
      </c>
      <c r="U181" s="3"/>
      <c r="V181" s="3"/>
      <c r="W181" s="3"/>
      <c r="X181" s="3"/>
      <c r="Y181" s="3"/>
      <c r="Z181" s="3"/>
    </row>
    <row r="182" spans="13:26" ht="12.75">
      <c r="M182" s="3">
        <f t="shared" si="25"/>
        <v>161</v>
      </c>
      <c r="N182" s="3">
        <f t="shared" si="26"/>
        <v>1</v>
      </c>
      <c r="O182" s="3">
        <f t="shared" si="27"/>
        <v>161</v>
      </c>
      <c r="P182" s="43">
        <f t="shared" si="28"/>
        <v>1.7174220151153348</v>
      </c>
      <c r="Q182" s="43">
        <f t="shared" si="29"/>
        <v>0.7273787358135532</v>
      </c>
      <c r="R182" s="43">
        <f t="shared" si="30"/>
        <v>0.9092234197669414</v>
      </c>
      <c r="S182" s="43">
        <f t="shared" si="31"/>
        <v>0.14143475418596885</v>
      </c>
      <c r="T182" s="3">
        <f t="shared" si="24"/>
        <v>0</v>
      </c>
      <c r="U182" s="3"/>
      <c r="V182" s="3"/>
      <c r="W182" s="3"/>
      <c r="X182" s="3"/>
      <c r="Y182" s="3"/>
      <c r="Z182" s="3"/>
    </row>
    <row r="183" spans="13:26" ht="12.75">
      <c r="M183" s="3">
        <f t="shared" si="25"/>
        <v>162</v>
      </c>
      <c r="N183" s="3">
        <f t="shared" si="26"/>
        <v>1</v>
      </c>
      <c r="O183" s="3">
        <f t="shared" si="27"/>
        <v>162</v>
      </c>
      <c r="P183" s="43">
        <f t="shared" si="28"/>
        <v>1.6837444169229179</v>
      </c>
      <c r="Q183" s="43">
        <f t="shared" si="29"/>
        <v>0.7131152824614707</v>
      </c>
      <c r="R183" s="43">
        <f t="shared" si="30"/>
        <v>0.8913941030768384</v>
      </c>
      <c r="S183" s="43">
        <f t="shared" si="31"/>
        <v>0.13866130492306392</v>
      </c>
      <c r="T183" s="3">
        <f t="shared" si="24"/>
        <v>0</v>
      </c>
      <c r="U183" s="3"/>
      <c r="V183" s="3"/>
      <c r="W183" s="3"/>
      <c r="X183" s="3"/>
      <c r="Y183" s="3"/>
      <c r="Z183" s="3"/>
    </row>
    <row r="184" spans="13:26" ht="12.75">
      <c r="M184" s="3">
        <f t="shared" si="25"/>
        <v>163</v>
      </c>
      <c r="N184" s="3">
        <f t="shared" si="26"/>
        <v>1</v>
      </c>
      <c r="O184" s="3">
        <f t="shared" si="27"/>
        <v>163</v>
      </c>
      <c r="P184" s="43">
        <f t="shared" si="28"/>
        <v>1.6507272158897477</v>
      </c>
      <c r="Q184" s="43">
        <f t="shared" si="29"/>
        <v>0.6991315267297751</v>
      </c>
      <c r="R184" s="43">
        <f t="shared" si="30"/>
        <v>0.8739144084122189</v>
      </c>
      <c r="S184" s="43">
        <f t="shared" si="31"/>
        <v>0.13594224130856755</v>
      </c>
      <c r="T184" s="3">
        <f t="shared" si="24"/>
        <v>0</v>
      </c>
      <c r="U184" s="3"/>
      <c r="V184" s="3"/>
      <c r="W184" s="3"/>
      <c r="X184" s="3"/>
      <c r="Y184" s="3"/>
      <c r="Z184" s="3"/>
    </row>
    <row r="185" spans="13:26" ht="12.75">
      <c r="M185" s="3">
        <f t="shared" si="25"/>
        <v>164</v>
      </c>
      <c r="N185" s="3">
        <f t="shared" si="26"/>
        <v>1</v>
      </c>
      <c r="O185" s="3">
        <f t="shared" si="27"/>
        <v>164</v>
      </c>
      <c r="P185" s="43">
        <f t="shared" si="28"/>
        <v>1.6183574620303338</v>
      </c>
      <c r="Q185" s="43">
        <f t="shared" si="29"/>
        <v>0.6854219839187292</v>
      </c>
      <c r="R185" s="43">
        <f t="shared" si="30"/>
        <v>0.8567774798984116</v>
      </c>
      <c r="S185" s="43">
        <f t="shared" si="31"/>
        <v>0.1332764968730864</v>
      </c>
      <c r="T185" s="3">
        <f t="shared" si="24"/>
        <v>0</v>
      </c>
      <c r="U185" s="3"/>
      <c r="V185" s="3"/>
      <c r="W185" s="3"/>
      <c r="X185" s="3"/>
      <c r="Y185" s="3"/>
      <c r="Z185" s="3"/>
    </row>
    <row r="186" spans="13:26" ht="12.75">
      <c r="M186" s="3">
        <f t="shared" si="25"/>
        <v>165</v>
      </c>
      <c r="N186" s="3">
        <f t="shared" si="26"/>
        <v>1</v>
      </c>
      <c r="O186" s="3">
        <f t="shared" si="27"/>
        <v>165</v>
      </c>
      <c r="P186" s="43">
        <f t="shared" si="28"/>
        <v>1.5866224593005027</v>
      </c>
      <c r="Q186" s="43">
        <f t="shared" si="29"/>
        <v>0.6719812768802125</v>
      </c>
      <c r="R186" s="43">
        <f t="shared" si="30"/>
        <v>0.8399765961002658</v>
      </c>
      <c r="S186" s="43">
        <f t="shared" si="31"/>
        <v>0.1306630260600415</v>
      </c>
      <c r="T186" s="3">
        <f t="shared" si="24"/>
        <v>0</v>
      </c>
      <c r="U186" s="3"/>
      <c r="V186" s="3"/>
      <c r="W186" s="3"/>
      <c r="X186" s="3"/>
      <c r="Y186" s="3"/>
      <c r="Z186" s="3"/>
    </row>
    <row r="187" spans="13:26" ht="12.75">
      <c r="M187" s="3">
        <f t="shared" si="25"/>
        <v>166</v>
      </c>
      <c r="N187" s="3">
        <f t="shared" si="26"/>
        <v>1</v>
      </c>
      <c r="O187" s="3">
        <f t="shared" si="27"/>
        <v>166</v>
      </c>
      <c r="P187" s="43">
        <f t="shared" si="28"/>
        <v>1.5555097606177632</v>
      </c>
      <c r="Q187" s="43">
        <f t="shared" si="29"/>
        <v>0.6588041339086993</v>
      </c>
      <c r="R187" s="43">
        <f t="shared" si="30"/>
        <v>0.8235051673858743</v>
      </c>
      <c r="S187" s="43">
        <f t="shared" si="31"/>
        <v>0.1281008038155806</v>
      </c>
      <c r="T187" s="3">
        <f t="shared" si="24"/>
        <v>0</v>
      </c>
      <c r="U187" s="3"/>
      <c r="V187" s="3"/>
      <c r="W187" s="3"/>
      <c r="X187" s="3"/>
      <c r="Y187" s="3"/>
      <c r="Z187" s="3"/>
    </row>
    <row r="188" spans="13:26" ht="12.75">
      <c r="M188" s="3">
        <f t="shared" si="25"/>
        <v>167</v>
      </c>
      <c r="N188" s="3">
        <f t="shared" si="26"/>
        <v>1</v>
      </c>
      <c r="O188" s="3">
        <f t="shared" si="27"/>
        <v>167</v>
      </c>
      <c r="P188" s="43">
        <f t="shared" si="28"/>
        <v>1.5250071629793198</v>
      </c>
      <c r="Q188" s="43">
        <f t="shared" si="29"/>
        <v>0.6458853866735939</v>
      </c>
      <c r="R188" s="43">
        <f t="shared" si="30"/>
        <v>0.8073567333419925</v>
      </c>
      <c r="S188" s="43">
        <f t="shared" si="31"/>
        <v>0.1255888251865323</v>
      </c>
      <c r="T188" s="3">
        <f t="shared" si="24"/>
        <v>0</v>
      </c>
      <c r="U188" s="3"/>
      <c r="V188" s="3"/>
      <c r="W188" s="3"/>
      <c r="X188" s="3"/>
      <c r="Y188" s="3"/>
      <c r="Z188" s="3"/>
    </row>
    <row r="189" spans="13:26" ht="12.75">
      <c r="M189" s="3">
        <f t="shared" si="25"/>
        <v>168</v>
      </c>
      <c r="N189" s="3">
        <f t="shared" si="26"/>
        <v>1</v>
      </c>
      <c r="O189" s="3">
        <f t="shared" si="27"/>
        <v>168</v>
      </c>
      <c r="P189" s="43">
        <f t="shared" si="28"/>
        <v>1.4951027026758188</v>
      </c>
      <c r="Q189" s="43">
        <f t="shared" si="29"/>
        <v>0.6332199681921111</v>
      </c>
      <c r="R189" s="43">
        <f t="shared" si="30"/>
        <v>0.7915249602401391</v>
      </c>
      <c r="S189" s="43">
        <f t="shared" si="31"/>
        <v>0.12312610492624398</v>
      </c>
      <c r="T189" s="3">
        <f t="shared" si="24"/>
        <v>0</v>
      </c>
      <c r="U189" s="3"/>
      <c r="V189" s="3"/>
      <c r="W189" s="3"/>
      <c r="X189" s="3"/>
      <c r="Y189" s="3"/>
      <c r="Z189" s="3"/>
    </row>
    <row r="190" spans="13:26" ht="12.75">
      <c r="M190" s="3">
        <f t="shared" si="25"/>
        <v>169</v>
      </c>
      <c r="N190" s="3">
        <f t="shared" si="26"/>
        <v>1</v>
      </c>
      <c r="O190" s="3">
        <f t="shared" si="27"/>
        <v>169</v>
      </c>
      <c r="P190" s="43">
        <f t="shared" si="28"/>
        <v>1.4657846505989498</v>
      </c>
      <c r="Q190" s="43">
        <f t="shared" si="29"/>
        <v>0.6208029108419078</v>
      </c>
      <c r="R190" s="43">
        <f t="shared" si="30"/>
        <v>0.7760036385523849</v>
      </c>
      <c r="S190" s="43">
        <f t="shared" si="31"/>
        <v>0.12071167710814888</v>
      </c>
      <c r="T190" s="3">
        <f t="shared" si="24"/>
        <v>0</v>
      </c>
      <c r="U190" s="3"/>
      <c r="V190" s="3"/>
      <c r="W190" s="3"/>
      <c r="X190" s="3"/>
      <c r="Y190" s="3"/>
      <c r="Z190" s="3"/>
    </row>
    <row r="191" spans="13:26" ht="12.75">
      <c r="M191" s="3">
        <f t="shared" si="25"/>
        <v>170</v>
      </c>
      <c r="N191" s="3">
        <f t="shared" si="26"/>
        <v>1</v>
      </c>
      <c r="O191" s="3">
        <f t="shared" si="27"/>
        <v>170</v>
      </c>
      <c r="P191" s="43">
        <f t="shared" si="28"/>
        <v>1.437041507641062</v>
      </c>
      <c r="Q191" s="43">
        <f t="shared" si="29"/>
        <v>0.6086293444126847</v>
      </c>
      <c r="R191" s="43">
        <f t="shared" si="30"/>
        <v>0.7607866805158561</v>
      </c>
      <c r="S191" s="43">
        <f t="shared" si="31"/>
        <v>0.11834459474691107</v>
      </c>
      <c r="T191" s="3">
        <f t="shared" si="24"/>
        <v>0</v>
      </c>
      <c r="U191" s="3"/>
      <c r="V191" s="3"/>
      <c r="W191" s="3"/>
      <c r="X191" s="3"/>
      <c r="Y191" s="3"/>
      <c r="Z191" s="3"/>
    </row>
    <row r="192" spans="13:26" ht="12.75">
      <c r="M192" s="3">
        <f t="shared" si="25"/>
        <v>171</v>
      </c>
      <c r="N192" s="3">
        <f t="shared" si="26"/>
        <v>1</v>
      </c>
      <c r="O192" s="3">
        <f t="shared" si="27"/>
        <v>171</v>
      </c>
      <c r="P192" s="43">
        <f t="shared" si="28"/>
        <v>1.4088620001849925</v>
      </c>
      <c r="Q192" s="43">
        <f t="shared" si="29"/>
        <v>0.5966944941959964</v>
      </c>
      <c r="R192" s="43">
        <f t="shared" si="30"/>
        <v>0.7458681177449957</v>
      </c>
      <c r="S192" s="43">
        <f t="shared" si="31"/>
        <v>0.11602392942699946</v>
      </c>
      <c r="T192" s="3">
        <f t="shared" si="24"/>
        <v>0</v>
      </c>
      <c r="U192" s="3"/>
      <c r="V192" s="3"/>
      <c r="W192" s="3"/>
      <c r="X192" s="3"/>
      <c r="Y192" s="3"/>
      <c r="Z192" s="3"/>
    </row>
    <row r="193" spans="13:26" ht="12.75">
      <c r="M193" s="3">
        <f t="shared" si="25"/>
        <v>172</v>
      </c>
      <c r="N193" s="3">
        <f t="shared" si="26"/>
        <v>1</v>
      </c>
      <c r="O193" s="3">
        <f t="shared" si="27"/>
        <v>172</v>
      </c>
      <c r="P193" s="43">
        <f t="shared" si="28"/>
        <v>1.381235075682334</v>
      </c>
      <c r="Q193" s="43">
        <f t="shared" si="29"/>
        <v>0.5849936791125175</v>
      </c>
      <c r="R193" s="43">
        <f t="shared" si="30"/>
        <v>0.7312420988906472</v>
      </c>
      <c r="S193" s="43">
        <f t="shared" si="31"/>
        <v>0.11374877093854523</v>
      </c>
      <c r="T193" s="3">
        <f t="shared" si="24"/>
        <v>0</v>
      </c>
      <c r="U193" s="3"/>
      <c r="V193" s="3"/>
      <c r="W193" s="3"/>
      <c r="X193" s="3"/>
      <c r="Y193" s="3"/>
      <c r="Z193" s="3"/>
    </row>
    <row r="194" spans="13:26" ht="12.75">
      <c r="M194" s="3">
        <f t="shared" si="25"/>
        <v>173</v>
      </c>
      <c r="N194" s="3">
        <f t="shared" si="26"/>
        <v>1</v>
      </c>
      <c r="O194" s="3">
        <f t="shared" si="27"/>
        <v>173</v>
      </c>
      <c r="P194" s="43">
        <f t="shared" si="28"/>
        <v>1.3541498983184126</v>
      </c>
      <c r="Q194" s="43">
        <f t="shared" si="29"/>
        <v>0.5735223098760331</v>
      </c>
      <c r="R194" s="43">
        <f t="shared" si="30"/>
        <v>0.7169028873450417</v>
      </c>
      <c r="S194" s="43">
        <f t="shared" si="31"/>
        <v>0.11151822692033993</v>
      </c>
      <c r="T194" s="3">
        <f t="shared" si="24"/>
        <v>0</v>
      </c>
      <c r="U194" s="3"/>
      <c r="V194" s="3"/>
      <c r="W194" s="3"/>
      <c r="X194" s="3"/>
      <c r="Y194" s="3"/>
      <c r="Z194" s="3"/>
    </row>
    <row r="195" spans="13:26" ht="12.75">
      <c r="M195" s="3">
        <f t="shared" si="25"/>
        <v>174</v>
      </c>
      <c r="N195" s="3">
        <f t="shared" si="26"/>
        <v>1</v>
      </c>
      <c r="O195" s="3">
        <f t="shared" si="27"/>
        <v>174</v>
      </c>
      <c r="P195" s="43">
        <f t="shared" si="28"/>
        <v>1.3275958447622707</v>
      </c>
      <c r="Q195" s="43">
        <f t="shared" si="29"/>
        <v>0.5622758871934319</v>
      </c>
      <c r="R195" s="43">
        <f t="shared" si="30"/>
        <v>0.7028448589917902</v>
      </c>
      <c r="S195" s="43">
        <f t="shared" si="31"/>
        <v>0.10933142250983413</v>
      </c>
      <c r="T195" s="3">
        <f t="shared" si="24"/>
        <v>0</v>
      </c>
      <c r="U195" s="3"/>
      <c r="V195" s="3"/>
      <c r="W195" s="3"/>
      <c r="X195" s="3"/>
      <c r="Y195" s="3"/>
      <c r="Z195" s="3"/>
    </row>
    <row r="196" spans="13:26" ht="12.75">
      <c r="M196" s="3">
        <f t="shared" si="25"/>
        <v>175</v>
      </c>
      <c r="N196" s="3">
        <f t="shared" si="26"/>
        <v>1</v>
      </c>
      <c r="O196" s="3">
        <f t="shared" si="27"/>
        <v>175</v>
      </c>
      <c r="P196" s="43">
        <f t="shared" si="28"/>
        <v>1.3015624999999913</v>
      </c>
      <c r="Q196" s="43">
        <f t="shared" si="29"/>
        <v>0.5512499999999959</v>
      </c>
      <c r="R196" s="43">
        <f t="shared" si="30"/>
        <v>0.6890624999999952</v>
      </c>
      <c r="S196" s="43">
        <f t="shared" si="31"/>
        <v>0.10718749999999937</v>
      </c>
      <c r="T196" s="3">
        <f t="shared" si="24"/>
        <v>0</v>
      </c>
      <c r="U196" s="3"/>
      <c r="V196" s="3"/>
      <c r="W196" s="3"/>
      <c r="X196" s="3"/>
      <c r="Y196" s="3"/>
      <c r="Z196" s="3"/>
    </row>
    <row r="197" spans="13:26" ht="12.75">
      <c r="M197" s="3">
        <f t="shared" si="25"/>
        <v>176</v>
      </c>
      <c r="N197" s="3">
        <f t="shared" si="26"/>
        <v>1</v>
      </c>
      <c r="O197" s="3">
        <f t="shared" si="27"/>
        <v>176</v>
      </c>
      <c r="P197" s="43">
        <f t="shared" si="28"/>
        <v>1.2760396532497278</v>
      </c>
      <c r="Q197" s="43">
        <f t="shared" si="29"/>
        <v>0.5404403237292961</v>
      </c>
      <c r="R197" s="43">
        <f t="shared" si="30"/>
        <v>0.6755504046616205</v>
      </c>
      <c r="S197" s="43">
        <f t="shared" si="31"/>
        <v>0.10508561850291885</v>
      </c>
      <c r="T197" s="3">
        <f t="shared" si="24"/>
        <v>0</v>
      </c>
      <c r="U197" s="3"/>
      <c r="V197" s="3"/>
      <c r="W197" s="3"/>
      <c r="X197" s="3"/>
      <c r="Y197" s="3"/>
      <c r="Z197" s="3"/>
    </row>
    <row r="198" spans="13:26" ht="12.75">
      <c r="M198" s="3">
        <f t="shared" si="25"/>
        <v>177</v>
      </c>
      <c r="N198" s="3">
        <f t="shared" si="26"/>
        <v>1</v>
      </c>
      <c r="O198" s="3">
        <f t="shared" si="27"/>
        <v>177</v>
      </c>
      <c r="P198" s="43">
        <f t="shared" si="28"/>
        <v>1.2510172939568376</v>
      </c>
      <c r="Q198" s="43">
        <f t="shared" si="29"/>
        <v>0.5298426186170132</v>
      </c>
      <c r="R198" s="43">
        <f t="shared" si="30"/>
        <v>0.6623032732712669</v>
      </c>
      <c r="S198" s="43">
        <f t="shared" si="31"/>
        <v>0.10302495361997495</v>
      </c>
      <c r="T198" s="3">
        <f t="shared" si="24"/>
        <v>0</v>
      </c>
      <c r="U198" s="3"/>
      <c r="V198" s="3"/>
      <c r="W198" s="3"/>
      <c r="X198" s="3"/>
      <c r="Y198" s="3"/>
      <c r="Z198" s="3"/>
    </row>
    <row r="199" spans="13:26" ht="12.75">
      <c r="M199" s="3">
        <f t="shared" si="25"/>
        <v>178</v>
      </c>
      <c r="N199" s="3">
        <f t="shared" si="26"/>
        <v>1</v>
      </c>
      <c r="O199" s="3">
        <f t="shared" si="27"/>
        <v>178</v>
      </c>
      <c r="P199" s="43">
        <f t="shared" si="28"/>
        <v>1.2264856078675488</v>
      </c>
      <c r="Q199" s="43">
        <f t="shared" si="29"/>
        <v>0.5194527280380203</v>
      </c>
      <c r="R199" s="43">
        <f t="shared" si="30"/>
        <v>0.6493159100475259</v>
      </c>
      <c r="S199" s="43">
        <f t="shared" si="31"/>
        <v>0.10100469711850411</v>
      </c>
      <c r="T199" s="3">
        <f t="shared" si="24"/>
        <v>0</v>
      </c>
      <c r="U199" s="3"/>
      <c r="V199" s="3"/>
      <c r="W199" s="3"/>
      <c r="X199" s="3"/>
      <c r="Y199" s="3"/>
      <c r="Z199" s="3"/>
    </row>
    <row r="200" spans="13:26" ht="12.75">
      <c r="M200" s="3">
        <f t="shared" si="25"/>
        <v>179</v>
      </c>
      <c r="N200" s="3">
        <f t="shared" si="26"/>
        <v>1</v>
      </c>
      <c r="O200" s="3">
        <f t="shared" si="27"/>
        <v>179</v>
      </c>
      <c r="P200" s="43">
        <f t="shared" si="28"/>
        <v>1.20243497317962</v>
      </c>
      <c r="Q200" s="43">
        <f t="shared" si="29"/>
        <v>0.509266576876074</v>
      </c>
      <c r="R200" s="43">
        <f t="shared" si="30"/>
        <v>0.6365832210950929</v>
      </c>
      <c r="S200" s="43">
        <f t="shared" si="31"/>
        <v>0.09902405661479233</v>
      </c>
      <c r="T200" s="3">
        <f t="shared" si="24"/>
        <v>0</v>
      </c>
      <c r="U200" s="3"/>
      <c r="V200" s="3"/>
      <c r="W200" s="3"/>
      <c r="X200" s="3"/>
      <c r="Y200" s="3"/>
      <c r="Z200" s="3"/>
    </row>
    <row r="201" spans="13:26" ht="12.75">
      <c r="M201" s="3">
        <f t="shared" si="25"/>
        <v>180</v>
      </c>
      <c r="N201" s="3">
        <f t="shared" si="26"/>
        <v>1</v>
      </c>
      <c r="O201" s="3">
        <f t="shared" si="27"/>
        <v>180</v>
      </c>
      <c r="P201" s="43">
        <f t="shared" si="28"/>
        <v>1.1788559567684829</v>
      </c>
      <c r="Q201" s="43">
        <f t="shared" si="29"/>
        <v>0.49928016992547475</v>
      </c>
      <c r="R201" s="43">
        <f t="shared" si="30"/>
        <v>0.6241002124068438</v>
      </c>
      <c r="S201" s="43">
        <f t="shared" si="31"/>
        <v>0.09708225526328691</v>
      </c>
      <c r="T201" s="3">
        <f t="shared" si="24"/>
        <v>0</v>
      </c>
      <c r="U201" s="3"/>
      <c r="V201" s="3"/>
      <c r="W201" s="3"/>
      <c r="X201" s="3"/>
      <c r="Y201" s="3"/>
      <c r="Z201" s="3"/>
    </row>
    <row r="202" spans="13:26" ht="12.75">
      <c r="M202" s="3">
        <f t="shared" si="25"/>
        <v>181</v>
      </c>
      <c r="N202" s="3">
        <f t="shared" si="26"/>
        <v>1</v>
      </c>
      <c r="O202" s="3">
        <f t="shared" si="27"/>
        <v>181</v>
      </c>
      <c r="P202" s="43">
        <f t="shared" si="28"/>
        <v>1.155739310487388</v>
      </c>
      <c r="Q202" s="43">
        <f t="shared" si="29"/>
        <v>0.4894895903240699</v>
      </c>
      <c r="R202" s="43">
        <f t="shared" si="30"/>
        <v>0.6118619879050877</v>
      </c>
      <c r="S202" s="43">
        <f t="shared" si="31"/>
        <v>0.09517853145190264</v>
      </c>
      <c r="T202" s="3">
        <f t="shared" si="24"/>
        <v>0</v>
      </c>
      <c r="U202" s="3"/>
      <c r="V202" s="3"/>
      <c r="W202" s="3"/>
      <c r="X202" s="3"/>
      <c r="Y202" s="3"/>
      <c r="Z202" s="3"/>
    </row>
    <row r="203" spans="13:26" ht="12.75">
      <c r="M203" s="3">
        <f t="shared" si="25"/>
        <v>182</v>
      </c>
      <c r="N203" s="3">
        <f t="shared" si="26"/>
        <v>1</v>
      </c>
      <c r="O203" s="3">
        <f t="shared" si="27"/>
        <v>182</v>
      </c>
      <c r="P203" s="43">
        <f t="shared" si="28"/>
        <v>1.1330759675401036</v>
      </c>
      <c r="Q203" s="43">
        <f t="shared" si="29"/>
        <v>0.4798909980169847</v>
      </c>
      <c r="R203" s="43">
        <f t="shared" si="30"/>
        <v>0.5998637475212313</v>
      </c>
      <c r="S203" s="43">
        <f t="shared" si="31"/>
        <v>0.09331213850330274</v>
      </c>
      <c r="T203" s="3">
        <f t="shared" si="24"/>
        <v>0</v>
      </c>
      <c r="U203" s="3"/>
      <c r="V203" s="3"/>
      <c r="W203" s="3"/>
      <c r="X203" s="3"/>
      <c r="Y203" s="3"/>
      <c r="Z203" s="3"/>
    </row>
    <row r="204" spans="13:26" ht="12.75">
      <c r="M204" s="3">
        <f t="shared" si="25"/>
        <v>183</v>
      </c>
      <c r="N204" s="3">
        <f t="shared" si="26"/>
        <v>1</v>
      </c>
      <c r="O204" s="3">
        <f t="shared" si="27"/>
        <v>183</v>
      </c>
      <c r="P204" s="43">
        <f t="shared" si="28"/>
        <v>1.1108570389247412</v>
      </c>
      <c r="Q204" s="43">
        <f t="shared" si="29"/>
        <v>0.47048062825047826</v>
      </c>
      <c r="R204" s="43">
        <f t="shared" si="30"/>
        <v>0.5881007853130982</v>
      </c>
      <c r="S204" s="43">
        <f t="shared" si="31"/>
        <v>0.09148234438203759</v>
      </c>
      <c r="T204" s="3">
        <f t="shared" si="24"/>
        <v>0</v>
      </c>
      <c r="U204" s="3"/>
      <c r="V204" s="3"/>
      <c r="W204" s="3"/>
      <c r="X204" s="3"/>
      <c r="Y204" s="3"/>
      <c r="Z204" s="3"/>
    </row>
    <row r="205" spans="13:26" ht="12.75">
      <c r="M205" s="3">
        <f t="shared" si="25"/>
        <v>184</v>
      </c>
      <c r="N205" s="3">
        <f t="shared" si="26"/>
        <v>1</v>
      </c>
      <c r="O205" s="3">
        <f t="shared" si="27"/>
        <v>184</v>
      </c>
      <c r="P205" s="43">
        <f t="shared" si="28"/>
        <v>1.0890738099473176</v>
      </c>
      <c r="Q205" s="43">
        <f t="shared" si="29"/>
        <v>0.4612547900953342</v>
      </c>
      <c r="R205" s="43">
        <f t="shared" si="30"/>
        <v>0.5765684876191681</v>
      </c>
      <c r="S205" s="43">
        <f t="shared" si="31"/>
        <v>0.08968843140742624</v>
      </c>
      <c r="T205" s="3">
        <f t="shared" si="24"/>
        <v>0</v>
      </c>
      <c r="U205" s="3"/>
      <c r="V205" s="3"/>
      <c r="W205" s="3"/>
      <c r="X205" s="3"/>
      <c r="Y205" s="3"/>
      <c r="Z205" s="3"/>
    </row>
    <row r="206" spans="13:26" ht="12.75">
      <c r="M206" s="3">
        <f t="shared" si="25"/>
        <v>185</v>
      </c>
      <c r="N206" s="3">
        <f t="shared" si="26"/>
        <v>1</v>
      </c>
      <c r="O206" s="3">
        <f t="shared" si="27"/>
        <v>185</v>
      </c>
      <c r="P206" s="43">
        <f t="shared" si="28"/>
        <v>1.0677177368036836</v>
      </c>
      <c r="Q206" s="43">
        <f t="shared" si="29"/>
        <v>0.4522098649992069</v>
      </c>
      <c r="R206" s="43">
        <f t="shared" si="30"/>
        <v>0.5652623312490089</v>
      </c>
      <c r="S206" s="43">
        <f t="shared" si="31"/>
        <v>0.08792969597206815</v>
      </c>
      <c r="T206" s="3">
        <f t="shared" si="24"/>
        <v>0</v>
      </c>
      <c r="U206" s="3"/>
      <c r="V206" s="3"/>
      <c r="W206" s="3"/>
      <c r="X206" s="3"/>
      <c r="Y206" s="3"/>
      <c r="Z206" s="3"/>
    </row>
    <row r="207" spans="13:26" ht="12.75">
      <c r="M207" s="3">
        <f t="shared" si="25"/>
        <v>186</v>
      </c>
      <c r="N207" s="3">
        <f t="shared" si="26"/>
        <v>1</v>
      </c>
      <c r="O207" s="3">
        <f t="shared" si="27"/>
        <v>186</v>
      </c>
      <c r="P207" s="43">
        <f t="shared" si="28"/>
        <v>1.046780443228478</v>
      </c>
      <c r="Q207" s="43">
        <f t="shared" si="29"/>
        <v>0.4433423053673551</v>
      </c>
      <c r="R207" s="43">
        <f t="shared" si="30"/>
        <v>0.5541778817091941</v>
      </c>
      <c r="S207" s="43">
        <f t="shared" si="31"/>
        <v>0.08620544826587473</v>
      </c>
      <c r="T207" s="3">
        <f t="shared" si="24"/>
        <v>0</v>
      </c>
      <c r="U207" s="3"/>
      <c r="V207" s="3"/>
      <c r="W207" s="3"/>
      <c r="X207" s="3"/>
      <c r="Y207" s="3"/>
      <c r="Z207" s="3"/>
    </row>
    <row r="208" spans="13:26" ht="12.75">
      <c r="M208" s="3">
        <f t="shared" si="25"/>
        <v>187</v>
      </c>
      <c r="N208" s="3">
        <f t="shared" si="26"/>
        <v>1</v>
      </c>
      <c r="O208" s="3">
        <f t="shared" si="27"/>
        <v>187</v>
      </c>
      <c r="P208" s="43">
        <f t="shared" si="28"/>
        <v>1.0262537172097939</v>
      </c>
      <c r="Q208" s="43">
        <f t="shared" si="29"/>
        <v>0.43464863317120656</v>
      </c>
      <c r="R208" s="43">
        <f t="shared" si="30"/>
        <v>0.5433107914640084</v>
      </c>
      <c r="S208" s="43">
        <f t="shared" si="31"/>
        <v>0.08451501200551251</v>
      </c>
      <c r="T208" s="3">
        <f t="shared" si="24"/>
        <v>0</v>
      </c>
      <c r="U208" s="3"/>
      <c r="V208" s="3"/>
      <c r="W208" s="3"/>
      <c r="X208" s="3"/>
      <c r="Y208" s="3"/>
      <c r="Z208" s="3"/>
    </row>
    <row r="209" spans="13:26" ht="12.75">
      <c r="M209" s="3">
        <f t="shared" si="25"/>
        <v>188</v>
      </c>
      <c r="N209" s="3">
        <f t="shared" si="26"/>
        <v>1</v>
      </c>
      <c r="O209" s="3">
        <f t="shared" si="27"/>
        <v>188</v>
      </c>
      <c r="P209" s="43">
        <f t="shared" si="28"/>
        <v>1.0061295077682695</v>
      </c>
      <c r="Q209" s="43">
        <f t="shared" si="29"/>
        <v>0.42612543858420804</v>
      </c>
      <c r="R209" s="43">
        <f t="shared" si="30"/>
        <v>0.5326567982302602</v>
      </c>
      <c r="S209" s="43">
        <f t="shared" si="31"/>
        <v>0.08285772416915169</v>
      </c>
      <c r="T209" s="3">
        <f t="shared" si="24"/>
        <v>0</v>
      </c>
      <c r="U209" s="3"/>
      <c r="V209" s="3"/>
      <c r="W209" s="3"/>
      <c r="X209" s="3"/>
      <c r="Y209" s="3"/>
      <c r="Z209" s="3"/>
    </row>
    <row r="210" spans="13:26" ht="12.75">
      <c r="M210" s="3">
        <f t="shared" si="25"/>
        <v>189</v>
      </c>
      <c r="N210" s="3">
        <f t="shared" si="26"/>
        <v>1</v>
      </c>
      <c r="O210" s="3">
        <f t="shared" si="27"/>
        <v>189</v>
      </c>
      <c r="P210" s="43">
        <f t="shared" si="28"/>
        <v>0.9863999217993378</v>
      </c>
      <c r="Q210" s="43">
        <f t="shared" si="29"/>
        <v>0.4177693786444252</v>
      </c>
      <c r="R210" s="43">
        <f t="shared" si="30"/>
        <v>0.5222117233055317</v>
      </c>
      <c r="S210" s="43">
        <f t="shared" si="31"/>
        <v>0.08123293473641613</v>
      </c>
      <c r="T210" s="3">
        <f t="shared" si="24"/>
        <v>0</v>
      </c>
      <c r="U210" s="3"/>
      <c r="V210" s="3"/>
      <c r="W210" s="3"/>
      <c r="X210" s="3"/>
      <c r="Y210" s="3"/>
      <c r="Z210" s="3"/>
    </row>
    <row r="211" spans="13:26" ht="12.75">
      <c r="M211" s="3">
        <f t="shared" si="25"/>
        <v>190</v>
      </c>
      <c r="N211" s="3">
        <f t="shared" si="26"/>
        <v>1</v>
      </c>
      <c r="O211" s="3">
        <f t="shared" si="27"/>
        <v>190</v>
      </c>
      <c r="P211" s="43">
        <f t="shared" si="28"/>
        <v>0.9670572209773975</v>
      </c>
      <c r="Q211" s="43">
        <f t="shared" si="29"/>
        <v>0.4095771759433682</v>
      </c>
      <c r="R211" s="43">
        <f t="shared" si="30"/>
        <v>0.5119714699292104</v>
      </c>
      <c r="S211" s="43">
        <f t="shared" si="31"/>
        <v>0.07964000643343282</v>
      </c>
      <c r="T211" s="3">
        <f t="shared" si="24"/>
        <v>0</v>
      </c>
      <c r="U211" s="3"/>
      <c r="V211" s="3"/>
      <c r="W211" s="3"/>
      <c r="X211" s="3"/>
      <c r="Y211" s="3"/>
      <c r="Z211" s="3"/>
    </row>
    <row r="212" spans="13:26" ht="12.75">
      <c r="M212" s="3">
        <f t="shared" si="25"/>
        <v>191</v>
      </c>
      <c r="N212" s="3">
        <f t="shared" si="26"/>
        <v>1</v>
      </c>
      <c r="O212" s="3">
        <f t="shared" si="27"/>
        <v>191</v>
      </c>
      <c r="P212" s="43">
        <f t="shared" si="28"/>
        <v>0.9480938187206931</v>
      </c>
      <c r="Q212" s="43">
        <f t="shared" si="29"/>
        <v>0.4015456173405286</v>
      </c>
      <c r="R212" s="43">
        <f t="shared" si="30"/>
        <v>0.501932021675661</v>
      </c>
      <c r="S212" s="43">
        <f t="shared" si="31"/>
        <v>0.07807831448288068</v>
      </c>
      <c r="T212" s="3">
        <f t="shared" si="24"/>
        <v>0</v>
      </c>
      <c r="U212" s="3"/>
      <c r="V212" s="3"/>
      <c r="W212" s="3"/>
      <c r="X212" s="3"/>
      <c r="Y212" s="3"/>
      <c r="Z212" s="3"/>
    </row>
    <row r="213" spans="13:26" ht="12.75">
      <c r="M213" s="3">
        <f t="shared" si="25"/>
        <v>192</v>
      </c>
      <c r="N213" s="3">
        <f t="shared" si="26"/>
        <v>1</v>
      </c>
      <c r="O213" s="3">
        <f t="shared" si="27"/>
        <v>192</v>
      </c>
      <c r="P213" s="43">
        <f t="shared" si="28"/>
        <v>0.9295022772157093</v>
      </c>
      <c r="Q213" s="43">
        <f t="shared" si="29"/>
        <v>0.3936715527031237</v>
      </c>
      <c r="R213" s="43">
        <f t="shared" si="30"/>
        <v>0.4920894408789048</v>
      </c>
      <c r="S213" s="43">
        <f t="shared" si="31"/>
        <v>0.07654724635894083</v>
      </c>
      <c r="T213" s="3">
        <f aca="true" t="shared" si="32" ref="T213:T276">$B$11</f>
        <v>0</v>
      </c>
      <c r="U213" s="3"/>
      <c r="V213" s="3"/>
      <c r="W213" s="3"/>
      <c r="X213" s="3"/>
      <c r="Y213" s="3"/>
      <c r="Z213" s="3"/>
    </row>
    <row r="214" spans="13:26" ht="12.75">
      <c r="M214" s="3">
        <f aca="true" t="shared" si="33" ref="M214:M277">(M213+1)</f>
        <v>193</v>
      </c>
      <c r="N214" s="3">
        <f aca="true" t="shared" si="34" ref="N214:N277">IF($B$9&gt;N213,IF(O213=($B$8-1),(N213+1),(N213)),(N213))</f>
        <v>1</v>
      </c>
      <c r="O214" s="3">
        <f aca="true" t="shared" si="35" ref="O214:O277">IF(O213&lt;($B$8-1),(1+O213),0)</f>
        <v>193</v>
      </c>
      <c r="P214" s="43">
        <f aca="true" t="shared" si="36" ref="P214:P277">IF((N214&gt;N213),(EXP(-$Q$16)*(P213)+$Q$11),((EXP(-$Q$16)*(P213))))</f>
        <v>0.9112753044999177</v>
      </c>
      <c r="Q214" s="43">
        <f aca="true" t="shared" si="37" ref="Q214:Q277">IF((N214&gt;N213),(EXP(-$Q$16)*(Q213)+$Q$12),((EXP(-$Q$16)*(Q213))))</f>
        <v>0.3859518936705531</v>
      </c>
      <c r="R214" s="43">
        <f aca="true" t="shared" si="38" ref="R214:R277">IF((N214&gt;N213),(EXP(-$Q$16)*(R213)+$Q$13),((EXP(-$Q$16)*(R213))))</f>
        <v>0.4824398670881916</v>
      </c>
      <c r="S214" s="43">
        <f aca="true" t="shared" si="39" ref="S214:S277">IF((N214&gt;N213),(EXP(-$Q$16)*(S213)+$Q$14),((EXP(-$Q$16)*(S213))))</f>
        <v>0.0750462015470521</v>
      </c>
      <c r="T214" s="3">
        <f t="shared" si="32"/>
        <v>0</v>
      </c>
      <c r="U214" s="3"/>
      <c r="V214" s="3"/>
      <c r="W214" s="3"/>
      <c r="X214" s="3"/>
      <c r="Y214" s="3"/>
      <c r="Z214" s="3"/>
    </row>
    <row r="215" spans="13:26" ht="12.75">
      <c r="M215" s="3">
        <f t="shared" si="33"/>
        <v>194</v>
      </c>
      <c r="N215" s="3">
        <f t="shared" si="34"/>
        <v>1</v>
      </c>
      <c r="O215" s="3">
        <f t="shared" si="35"/>
        <v>194</v>
      </c>
      <c r="P215" s="43">
        <f t="shared" si="36"/>
        <v>0.8934057516017271</v>
      </c>
      <c r="Q215" s="43">
        <f t="shared" si="37"/>
        <v>0.37838361244308416</v>
      </c>
      <c r="R215" s="43">
        <f t="shared" si="38"/>
        <v>0.47297951555385537</v>
      </c>
      <c r="S215" s="43">
        <f t="shared" si="39"/>
        <v>0.07357459130837758</v>
      </c>
      <c r="T215" s="3">
        <f t="shared" si="32"/>
        <v>0</v>
      </c>
      <c r="U215" s="3"/>
      <c r="V215" s="3"/>
      <c r="W215" s="3"/>
      <c r="X215" s="3"/>
      <c r="Y215" s="3"/>
      <c r="Z215" s="3"/>
    </row>
    <row r="216" spans="13:26" ht="12.75">
      <c r="M216" s="3">
        <f t="shared" si="33"/>
        <v>195</v>
      </c>
      <c r="N216" s="3">
        <f t="shared" si="34"/>
        <v>1</v>
      </c>
      <c r="O216" s="3">
        <f t="shared" si="35"/>
        <v>195</v>
      </c>
      <c r="P216" s="43">
        <f t="shared" si="36"/>
        <v>0.875886609736519</v>
      </c>
      <c r="Q216" s="43">
        <f t="shared" si="37"/>
        <v>0.3709637405942901</v>
      </c>
      <c r="R216" s="43">
        <f t="shared" si="38"/>
        <v>0.46370467574286284</v>
      </c>
      <c r="S216" s="43">
        <f t="shared" si="39"/>
        <v>0.07213183844888985</v>
      </c>
      <c r="T216" s="3">
        <f t="shared" si="32"/>
        <v>0</v>
      </c>
      <c r="U216" s="3"/>
      <c r="V216" s="3"/>
      <c r="W216" s="3"/>
      <c r="X216" s="3"/>
      <c r="Y216" s="3"/>
      <c r="Z216" s="3"/>
    </row>
    <row r="217" spans="13:26" ht="12.75">
      <c r="M217" s="3">
        <f t="shared" si="33"/>
        <v>196</v>
      </c>
      <c r="N217" s="3">
        <f t="shared" si="34"/>
        <v>1</v>
      </c>
      <c r="O217" s="3">
        <f t="shared" si="35"/>
        <v>196</v>
      </c>
      <c r="P217" s="43">
        <f t="shared" si="36"/>
        <v>0.8587110075576662</v>
      </c>
      <c r="Q217" s="43">
        <f t="shared" si="37"/>
        <v>0.363689367906776</v>
      </c>
      <c r="R217" s="43">
        <f t="shared" si="38"/>
        <v>0.45461170988347016</v>
      </c>
      <c r="S217" s="43">
        <f t="shared" si="39"/>
        <v>0.07071737709298431</v>
      </c>
      <c r="T217" s="3">
        <f t="shared" si="32"/>
        <v>0</v>
      </c>
      <c r="U217" s="3"/>
      <c r="V217" s="3"/>
      <c r="W217" s="3"/>
      <c r="X217" s="3"/>
      <c r="Y217" s="3"/>
      <c r="Z217" s="3"/>
    </row>
    <row r="218" spans="13:26" ht="12.75">
      <c r="M218" s="3">
        <f t="shared" si="33"/>
        <v>197</v>
      </c>
      <c r="N218" s="3">
        <f t="shared" si="34"/>
        <v>1</v>
      </c>
      <c r="O218" s="3">
        <f t="shared" si="35"/>
        <v>197</v>
      </c>
      <c r="P218" s="43">
        <f t="shared" si="36"/>
        <v>0.8418722084614577</v>
      </c>
      <c r="Q218" s="43">
        <f t="shared" si="37"/>
        <v>0.35655764123073475</v>
      </c>
      <c r="R218" s="43">
        <f t="shared" si="38"/>
        <v>0.44569705153841865</v>
      </c>
      <c r="S218" s="43">
        <f t="shared" si="39"/>
        <v>0.06933065246153185</v>
      </c>
      <c r="T218" s="3">
        <f t="shared" si="32"/>
        <v>0</v>
      </c>
      <c r="U218" s="3"/>
      <c r="V218" s="3"/>
      <c r="W218" s="3"/>
      <c r="X218" s="3"/>
      <c r="Y218" s="3"/>
      <c r="Z218" s="3"/>
    </row>
    <row r="219" spans="13:26" ht="12.75">
      <c r="M219" s="3">
        <f t="shared" si="33"/>
        <v>198</v>
      </c>
      <c r="N219" s="3">
        <f t="shared" si="34"/>
        <v>1</v>
      </c>
      <c r="O219" s="3">
        <f t="shared" si="35"/>
        <v>198</v>
      </c>
      <c r="P219" s="43">
        <f t="shared" si="36"/>
        <v>0.8253636079448726</v>
      </c>
      <c r="Q219" s="43">
        <f t="shared" si="37"/>
        <v>0.34956576336488693</v>
      </c>
      <c r="R219" s="43">
        <f t="shared" si="38"/>
        <v>0.4369572042061089</v>
      </c>
      <c r="S219" s="43">
        <f t="shared" si="39"/>
        <v>0.06797112065428366</v>
      </c>
      <c r="T219" s="3">
        <f t="shared" si="32"/>
        <v>0</v>
      </c>
      <c r="U219" s="3"/>
      <c r="V219" s="3"/>
      <c r="W219" s="3"/>
      <c r="X219" s="3"/>
      <c r="Y219" s="3"/>
      <c r="Z219" s="3"/>
    </row>
    <row r="220" spans="13:26" ht="12.75">
      <c r="M220" s="3">
        <f t="shared" si="33"/>
        <v>199</v>
      </c>
      <c r="N220" s="3">
        <f t="shared" si="34"/>
        <v>1</v>
      </c>
      <c r="O220" s="3">
        <f t="shared" si="35"/>
        <v>199</v>
      </c>
      <c r="P220" s="43">
        <f t="shared" si="36"/>
        <v>0.8091787310151657</v>
      </c>
      <c r="Q220" s="43">
        <f t="shared" si="37"/>
        <v>0.342710991959364</v>
      </c>
      <c r="R220" s="43">
        <f t="shared" si="38"/>
        <v>0.42838873994920523</v>
      </c>
      <c r="S220" s="43">
        <f t="shared" si="39"/>
        <v>0.06663824843654309</v>
      </c>
      <c r="T220" s="3">
        <f t="shared" si="32"/>
        <v>0</v>
      </c>
      <c r="U220" s="3"/>
      <c r="V220" s="3"/>
      <c r="W220" s="3"/>
      <c r="X220" s="3"/>
      <c r="Y220" s="3"/>
      <c r="Z220" s="3"/>
    </row>
    <row r="221" spans="13:26" ht="12.75">
      <c r="M221" s="3">
        <f t="shared" si="33"/>
        <v>200</v>
      </c>
      <c r="N221" s="3">
        <f t="shared" si="34"/>
        <v>1</v>
      </c>
      <c r="O221" s="3">
        <f t="shared" si="35"/>
        <v>200</v>
      </c>
      <c r="P221" s="43">
        <f t="shared" si="36"/>
        <v>0.7933112296502501</v>
      </c>
      <c r="Q221" s="43">
        <f t="shared" si="37"/>
        <v>0.3359906384401057</v>
      </c>
      <c r="R221" s="43">
        <f t="shared" si="38"/>
        <v>0.4199882980501323</v>
      </c>
      <c r="S221" s="43">
        <f t="shared" si="39"/>
        <v>0.06533151303002063</v>
      </c>
      <c r="T221" s="3">
        <f t="shared" si="32"/>
        <v>0</v>
      </c>
      <c r="U221" s="3"/>
      <c r="V221" s="3"/>
      <c r="W221" s="3"/>
      <c r="X221" s="3"/>
      <c r="Y221" s="3"/>
      <c r="Z221" s="3"/>
    </row>
    <row r="222" spans="13:26" ht="12.75">
      <c r="M222" s="3">
        <f t="shared" si="33"/>
        <v>201</v>
      </c>
      <c r="N222" s="3">
        <f t="shared" si="34"/>
        <v>1</v>
      </c>
      <c r="O222" s="3">
        <f t="shared" si="35"/>
        <v>201</v>
      </c>
      <c r="P222" s="43">
        <f t="shared" si="36"/>
        <v>0.7777548803088804</v>
      </c>
      <c r="Q222" s="43">
        <f t="shared" si="37"/>
        <v>0.3294020669543491</v>
      </c>
      <c r="R222" s="43">
        <f t="shared" si="38"/>
        <v>0.4117525836929366</v>
      </c>
      <c r="S222" s="43">
        <f t="shared" si="39"/>
        <v>0.06405040190779018</v>
      </c>
      <c r="T222" s="3">
        <f t="shared" si="32"/>
        <v>0</v>
      </c>
      <c r="U222" s="3"/>
      <c r="V222" s="3"/>
      <c r="W222" s="3"/>
      <c r="X222" s="3"/>
      <c r="Y222" s="3"/>
      <c r="Z222" s="3"/>
    </row>
    <row r="223" spans="13:26" ht="12.75">
      <c r="M223" s="3">
        <f t="shared" si="33"/>
        <v>202</v>
      </c>
      <c r="N223" s="3">
        <f t="shared" si="34"/>
        <v>1</v>
      </c>
      <c r="O223" s="3">
        <f t="shared" si="35"/>
        <v>202</v>
      </c>
      <c r="P223" s="43">
        <f t="shared" si="36"/>
        <v>0.7625035814896588</v>
      </c>
      <c r="Q223" s="43">
        <f t="shared" si="37"/>
        <v>0.3229426933367964</v>
      </c>
      <c r="R223" s="43">
        <f t="shared" si="38"/>
        <v>0.4036783666709957</v>
      </c>
      <c r="S223" s="43">
        <f t="shared" si="39"/>
        <v>0.06279441259326604</v>
      </c>
      <c r="T223" s="3">
        <f t="shared" si="32"/>
        <v>0</v>
      </c>
      <c r="U223" s="3"/>
      <c r="V223" s="3"/>
      <c r="W223" s="3"/>
      <c r="X223" s="3"/>
      <c r="Y223" s="3"/>
      <c r="Z223" s="3"/>
    </row>
    <row r="224" spans="13:26" ht="12.75">
      <c r="M224" s="3">
        <f t="shared" si="33"/>
        <v>203</v>
      </c>
      <c r="N224" s="3">
        <f t="shared" si="34"/>
        <v>1</v>
      </c>
      <c r="O224" s="3">
        <f t="shared" si="35"/>
        <v>203</v>
      </c>
      <c r="P224" s="43">
        <f t="shared" si="36"/>
        <v>0.7475513513379083</v>
      </c>
      <c r="Q224" s="43">
        <f t="shared" si="37"/>
        <v>0.31660998409605506</v>
      </c>
      <c r="R224" s="43">
        <f t="shared" si="38"/>
        <v>0.395762480120069</v>
      </c>
      <c r="S224" s="43">
        <f t="shared" si="39"/>
        <v>0.06156305246312189</v>
      </c>
      <c r="T224" s="3">
        <f t="shared" si="32"/>
        <v>0</v>
      </c>
      <c r="U224" s="3"/>
      <c r="V224" s="3"/>
      <c r="W224" s="3"/>
      <c r="X224" s="3"/>
      <c r="Y224" s="3"/>
      <c r="Z224" s="3"/>
    </row>
    <row r="225" spans="13:26" ht="12.75">
      <c r="M225" s="3">
        <f t="shared" si="33"/>
        <v>204</v>
      </c>
      <c r="N225" s="3">
        <f t="shared" si="34"/>
        <v>1</v>
      </c>
      <c r="O225" s="3">
        <f t="shared" si="35"/>
        <v>204</v>
      </c>
      <c r="P225" s="43">
        <f t="shared" si="36"/>
        <v>0.7328923252994738</v>
      </c>
      <c r="Q225" s="43">
        <f t="shared" si="37"/>
        <v>0.3104014554209534</v>
      </c>
      <c r="R225" s="43">
        <f t="shared" si="38"/>
        <v>0.3880018192761919</v>
      </c>
      <c r="S225" s="43">
        <f t="shared" si="39"/>
        <v>0.06035583855407434</v>
      </c>
      <c r="T225" s="3">
        <f t="shared" si="32"/>
        <v>0</v>
      </c>
      <c r="U225" s="3"/>
      <c r="V225" s="3"/>
      <c r="W225" s="3"/>
      <c r="X225" s="3"/>
      <c r="Y225" s="3"/>
      <c r="Z225" s="3"/>
    </row>
    <row r="226" spans="13:26" ht="12.75">
      <c r="M226" s="3">
        <f t="shared" si="33"/>
        <v>205</v>
      </c>
      <c r="N226" s="3">
        <f t="shared" si="34"/>
        <v>1</v>
      </c>
      <c r="O226" s="3">
        <f t="shared" si="35"/>
        <v>205</v>
      </c>
      <c r="P226" s="43">
        <f t="shared" si="36"/>
        <v>0.7185207538205299</v>
      </c>
      <c r="Q226" s="43">
        <f t="shared" si="37"/>
        <v>0.3043146722063419</v>
      </c>
      <c r="R226" s="43">
        <f t="shared" si="38"/>
        <v>0.3803933402579275</v>
      </c>
      <c r="S226" s="43">
        <f t="shared" si="39"/>
        <v>0.05917229737345543</v>
      </c>
      <c r="T226" s="3">
        <f t="shared" si="32"/>
        <v>0</v>
      </c>
      <c r="U226" s="3"/>
      <c r="V226" s="3"/>
      <c r="W226" s="3"/>
      <c r="X226" s="3"/>
      <c r="Y226" s="3"/>
      <c r="Z226" s="3"/>
    </row>
    <row r="227" spans="13:26" ht="12.75">
      <c r="M227" s="3">
        <f t="shared" si="33"/>
        <v>206</v>
      </c>
      <c r="N227" s="3">
        <f t="shared" si="34"/>
        <v>1</v>
      </c>
      <c r="O227" s="3">
        <f t="shared" si="35"/>
        <v>206</v>
      </c>
      <c r="P227" s="43">
        <f t="shared" si="36"/>
        <v>0.7044310000924952</v>
      </c>
      <c r="Q227" s="43">
        <f t="shared" si="37"/>
        <v>0.29834724709799776</v>
      </c>
      <c r="R227" s="43">
        <f t="shared" si="38"/>
        <v>0.3729340588724973</v>
      </c>
      <c r="S227" s="43">
        <f t="shared" si="39"/>
        <v>0.05801196471349963</v>
      </c>
      <c r="T227" s="3">
        <f t="shared" si="32"/>
        <v>0</v>
      </c>
      <c r="U227" s="3"/>
      <c r="V227" s="3"/>
      <c r="W227" s="3"/>
      <c r="X227" s="3"/>
      <c r="Y227" s="3"/>
      <c r="Z227" s="3"/>
    </row>
    <row r="228" spans="13:26" ht="12.75">
      <c r="M228" s="3">
        <f t="shared" si="33"/>
        <v>207</v>
      </c>
      <c r="N228" s="3">
        <f t="shared" si="34"/>
        <v>1</v>
      </c>
      <c r="O228" s="3">
        <f t="shared" si="35"/>
        <v>207</v>
      </c>
      <c r="P228" s="43">
        <f t="shared" si="36"/>
        <v>0.690617537841166</v>
      </c>
      <c r="Q228" s="43">
        <f t="shared" si="37"/>
        <v>0.2924968395562583</v>
      </c>
      <c r="R228" s="43">
        <f t="shared" si="38"/>
        <v>0.36562104944532303</v>
      </c>
      <c r="S228" s="43">
        <f t="shared" si="39"/>
        <v>0.056874385469272516</v>
      </c>
      <c r="T228" s="3">
        <f t="shared" si="32"/>
        <v>0</v>
      </c>
      <c r="U228" s="3"/>
      <c r="V228" s="3"/>
      <c r="W228" s="3"/>
      <c r="X228" s="3"/>
      <c r="Y228" s="3"/>
      <c r="Z228" s="3"/>
    </row>
    <row r="229" spans="13:26" ht="12.75">
      <c r="M229" s="3">
        <f t="shared" si="33"/>
        <v>208</v>
      </c>
      <c r="N229" s="3">
        <f t="shared" si="34"/>
        <v>1</v>
      </c>
      <c r="O229" s="3">
        <f t="shared" si="35"/>
        <v>208</v>
      </c>
      <c r="P229" s="43">
        <f t="shared" si="36"/>
        <v>0.6770749491592053</v>
      </c>
      <c r="Q229" s="43">
        <f t="shared" si="37"/>
        <v>0.2867611549380161</v>
      </c>
      <c r="R229" s="43">
        <f t="shared" si="38"/>
        <v>0.3584514436725203</v>
      </c>
      <c r="S229" s="43">
        <f t="shared" si="39"/>
        <v>0.05575911346016987</v>
      </c>
      <c r="T229" s="3">
        <f t="shared" si="32"/>
        <v>0</v>
      </c>
      <c r="U229" s="3"/>
      <c r="V229" s="3"/>
      <c r="W229" s="3"/>
      <c r="X229" s="3"/>
      <c r="Y229" s="3"/>
      <c r="Z229" s="3"/>
    </row>
    <row r="230" spans="13:26" ht="12.75">
      <c r="M230" s="3">
        <f t="shared" si="33"/>
        <v>209</v>
      </c>
      <c r="N230" s="3">
        <f t="shared" si="34"/>
        <v>1</v>
      </c>
      <c r="O230" s="3">
        <f t="shared" si="35"/>
        <v>209</v>
      </c>
      <c r="P230" s="43">
        <f t="shared" si="36"/>
        <v>0.6637979223811343</v>
      </c>
      <c r="Q230" s="43">
        <f t="shared" si="37"/>
        <v>0.2811379435967155</v>
      </c>
      <c r="R230" s="43">
        <f t="shared" si="38"/>
        <v>0.35142242949589453</v>
      </c>
      <c r="S230" s="43">
        <f t="shared" si="39"/>
        <v>0.054665711254916975</v>
      </c>
      <c r="T230" s="3">
        <f t="shared" si="32"/>
        <v>0</v>
      </c>
      <c r="U230" s="3"/>
      <c r="V230" s="3"/>
      <c r="W230" s="3"/>
      <c r="X230" s="3"/>
      <c r="Y230" s="3"/>
      <c r="Z230" s="3"/>
    </row>
    <row r="231" spans="13:26" ht="12.75">
      <c r="M231" s="3">
        <f t="shared" si="33"/>
        <v>210</v>
      </c>
      <c r="N231" s="3">
        <f t="shared" si="34"/>
        <v>1</v>
      </c>
      <c r="O231" s="3">
        <f t="shared" si="35"/>
        <v>210</v>
      </c>
      <c r="P231" s="43">
        <f t="shared" si="36"/>
        <v>0.6507812499999946</v>
      </c>
      <c r="Q231" s="43">
        <f t="shared" si="37"/>
        <v>0.27562499999999757</v>
      </c>
      <c r="R231" s="43">
        <f t="shared" si="38"/>
        <v>0.34453124999999707</v>
      </c>
      <c r="S231" s="43">
        <f t="shared" si="39"/>
        <v>0.05359374999999959</v>
      </c>
      <c r="T231" s="3">
        <f t="shared" si="32"/>
        <v>0</v>
      </c>
      <c r="U231" s="3"/>
      <c r="V231" s="3"/>
      <c r="W231" s="3"/>
      <c r="X231" s="3"/>
      <c r="Y231" s="3"/>
      <c r="Z231" s="3"/>
    </row>
    <row r="232" spans="13:26" ht="12.75">
      <c r="M232" s="3">
        <f t="shared" si="33"/>
        <v>211</v>
      </c>
      <c r="N232" s="3">
        <f t="shared" si="34"/>
        <v>1</v>
      </c>
      <c r="O232" s="3">
        <f t="shared" si="35"/>
        <v>211</v>
      </c>
      <c r="P232" s="43">
        <f t="shared" si="36"/>
        <v>0.6380198266248629</v>
      </c>
      <c r="Q232" s="43">
        <f t="shared" si="37"/>
        <v>0.27022016186464765</v>
      </c>
      <c r="R232" s="43">
        <f t="shared" si="38"/>
        <v>0.3377752023308097</v>
      </c>
      <c r="S232" s="43">
        <f t="shared" si="39"/>
        <v>0.052542809251459335</v>
      </c>
      <c r="T232" s="3">
        <f t="shared" si="32"/>
        <v>0</v>
      </c>
      <c r="U232" s="3"/>
      <c r="V232" s="3"/>
      <c r="W232" s="3"/>
      <c r="X232" s="3"/>
      <c r="Y232" s="3"/>
      <c r="Z232" s="3"/>
    </row>
    <row r="233" spans="13:26" ht="12.75">
      <c r="M233" s="3">
        <f t="shared" si="33"/>
        <v>212</v>
      </c>
      <c r="N233" s="3">
        <f t="shared" si="34"/>
        <v>1</v>
      </c>
      <c r="O233" s="3">
        <f t="shared" si="35"/>
        <v>212</v>
      </c>
      <c r="P233" s="43">
        <f t="shared" si="36"/>
        <v>0.6255086469784178</v>
      </c>
      <c r="Q233" s="43">
        <f t="shared" si="37"/>
        <v>0.2649213093085062</v>
      </c>
      <c r="R233" s="43">
        <f t="shared" si="38"/>
        <v>0.3311516366356329</v>
      </c>
      <c r="S233" s="43">
        <f t="shared" si="39"/>
        <v>0.05151247680998739</v>
      </c>
      <c r="T233" s="3">
        <f t="shared" si="32"/>
        <v>0</v>
      </c>
      <c r="U233" s="3"/>
      <c r="V233" s="3"/>
      <c r="W233" s="3"/>
      <c r="X233" s="3"/>
      <c r="Y233" s="3"/>
      <c r="Z233" s="3"/>
    </row>
    <row r="234" spans="13:26" ht="12.75">
      <c r="M234" s="3">
        <f t="shared" si="33"/>
        <v>213</v>
      </c>
      <c r="N234" s="3">
        <f t="shared" si="34"/>
        <v>1</v>
      </c>
      <c r="O234" s="3">
        <f t="shared" si="35"/>
        <v>213</v>
      </c>
      <c r="P234" s="43">
        <f t="shared" si="36"/>
        <v>0.6132428039337734</v>
      </c>
      <c r="Q234" s="43">
        <f t="shared" si="37"/>
        <v>0.2597263640190098</v>
      </c>
      <c r="R234" s="43">
        <f t="shared" si="38"/>
        <v>0.3246579550237624</v>
      </c>
      <c r="S234" s="43">
        <f t="shared" si="39"/>
        <v>0.050502348559251974</v>
      </c>
      <c r="T234" s="3">
        <f t="shared" si="32"/>
        <v>0</v>
      </c>
      <c r="U234" s="3"/>
      <c r="V234" s="3"/>
      <c r="W234" s="3"/>
      <c r="X234" s="3"/>
      <c r="Y234" s="3"/>
      <c r="Z234" s="3"/>
    </row>
    <row r="235" spans="13:26" ht="12.75">
      <c r="M235" s="3">
        <f t="shared" si="33"/>
        <v>214</v>
      </c>
      <c r="N235" s="3">
        <f t="shared" si="34"/>
        <v>1</v>
      </c>
      <c r="O235" s="3">
        <f t="shared" si="35"/>
        <v>214</v>
      </c>
      <c r="P235" s="43">
        <f t="shared" si="36"/>
        <v>0.601217486589809</v>
      </c>
      <c r="Q235" s="43">
        <f t="shared" si="37"/>
        <v>0.2546332884380366</v>
      </c>
      <c r="R235" s="43">
        <f t="shared" si="38"/>
        <v>0.31829161054754596</v>
      </c>
      <c r="S235" s="43">
        <f t="shared" si="39"/>
        <v>0.04951202830739608</v>
      </c>
      <c r="T235" s="3">
        <f t="shared" si="32"/>
        <v>0</v>
      </c>
      <c r="U235" s="3"/>
      <c r="V235" s="3"/>
      <c r="W235" s="3"/>
      <c r="X235" s="3"/>
      <c r="Y235" s="3"/>
      <c r="Z235" s="3"/>
    </row>
    <row r="236" spans="13:26" ht="12.75">
      <c r="M236" s="3">
        <f t="shared" si="33"/>
        <v>215</v>
      </c>
      <c r="N236" s="3">
        <f t="shared" si="34"/>
        <v>1</v>
      </c>
      <c r="O236" s="3">
        <f t="shared" si="35"/>
        <v>215</v>
      </c>
      <c r="P236" s="43">
        <f t="shared" si="36"/>
        <v>0.5894279783842404</v>
      </c>
      <c r="Q236" s="43">
        <f t="shared" si="37"/>
        <v>0.24964008496273699</v>
      </c>
      <c r="R236" s="43">
        <f t="shared" si="38"/>
        <v>0.3120501062034214</v>
      </c>
      <c r="S236" s="43">
        <f t="shared" si="39"/>
        <v>0.04854112763164337</v>
      </c>
      <c r="T236" s="3">
        <f t="shared" si="32"/>
        <v>0</v>
      </c>
      <c r="U236" s="3"/>
      <c r="V236" s="3"/>
      <c r="W236" s="3"/>
      <c r="X236" s="3"/>
      <c r="Y236" s="3"/>
      <c r="Z236" s="3"/>
    </row>
    <row r="237" spans="13:26" ht="12.75">
      <c r="M237" s="3">
        <f t="shared" si="33"/>
        <v>216</v>
      </c>
      <c r="N237" s="3">
        <f t="shared" si="34"/>
        <v>1</v>
      </c>
      <c r="O237" s="3">
        <f t="shared" si="35"/>
        <v>216</v>
      </c>
      <c r="P237" s="43">
        <f t="shared" si="36"/>
        <v>0.577869655243693</v>
      </c>
      <c r="Q237" s="43">
        <f t="shared" si="37"/>
        <v>0.24474479516203457</v>
      </c>
      <c r="R237" s="43">
        <f t="shared" si="38"/>
        <v>0.30593099395254336</v>
      </c>
      <c r="S237" s="43">
        <f t="shared" si="39"/>
        <v>0.047589265725951235</v>
      </c>
      <c r="T237" s="3">
        <f t="shared" si="32"/>
        <v>0</v>
      </c>
      <c r="U237" s="3"/>
      <c r="V237" s="3"/>
      <c r="W237" s="3"/>
      <c r="X237" s="3"/>
      <c r="Y237" s="3"/>
      <c r="Z237" s="3"/>
    </row>
    <row r="238" spans="13:26" ht="12.75">
      <c r="M238" s="3">
        <f t="shared" si="33"/>
        <v>217</v>
      </c>
      <c r="N238" s="3">
        <f t="shared" si="34"/>
        <v>1</v>
      </c>
      <c r="O238" s="3">
        <f t="shared" si="35"/>
        <v>217</v>
      </c>
      <c r="P238" s="43">
        <f t="shared" si="36"/>
        <v>0.5665379837700508</v>
      </c>
      <c r="Q238" s="43">
        <f t="shared" si="37"/>
        <v>0.239945499008492</v>
      </c>
      <c r="R238" s="43">
        <f t="shared" si="38"/>
        <v>0.29993187376061514</v>
      </c>
      <c r="S238" s="43">
        <f t="shared" si="39"/>
        <v>0.046656069251651285</v>
      </c>
      <c r="T238" s="3">
        <f t="shared" si="32"/>
        <v>0</v>
      </c>
      <c r="U238" s="3"/>
      <c r="V238" s="3"/>
      <c r="W238" s="3"/>
      <c r="X238" s="3"/>
      <c r="Y238" s="3"/>
      <c r="Z238" s="3"/>
    </row>
    <row r="239" spans="13:26" ht="12.75">
      <c r="M239" s="3">
        <f t="shared" si="33"/>
        <v>218</v>
      </c>
      <c r="N239" s="3">
        <f t="shared" si="34"/>
        <v>1</v>
      </c>
      <c r="O239" s="3">
        <f t="shared" si="35"/>
        <v>218</v>
      </c>
      <c r="P239" s="43">
        <f t="shared" si="36"/>
        <v>0.5554285194623696</v>
      </c>
      <c r="Q239" s="43">
        <f t="shared" si="37"/>
        <v>0.23524031412523877</v>
      </c>
      <c r="R239" s="43">
        <f t="shared" si="38"/>
        <v>0.2940503926565486</v>
      </c>
      <c r="S239" s="43">
        <f t="shared" si="39"/>
        <v>0.04574117219101871</v>
      </c>
      <c r="T239" s="3">
        <f t="shared" si="32"/>
        <v>0</v>
      </c>
      <c r="U239" s="3"/>
      <c r="V239" s="3"/>
      <c r="W239" s="3"/>
      <c r="X239" s="3"/>
      <c r="Y239" s="3"/>
      <c r="Z239" s="3"/>
    </row>
    <row r="240" spans="13:26" ht="12.75">
      <c r="M240" s="3">
        <f t="shared" si="33"/>
        <v>219</v>
      </c>
      <c r="N240" s="3">
        <f t="shared" si="34"/>
        <v>1</v>
      </c>
      <c r="O240" s="3">
        <f t="shared" si="35"/>
        <v>219</v>
      </c>
      <c r="P240" s="43">
        <f t="shared" si="36"/>
        <v>0.5445369049736578</v>
      </c>
      <c r="Q240" s="43">
        <f t="shared" si="37"/>
        <v>0.23062739504766674</v>
      </c>
      <c r="R240" s="43">
        <f t="shared" si="38"/>
        <v>0.28828424380958356</v>
      </c>
      <c r="S240" s="43">
        <f t="shared" si="39"/>
        <v>0.04484421570371304</v>
      </c>
      <c r="T240" s="3">
        <f t="shared" si="32"/>
        <v>0</v>
      </c>
      <c r="U240" s="3"/>
      <c r="V240" s="3"/>
      <c r="W240" s="3"/>
      <c r="X240" s="3"/>
      <c r="Y240" s="3"/>
      <c r="Z240" s="3"/>
    </row>
    <row r="241" spans="13:26" ht="12.75">
      <c r="M241" s="3">
        <f t="shared" si="33"/>
        <v>220</v>
      </c>
      <c r="N241" s="3">
        <f t="shared" si="34"/>
        <v>1</v>
      </c>
      <c r="O241" s="3">
        <f t="shared" si="35"/>
        <v>220</v>
      </c>
      <c r="P241" s="43">
        <f t="shared" si="36"/>
        <v>0.5338588684018408</v>
      </c>
      <c r="Q241" s="43">
        <f t="shared" si="37"/>
        <v>0.2261049324996031</v>
      </c>
      <c r="R241" s="43">
        <f t="shared" si="38"/>
        <v>0.28263116562450397</v>
      </c>
      <c r="S241" s="43">
        <f t="shared" si="39"/>
        <v>0.04396484798603399</v>
      </c>
      <c r="T241" s="3">
        <f t="shared" si="32"/>
        <v>0</v>
      </c>
      <c r="U241" s="3"/>
      <c r="V241" s="3"/>
      <c r="W241" s="3"/>
      <c r="X241" s="3"/>
      <c r="Y241" s="3"/>
      <c r="Z241" s="3"/>
    </row>
    <row r="242" spans="13:26" ht="12.75">
      <c r="M242" s="3">
        <f t="shared" si="33"/>
        <v>221</v>
      </c>
      <c r="N242" s="3">
        <f t="shared" si="34"/>
        <v>1</v>
      </c>
      <c r="O242" s="3">
        <f t="shared" si="35"/>
        <v>221</v>
      </c>
      <c r="P242" s="43">
        <f t="shared" si="36"/>
        <v>0.523390221614238</v>
      </c>
      <c r="Q242" s="43">
        <f t="shared" si="37"/>
        <v>0.22167115268367718</v>
      </c>
      <c r="R242" s="43">
        <f t="shared" si="38"/>
        <v>0.27708894085459657</v>
      </c>
      <c r="S242" s="43">
        <f t="shared" si="39"/>
        <v>0.04310272413293729</v>
      </c>
      <c r="T242" s="3">
        <f t="shared" si="32"/>
        <v>0</v>
      </c>
      <c r="U242" s="3"/>
      <c r="V242" s="3"/>
      <c r="W242" s="3"/>
      <c r="X242" s="3"/>
      <c r="Y242" s="3"/>
      <c r="Z242" s="3"/>
    </row>
    <row r="243" spans="13:26" ht="12.75">
      <c r="M243" s="3">
        <f t="shared" si="33"/>
        <v>222</v>
      </c>
      <c r="N243" s="3">
        <f t="shared" si="34"/>
        <v>1</v>
      </c>
      <c r="O243" s="3">
        <f t="shared" si="35"/>
        <v>222</v>
      </c>
      <c r="P243" s="43">
        <f t="shared" si="36"/>
        <v>0.5131268586048959</v>
      </c>
      <c r="Q243" s="43">
        <f t="shared" si="37"/>
        <v>0.21732431658560292</v>
      </c>
      <c r="R243" s="43">
        <f t="shared" si="38"/>
        <v>0.27165539573200376</v>
      </c>
      <c r="S243" s="43">
        <f t="shared" si="39"/>
        <v>0.04225750600275618</v>
      </c>
      <c r="T243" s="3">
        <f t="shared" si="32"/>
        <v>0</v>
      </c>
      <c r="U243" s="3"/>
      <c r="V243" s="3"/>
      <c r="W243" s="3"/>
      <c r="X243" s="3"/>
      <c r="Y243" s="3"/>
      <c r="Z243" s="3"/>
    </row>
    <row r="244" spans="13:26" ht="12.75">
      <c r="M244" s="3">
        <f t="shared" si="33"/>
        <v>223</v>
      </c>
      <c r="N244" s="3">
        <f t="shared" si="34"/>
        <v>1</v>
      </c>
      <c r="O244" s="3">
        <f t="shared" si="35"/>
        <v>223</v>
      </c>
      <c r="P244" s="43">
        <f t="shared" si="36"/>
        <v>0.5030647538841339</v>
      </c>
      <c r="Q244" s="43">
        <f t="shared" si="37"/>
        <v>0.21306271929210366</v>
      </c>
      <c r="R244" s="43">
        <f t="shared" si="38"/>
        <v>0.2663283991151297</v>
      </c>
      <c r="S244" s="43">
        <f t="shared" si="39"/>
        <v>0.04142886208457577</v>
      </c>
      <c r="T244" s="3">
        <f t="shared" si="32"/>
        <v>0</v>
      </c>
      <c r="U244" s="3"/>
      <c r="V244" s="3"/>
      <c r="W244" s="3"/>
      <c r="X244" s="3"/>
      <c r="Y244" s="3"/>
      <c r="Z244" s="3"/>
    </row>
    <row r="245" spans="13:26" ht="12.75">
      <c r="M245" s="3">
        <f t="shared" si="33"/>
        <v>224</v>
      </c>
      <c r="N245" s="3">
        <f t="shared" si="34"/>
        <v>1</v>
      </c>
      <c r="O245" s="3">
        <f t="shared" si="35"/>
        <v>224</v>
      </c>
      <c r="P245" s="43">
        <f t="shared" si="36"/>
        <v>0.493199960899668</v>
      </c>
      <c r="Q245" s="43">
        <f t="shared" si="37"/>
        <v>0.20888468932221224</v>
      </c>
      <c r="R245" s="43">
        <f t="shared" si="38"/>
        <v>0.2611058616527654</v>
      </c>
      <c r="S245" s="43">
        <f t="shared" si="39"/>
        <v>0.04061646736820799</v>
      </c>
      <c r="T245" s="3">
        <f t="shared" si="32"/>
        <v>0</v>
      </c>
      <c r="U245" s="3"/>
      <c r="V245" s="3"/>
      <c r="W245" s="3"/>
      <c r="X245" s="3"/>
      <c r="Y245" s="3"/>
      <c r="Z245" s="3"/>
    </row>
    <row r="246" spans="13:26" ht="12.75">
      <c r="M246" s="3">
        <f t="shared" si="33"/>
        <v>225</v>
      </c>
      <c r="N246" s="3">
        <f t="shared" si="34"/>
        <v>1</v>
      </c>
      <c r="O246" s="3">
        <f t="shared" si="35"/>
        <v>225</v>
      </c>
      <c r="P246" s="43">
        <f t="shared" si="36"/>
        <v>0.48352861048869794</v>
      </c>
      <c r="Q246" s="43">
        <f t="shared" si="37"/>
        <v>0.20478858797168376</v>
      </c>
      <c r="R246" s="43">
        <f t="shared" si="38"/>
        <v>0.25598573496460475</v>
      </c>
      <c r="S246" s="43">
        <f t="shared" si="39"/>
        <v>0.03982000321671633</v>
      </c>
      <c r="T246" s="3">
        <f t="shared" si="32"/>
        <v>0</v>
      </c>
      <c r="U246" s="3"/>
      <c r="V246" s="3"/>
      <c r="W246" s="3"/>
      <c r="X246" s="3"/>
      <c r="Y246" s="3"/>
      <c r="Z246" s="3"/>
    </row>
    <row r="247" spans="13:26" ht="12.75">
      <c r="M247" s="3">
        <f t="shared" si="33"/>
        <v>226</v>
      </c>
      <c r="N247" s="3">
        <f t="shared" si="34"/>
        <v>1</v>
      </c>
      <c r="O247" s="3">
        <f t="shared" si="35"/>
        <v>226</v>
      </c>
      <c r="P247" s="43">
        <f t="shared" si="36"/>
        <v>0.4740469093603457</v>
      </c>
      <c r="Q247" s="43">
        <f t="shared" si="37"/>
        <v>0.20077280867026398</v>
      </c>
      <c r="R247" s="43">
        <f t="shared" si="38"/>
        <v>0.25096601083783004</v>
      </c>
      <c r="S247" s="43">
        <f t="shared" si="39"/>
        <v>0.03903915724144027</v>
      </c>
      <c r="T247" s="3">
        <f t="shared" si="32"/>
        <v>0</v>
      </c>
      <c r="U247" s="3"/>
      <c r="V247" s="3"/>
      <c r="W247" s="3"/>
      <c r="X247" s="3"/>
      <c r="Y247" s="3"/>
      <c r="Z247" s="3"/>
    </row>
    <row r="248" spans="13:26" ht="12.75">
      <c r="M248" s="3">
        <f t="shared" si="33"/>
        <v>227</v>
      </c>
      <c r="N248" s="3">
        <f t="shared" si="34"/>
        <v>1</v>
      </c>
      <c r="O248" s="3">
        <f t="shared" si="35"/>
        <v>227</v>
      </c>
      <c r="P248" s="43">
        <f t="shared" si="36"/>
        <v>0.46475113860785383</v>
      </c>
      <c r="Q248" s="43">
        <f t="shared" si="37"/>
        <v>0.19683577635156155</v>
      </c>
      <c r="R248" s="43">
        <f t="shared" si="38"/>
        <v>0.246044720439452</v>
      </c>
      <c r="S248" s="43">
        <f t="shared" si="39"/>
        <v>0.03827362317947035</v>
      </c>
      <c r="T248" s="3">
        <f t="shared" si="32"/>
        <v>0</v>
      </c>
      <c r="U248" s="3"/>
      <c r="V248" s="3"/>
      <c r="W248" s="3"/>
      <c r="X248" s="3"/>
      <c r="Y248" s="3"/>
      <c r="Z248" s="3"/>
    </row>
    <row r="249" spans="13:26" ht="12.75">
      <c r="M249" s="3">
        <f t="shared" si="33"/>
        <v>228</v>
      </c>
      <c r="N249" s="3">
        <f t="shared" si="34"/>
        <v>1</v>
      </c>
      <c r="O249" s="3">
        <f t="shared" si="35"/>
        <v>228</v>
      </c>
      <c r="P249" s="43">
        <f t="shared" si="36"/>
        <v>0.455637652249958</v>
      </c>
      <c r="Q249" s="43">
        <f t="shared" si="37"/>
        <v>0.19297594683527627</v>
      </c>
      <c r="R249" s="43">
        <f t="shared" si="38"/>
        <v>0.24121993354409538</v>
      </c>
      <c r="S249" s="43">
        <f t="shared" si="39"/>
        <v>0.03752310077352598</v>
      </c>
      <c r="T249" s="3">
        <f t="shared" si="32"/>
        <v>0</v>
      </c>
      <c r="U249" s="3"/>
      <c r="V249" s="3"/>
      <c r="W249" s="3"/>
      <c r="X249" s="3"/>
      <c r="Y249" s="3"/>
      <c r="Z249" s="3"/>
    </row>
    <row r="250" spans="13:26" ht="12.75">
      <c r="M250" s="3">
        <f t="shared" si="33"/>
        <v>229</v>
      </c>
      <c r="N250" s="3">
        <f t="shared" si="34"/>
        <v>1</v>
      </c>
      <c r="O250" s="3">
        <f t="shared" si="35"/>
        <v>229</v>
      </c>
      <c r="P250" s="43">
        <f t="shared" si="36"/>
        <v>0.4467028758008627</v>
      </c>
      <c r="Q250" s="43">
        <f t="shared" si="37"/>
        <v>0.1891918062215418</v>
      </c>
      <c r="R250" s="43">
        <f t="shared" si="38"/>
        <v>0.2364897577769273</v>
      </c>
      <c r="S250" s="43">
        <f t="shared" si="39"/>
        <v>0.03678729565418872</v>
      </c>
      <c r="T250" s="3">
        <f t="shared" si="32"/>
        <v>0</v>
      </c>
      <c r="U250" s="3"/>
      <c r="V250" s="3"/>
      <c r="W250" s="3"/>
      <c r="X250" s="3"/>
      <c r="Y250" s="3"/>
      <c r="Z250" s="3"/>
    </row>
    <row r="251" spans="13:26" ht="12.75">
      <c r="M251" s="3">
        <f t="shared" si="33"/>
        <v>230</v>
      </c>
      <c r="N251" s="3">
        <f t="shared" si="34"/>
        <v>1</v>
      </c>
      <c r="O251" s="3">
        <f t="shared" si="35"/>
        <v>230</v>
      </c>
      <c r="P251" s="43">
        <f t="shared" si="36"/>
        <v>0.43794330486825866</v>
      </c>
      <c r="Q251" s="43">
        <f t="shared" si="37"/>
        <v>0.1854818702971448</v>
      </c>
      <c r="R251" s="43">
        <f t="shared" si="38"/>
        <v>0.23185233787143103</v>
      </c>
      <c r="S251" s="43">
        <f t="shared" si="39"/>
        <v>0.03606591922444486</v>
      </c>
      <c r="T251" s="3">
        <f t="shared" si="32"/>
        <v>0</v>
      </c>
      <c r="U251" s="3"/>
      <c r="V251" s="3"/>
      <c r="W251" s="3"/>
      <c r="X251" s="3"/>
      <c r="Y251" s="3"/>
      <c r="Z251" s="3"/>
    </row>
    <row r="252" spans="13:26" ht="12.75">
      <c r="M252" s="3">
        <f t="shared" si="33"/>
        <v>231</v>
      </c>
      <c r="N252" s="3">
        <f t="shared" si="34"/>
        <v>1</v>
      </c>
      <c r="O252" s="3">
        <f t="shared" si="35"/>
        <v>231</v>
      </c>
      <c r="P252" s="43">
        <f t="shared" si="36"/>
        <v>0.42935550377883225</v>
      </c>
      <c r="Q252" s="43">
        <f t="shared" si="37"/>
        <v>0.18184468395338774</v>
      </c>
      <c r="R252" s="43">
        <f t="shared" si="38"/>
        <v>0.2273058549417347</v>
      </c>
      <c r="S252" s="43">
        <f t="shared" si="39"/>
        <v>0.0353586885464921</v>
      </c>
      <c r="T252" s="3">
        <f t="shared" si="32"/>
        <v>0</v>
      </c>
      <c r="U252" s="3"/>
      <c r="V252" s="3"/>
      <c r="W252" s="3"/>
      <c r="X252" s="3"/>
      <c r="Y252" s="3"/>
      <c r="Z252" s="3"/>
    </row>
    <row r="253" spans="13:26" ht="12.75">
      <c r="M253" s="3">
        <f t="shared" si="33"/>
        <v>232</v>
      </c>
      <c r="N253" s="3">
        <f t="shared" si="34"/>
        <v>1</v>
      </c>
      <c r="O253" s="3">
        <f t="shared" si="35"/>
        <v>232</v>
      </c>
      <c r="P253" s="43">
        <f t="shared" si="36"/>
        <v>0.420936104230728</v>
      </c>
      <c r="Q253" s="43">
        <f t="shared" si="37"/>
        <v>0.17827882061536715</v>
      </c>
      <c r="R253" s="43">
        <f t="shared" si="38"/>
        <v>0.22284852576920894</v>
      </c>
      <c r="S253" s="43">
        <f t="shared" si="39"/>
        <v>0.034665326230765875</v>
      </c>
      <c r="T253" s="3">
        <f t="shared" si="32"/>
        <v>0</v>
      </c>
      <c r="U253" s="3"/>
      <c r="V253" s="3"/>
      <c r="W253" s="3"/>
      <c r="X253" s="3"/>
      <c r="Y253" s="3"/>
      <c r="Z253" s="3"/>
    </row>
    <row r="254" spans="13:26" ht="12.75">
      <c r="M254" s="3">
        <f t="shared" si="33"/>
        <v>233</v>
      </c>
      <c r="N254" s="3">
        <f t="shared" si="34"/>
        <v>1</v>
      </c>
      <c r="O254" s="3">
        <f t="shared" si="35"/>
        <v>233</v>
      </c>
      <c r="P254" s="43">
        <f t="shared" si="36"/>
        <v>0.4126818039724355</v>
      </c>
      <c r="Q254" s="43">
        <f t="shared" si="37"/>
        <v>0.17478288168244327</v>
      </c>
      <c r="R254" s="43">
        <f t="shared" si="38"/>
        <v>0.21847860210305406</v>
      </c>
      <c r="S254" s="43">
        <f t="shared" si="39"/>
        <v>0.033985560327141784</v>
      </c>
      <c r="T254" s="3">
        <f t="shared" si="32"/>
        <v>0</v>
      </c>
      <c r="U254" s="3"/>
      <c r="V254" s="3"/>
      <c r="W254" s="3"/>
      <c r="X254" s="3"/>
      <c r="Y254" s="3"/>
      <c r="Z254" s="3"/>
    </row>
    <row r="255" spans="13:26" ht="12.75">
      <c r="M255" s="3">
        <f t="shared" si="33"/>
        <v>234</v>
      </c>
      <c r="N255" s="3">
        <f t="shared" si="34"/>
        <v>1</v>
      </c>
      <c r="O255" s="3">
        <f t="shared" si="35"/>
        <v>234</v>
      </c>
      <c r="P255" s="43">
        <f t="shared" si="36"/>
        <v>0.40458936550758207</v>
      </c>
      <c r="Q255" s="43">
        <f t="shared" si="37"/>
        <v>0.1713554959796818</v>
      </c>
      <c r="R255" s="43">
        <f t="shared" si="38"/>
        <v>0.21419436997460223</v>
      </c>
      <c r="S255" s="43">
        <f t="shared" si="39"/>
        <v>0.0333191242182715</v>
      </c>
      <c r="T255" s="3">
        <f t="shared" si="32"/>
        <v>0</v>
      </c>
      <c r="U255" s="3"/>
      <c r="V255" s="3"/>
      <c r="W255" s="3"/>
      <c r="X255" s="3"/>
      <c r="Y255" s="3"/>
      <c r="Z255" s="3"/>
    </row>
    <row r="256" spans="13:26" ht="12.75">
      <c r="M256" s="3">
        <f t="shared" si="33"/>
        <v>235</v>
      </c>
      <c r="N256" s="3">
        <f t="shared" si="34"/>
        <v>1</v>
      </c>
      <c r="O256" s="3">
        <f t="shared" si="35"/>
        <v>235</v>
      </c>
      <c r="P256" s="43">
        <f t="shared" si="36"/>
        <v>0.3966556148251243</v>
      </c>
      <c r="Q256" s="43">
        <f t="shared" si="37"/>
        <v>0.16799531922005265</v>
      </c>
      <c r="R256" s="43">
        <f t="shared" si="38"/>
        <v>0.20999414902506577</v>
      </c>
      <c r="S256" s="43">
        <f t="shared" si="39"/>
        <v>0.03266575651501027</v>
      </c>
      <c r="T256" s="3">
        <f t="shared" si="32"/>
        <v>0</v>
      </c>
      <c r="U256" s="3"/>
      <c r="V256" s="3"/>
      <c r="W256" s="3"/>
      <c r="X256" s="3"/>
      <c r="Y256" s="3"/>
      <c r="Z256" s="3"/>
    </row>
    <row r="257" spans="13:26" ht="12.75">
      <c r="M257" s="3">
        <f t="shared" si="33"/>
        <v>236</v>
      </c>
      <c r="N257" s="3">
        <f t="shared" si="34"/>
        <v>1</v>
      </c>
      <c r="O257" s="3">
        <f t="shared" si="35"/>
        <v>236</v>
      </c>
      <c r="P257" s="43">
        <f t="shared" si="36"/>
        <v>0.3888774401544394</v>
      </c>
      <c r="Q257" s="43">
        <f t="shared" si="37"/>
        <v>0.16470103347717435</v>
      </c>
      <c r="R257" s="43">
        <f t="shared" si="38"/>
        <v>0.2058762918464679</v>
      </c>
      <c r="S257" s="43">
        <f t="shared" si="39"/>
        <v>0.03202520095389504</v>
      </c>
      <c r="T257" s="3">
        <f t="shared" si="32"/>
        <v>0</v>
      </c>
      <c r="U257" s="3"/>
      <c r="V257" s="3"/>
      <c r="W257" s="3"/>
      <c r="X257" s="3"/>
      <c r="Y257" s="3"/>
      <c r="Z257" s="3"/>
    </row>
    <row r="258" spans="13:26" ht="12.75">
      <c r="M258" s="3">
        <f t="shared" si="33"/>
        <v>237</v>
      </c>
      <c r="N258" s="3">
        <f t="shared" si="34"/>
        <v>1</v>
      </c>
      <c r="O258" s="3">
        <f t="shared" si="35"/>
        <v>237</v>
      </c>
      <c r="P258" s="43">
        <f t="shared" si="36"/>
        <v>0.3812517907448286</v>
      </c>
      <c r="Q258" s="43">
        <f t="shared" si="37"/>
        <v>0.16147134666839802</v>
      </c>
      <c r="R258" s="43">
        <f t="shared" si="38"/>
        <v>0.2018391833354975</v>
      </c>
      <c r="S258" s="43">
        <f t="shared" si="39"/>
        <v>0.03139720629663298</v>
      </c>
      <c r="T258" s="3">
        <f t="shared" si="32"/>
        <v>0</v>
      </c>
      <c r="U258" s="3"/>
      <c r="V258" s="3"/>
      <c r="W258" s="3"/>
      <c r="X258" s="3"/>
      <c r="Y258" s="3"/>
      <c r="Z258" s="3"/>
    </row>
    <row r="259" spans="13:26" ht="12.75">
      <c r="M259" s="3">
        <f t="shared" si="33"/>
        <v>238</v>
      </c>
      <c r="N259" s="3">
        <f t="shared" si="34"/>
        <v>1</v>
      </c>
      <c r="O259" s="3">
        <f t="shared" si="35"/>
        <v>238</v>
      </c>
      <c r="P259" s="43">
        <f t="shared" si="36"/>
        <v>0.3737756756689534</v>
      </c>
      <c r="Q259" s="43">
        <f t="shared" si="37"/>
        <v>0.15830499204802734</v>
      </c>
      <c r="R259" s="43">
        <f t="shared" si="38"/>
        <v>0.19788124006003416</v>
      </c>
      <c r="S259" s="43">
        <f t="shared" si="39"/>
        <v>0.030781526231560902</v>
      </c>
      <c r="T259" s="3">
        <f t="shared" si="32"/>
        <v>0</v>
      </c>
      <c r="U259" s="3"/>
      <c r="V259" s="3"/>
      <c r="W259" s="3"/>
      <c r="X259" s="3"/>
      <c r="Y259" s="3"/>
      <c r="Z259" s="3"/>
    </row>
    <row r="260" spans="13:26" ht="12.75">
      <c r="M260" s="3">
        <f t="shared" si="33"/>
        <v>239</v>
      </c>
      <c r="N260" s="3">
        <f t="shared" si="34"/>
        <v>1</v>
      </c>
      <c r="O260" s="3">
        <f t="shared" si="35"/>
        <v>239</v>
      </c>
      <c r="P260" s="43">
        <f t="shared" si="36"/>
        <v>0.3664461626497362</v>
      </c>
      <c r="Q260" s="43">
        <f t="shared" si="37"/>
        <v>0.1552007277104765</v>
      </c>
      <c r="R260" s="43">
        <f t="shared" si="38"/>
        <v>0.19400090963809563</v>
      </c>
      <c r="S260" s="43">
        <f t="shared" si="39"/>
        <v>0.03017791927703713</v>
      </c>
      <c r="T260" s="3">
        <f t="shared" si="32"/>
        <v>0</v>
      </c>
      <c r="U260" s="3"/>
      <c r="V260" s="3"/>
      <c r="W260" s="3"/>
      <c r="X260" s="3"/>
      <c r="Y260" s="3"/>
      <c r="Z260" s="3"/>
    </row>
    <row r="261" spans="13:26" ht="12.75">
      <c r="M261" s="3">
        <f t="shared" si="33"/>
        <v>240</v>
      </c>
      <c r="N261" s="3">
        <f t="shared" si="34"/>
        <v>1</v>
      </c>
      <c r="O261" s="3">
        <f t="shared" si="35"/>
        <v>240</v>
      </c>
      <c r="P261" s="43">
        <f t="shared" si="36"/>
        <v>0.3592603769102643</v>
      </c>
      <c r="Q261" s="43">
        <f t="shared" si="37"/>
        <v>0.15215733610317075</v>
      </c>
      <c r="R261" s="43">
        <f t="shared" si="38"/>
        <v>0.19019667012896346</v>
      </c>
      <c r="S261" s="43">
        <f t="shared" si="39"/>
        <v>0.029586148686727678</v>
      </c>
      <c r="T261" s="3">
        <f t="shared" si="32"/>
        <v>0</v>
      </c>
      <c r="U261" s="3"/>
      <c r="V261" s="3"/>
      <c r="W261" s="3"/>
      <c r="X261" s="3"/>
      <c r="Y261" s="3"/>
      <c r="Z261" s="3"/>
    </row>
    <row r="262" spans="13:26" ht="12.75">
      <c r="M262" s="3">
        <f t="shared" si="33"/>
        <v>241</v>
      </c>
      <c r="N262" s="3">
        <f t="shared" si="34"/>
        <v>1</v>
      </c>
      <c r="O262" s="3">
        <f t="shared" si="35"/>
        <v>241</v>
      </c>
      <c r="P262" s="43">
        <f t="shared" si="36"/>
        <v>0.3522155000462469</v>
      </c>
      <c r="Q262" s="43">
        <f t="shared" si="37"/>
        <v>0.14917362354899869</v>
      </c>
      <c r="R262" s="43">
        <f t="shared" si="38"/>
        <v>0.18646702943624838</v>
      </c>
      <c r="S262" s="43">
        <f t="shared" si="39"/>
        <v>0.029005982356749775</v>
      </c>
      <c r="T262" s="3">
        <f t="shared" si="32"/>
        <v>0</v>
      </c>
      <c r="U262" s="3"/>
      <c r="V262" s="3"/>
      <c r="W262" s="3"/>
      <c r="X262" s="3"/>
      <c r="Y262" s="3"/>
      <c r="Z262" s="3"/>
    </row>
    <row r="263" spans="13:26" ht="12.75">
      <c r="M263" s="3">
        <f t="shared" si="33"/>
        <v>242</v>
      </c>
      <c r="N263" s="3">
        <f t="shared" si="34"/>
        <v>1</v>
      </c>
      <c r="O263" s="3">
        <f t="shared" si="35"/>
        <v>242</v>
      </c>
      <c r="P263" s="43">
        <f t="shared" si="36"/>
        <v>0.3453087689205823</v>
      </c>
      <c r="Q263" s="43">
        <f t="shared" si="37"/>
        <v>0.14624841977812897</v>
      </c>
      <c r="R263" s="43">
        <f t="shared" si="38"/>
        <v>0.18281052472266124</v>
      </c>
      <c r="S263" s="43">
        <f t="shared" si="39"/>
        <v>0.02843719273463622</v>
      </c>
      <c r="T263" s="3">
        <f t="shared" si="32"/>
        <v>0</v>
      </c>
      <c r="U263" s="3"/>
      <c r="V263" s="3"/>
      <c r="W263" s="3"/>
      <c r="X263" s="3"/>
      <c r="Y263" s="3"/>
      <c r="Z263" s="3"/>
    </row>
    <row r="264" spans="13:26" ht="12.75">
      <c r="M264" s="3">
        <f t="shared" si="33"/>
        <v>243</v>
      </c>
      <c r="N264" s="3">
        <f t="shared" si="34"/>
        <v>1</v>
      </c>
      <c r="O264" s="3">
        <f t="shared" si="35"/>
        <v>243</v>
      </c>
      <c r="P264" s="43">
        <f t="shared" si="36"/>
        <v>0.338537474579602</v>
      </c>
      <c r="Q264" s="43">
        <f t="shared" si="37"/>
        <v>0.1433805774690079</v>
      </c>
      <c r="R264" s="43">
        <f t="shared" si="38"/>
        <v>0.17922572183625987</v>
      </c>
      <c r="S264" s="43">
        <f t="shared" si="39"/>
        <v>0.0278795567300849</v>
      </c>
      <c r="T264" s="3">
        <f t="shared" si="32"/>
        <v>0</v>
      </c>
      <c r="U264" s="3"/>
      <c r="V264" s="3"/>
      <c r="W264" s="3"/>
      <c r="X264" s="3"/>
      <c r="Y264" s="3"/>
      <c r="Z264" s="3"/>
    </row>
    <row r="265" spans="13:26" ht="12.75">
      <c r="M265" s="3">
        <f t="shared" si="33"/>
        <v>244</v>
      </c>
      <c r="N265" s="3">
        <f t="shared" si="34"/>
        <v>1</v>
      </c>
      <c r="O265" s="3">
        <f t="shared" si="35"/>
        <v>244</v>
      </c>
      <c r="P265" s="43">
        <f t="shared" si="36"/>
        <v>0.33189896119056655</v>
      </c>
      <c r="Q265" s="43">
        <f t="shared" si="37"/>
        <v>0.1405689717983576</v>
      </c>
      <c r="R265" s="43">
        <f t="shared" si="38"/>
        <v>0.175711214747947</v>
      </c>
      <c r="S265" s="43">
        <f t="shared" si="39"/>
        <v>0.02733285562745845</v>
      </c>
      <c r="T265" s="3">
        <f t="shared" si="32"/>
        <v>0</v>
      </c>
      <c r="U265" s="3"/>
      <c r="V265" s="3"/>
      <c r="W265" s="3"/>
      <c r="X265" s="3"/>
      <c r="Y265" s="3"/>
      <c r="Z265" s="3"/>
    </row>
    <row r="266" spans="13:26" ht="12.75">
      <c r="M266" s="3">
        <f t="shared" si="33"/>
        <v>245</v>
      </c>
      <c r="N266" s="3">
        <f t="shared" si="34"/>
        <v>1</v>
      </c>
      <c r="O266" s="3">
        <f t="shared" si="35"/>
        <v>245</v>
      </c>
      <c r="P266" s="43">
        <f t="shared" si="36"/>
        <v>0.3253906249999967</v>
      </c>
      <c r="Q266" s="43">
        <f t="shared" si="37"/>
        <v>0.13781249999999862</v>
      </c>
      <c r="R266" s="43">
        <f t="shared" si="38"/>
        <v>0.17226562499999826</v>
      </c>
      <c r="S266" s="43">
        <f t="shared" si="39"/>
        <v>0.02679687499999976</v>
      </c>
      <c r="T266" s="3">
        <f t="shared" si="32"/>
        <v>0</v>
      </c>
      <c r="U266" s="3"/>
      <c r="V266" s="3"/>
      <c r="W266" s="3"/>
      <c r="X266" s="3"/>
      <c r="Y266" s="3"/>
      <c r="Z266" s="3"/>
    </row>
    <row r="267" spans="13:26" ht="12.75">
      <c r="M267" s="3">
        <f t="shared" si="33"/>
        <v>246</v>
      </c>
      <c r="N267" s="3">
        <f t="shared" si="34"/>
        <v>1</v>
      </c>
      <c r="O267" s="3">
        <f t="shared" si="35"/>
        <v>246</v>
      </c>
      <c r="P267" s="43">
        <f t="shared" si="36"/>
        <v>0.3190099133124309</v>
      </c>
      <c r="Q267" s="43">
        <f t="shared" si="37"/>
        <v>0.13511008093232368</v>
      </c>
      <c r="R267" s="43">
        <f t="shared" si="38"/>
        <v>0.16888760116540458</v>
      </c>
      <c r="S267" s="43">
        <f t="shared" si="39"/>
        <v>0.02627140462572963</v>
      </c>
      <c r="T267" s="3">
        <f t="shared" si="32"/>
        <v>0</v>
      </c>
      <c r="U267" s="3"/>
      <c r="V267" s="3"/>
      <c r="W267" s="3"/>
      <c r="X267" s="3"/>
      <c r="Y267" s="3"/>
      <c r="Z267" s="3"/>
    </row>
    <row r="268" spans="13:26" ht="12.75">
      <c r="M268" s="3">
        <f t="shared" si="33"/>
        <v>247</v>
      </c>
      <c r="N268" s="3">
        <f t="shared" si="34"/>
        <v>1</v>
      </c>
      <c r="O268" s="3">
        <f t="shared" si="35"/>
        <v>247</v>
      </c>
      <c r="P268" s="43">
        <f t="shared" si="36"/>
        <v>0.3127543234892084</v>
      </c>
      <c r="Q268" s="43">
        <f t="shared" si="37"/>
        <v>0.13246065465425297</v>
      </c>
      <c r="R268" s="43">
        <f t="shared" si="38"/>
        <v>0.16557581831781618</v>
      </c>
      <c r="S268" s="43">
        <f t="shared" si="39"/>
        <v>0.025756238404993657</v>
      </c>
      <c r="T268" s="3">
        <f t="shared" si="32"/>
        <v>0</v>
      </c>
      <c r="U268" s="3"/>
      <c r="V268" s="3"/>
      <c r="W268" s="3"/>
      <c r="X268" s="3"/>
      <c r="Y268" s="3"/>
      <c r="Z268" s="3"/>
    </row>
    <row r="269" spans="13:26" ht="12.75">
      <c r="M269" s="3">
        <f t="shared" si="33"/>
        <v>248</v>
      </c>
      <c r="N269" s="3">
        <f t="shared" si="34"/>
        <v>1</v>
      </c>
      <c r="O269" s="3">
        <f t="shared" si="35"/>
        <v>248</v>
      </c>
      <c r="P269" s="43">
        <f t="shared" si="36"/>
        <v>0.30662140196688625</v>
      </c>
      <c r="Q269" s="43">
        <f t="shared" si="37"/>
        <v>0.12986318200950475</v>
      </c>
      <c r="R269" s="43">
        <f t="shared" si="38"/>
        <v>0.1623289775118809</v>
      </c>
      <c r="S269" s="43">
        <f t="shared" si="39"/>
        <v>0.02525117427962595</v>
      </c>
      <c r="T269" s="3">
        <f t="shared" si="32"/>
        <v>0</v>
      </c>
      <c r="U269" s="3"/>
      <c r="V269" s="3"/>
      <c r="W269" s="3"/>
      <c r="X269" s="3"/>
      <c r="Y269" s="3"/>
      <c r="Z269" s="3"/>
    </row>
    <row r="270" spans="13:26" ht="12.75">
      <c r="M270" s="3">
        <f t="shared" si="33"/>
        <v>249</v>
      </c>
      <c r="N270" s="3">
        <f t="shared" si="34"/>
        <v>1</v>
      </c>
      <c r="O270" s="3">
        <f t="shared" si="35"/>
        <v>249</v>
      </c>
      <c r="P270" s="43">
        <f t="shared" si="36"/>
        <v>0.30060874329490406</v>
      </c>
      <c r="Q270" s="43">
        <f t="shared" si="37"/>
        <v>0.12731664421901817</v>
      </c>
      <c r="R270" s="43">
        <f t="shared" si="38"/>
        <v>0.1591458052737727</v>
      </c>
      <c r="S270" s="43">
        <f t="shared" si="39"/>
        <v>0.024756014153698002</v>
      </c>
      <c r="T270" s="3">
        <f t="shared" si="32"/>
        <v>0</v>
      </c>
      <c r="U270" s="3"/>
      <c r="V270" s="3"/>
      <c r="W270" s="3"/>
      <c r="X270" s="3"/>
      <c r="Y270" s="3"/>
      <c r="Z270" s="3"/>
    </row>
    <row r="271" spans="13:26" ht="12.75">
      <c r="M271" s="3">
        <f t="shared" si="33"/>
        <v>250</v>
      </c>
      <c r="N271" s="3">
        <f t="shared" si="34"/>
        <v>1</v>
      </c>
      <c r="O271" s="3">
        <f t="shared" si="35"/>
        <v>250</v>
      </c>
      <c r="P271" s="43">
        <f t="shared" si="36"/>
        <v>0.2947139891921198</v>
      </c>
      <c r="Q271" s="43">
        <f t="shared" si="37"/>
        <v>0.12482004248136835</v>
      </c>
      <c r="R271" s="43">
        <f t="shared" si="38"/>
        <v>0.15602505310171044</v>
      </c>
      <c r="S271" s="43">
        <f t="shared" si="39"/>
        <v>0.02427056381582165</v>
      </c>
      <c r="T271" s="3">
        <f t="shared" si="32"/>
        <v>0</v>
      </c>
      <c r="U271" s="3"/>
      <c r="V271" s="3"/>
      <c r="W271" s="3"/>
      <c r="X271" s="3"/>
      <c r="Y271" s="3"/>
      <c r="Z271" s="3"/>
    </row>
    <row r="272" spans="13:26" ht="12.75">
      <c r="M272" s="3">
        <f t="shared" si="33"/>
        <v>251</v>
      </c>
      <c r="N272" s="3">
        <f t="shared" si="34"/>
        <v>1</v>
      </c>
      <c r="O272" s="3">
        <f t="shared" si="35"/>
        <v>251</v>
      </c>
      <c r="P272" s="43">
        <f t="shared" si="36"/>
        <v>0.2889348276218461</v>
      </c>
      <c r="Q272" s="43">
        <f t="shared" si="37"/>
        <v>0.12237239758101716</v>
      </c>
      <c r="R272" s="43">
        <f t="shared" si="38"/>
        <v>0.15296549697627143</v>
      </c>
      <c r="S272" s="43">
        <f t="shared" si="39"/>
        <v>0.02379463286297558</v>
      </c>
      <c r="T272" s="3">
        <f t="shared" si="32"/>
        <v>0</v>
      </c>
      <c r="U272" s="3"/>
      <c r="V272" s="3"/>
      <c r="W272" s="3"/>
      <c r="X272" s="3"/>
      <c r="Y272" s="3"/>
      <c r="Z272" s="3"/>
    </row>
    <row r="273" spans="13:26" ht="12.75">
      <c r="M273" s="3">
        <f t="shared" si="33"/>
        <v>252</v>
      </c>
      <c r="N273" s="3">
        <f t="shared" si="34"/>
        <v>1</v>
      </c>
      <c r="O273" s="3">
        <f t="shared" si="35"/>
        <v>252</v>
      </c>
      <c r="P273" s="43">
        <f t="shared" si="36"/>
        <v>0.28326899188502497</v>
      </c>
      <c r="Q273" s="43">
        <f t="shared" si="37"/>
        <v>0.11997274950424587</v>
      </c>
      <c r="R273" s="43">
        <f t="shared" si="38"/>
        <v>0.14996593688030732</v>
      </c>
      <c r="S273" s="43">
        <f t="shared" si="39"/>
        <v>0.023328034625825608</v>
      </c>
      <c r="T273" s="3">
        <f t="shared" si="32"/>
        <v>0</v>
      </c>
      <c r="U273" s="3"/>
      <c r="V273" s="3"/>
      <c r="W273" s="3"/>
      <c r="X273" s="3"/>
      <c r="Y273" s="3"/>
      <c r="Z273" s="3"/>
    </row>
    <row r="274" spans="13:26" ht="12.75">
      <c r="M274" s="3">
        <f t="shared" si="33"/>
        <v>253</v>
      </c>
      <c r="N274" s="3">
        <f t="shared" si="34"/>
        <v>1</v>
      </c>
      <c r="O274" s="3">
        <f t="shared" si="35"/>
        <v>253</v>
      </c>
      <c r="P274" s="43">
        <f t="shared" si="36"/>
        <v>0.27771425973118435</v>
      </c>
      <c r="Q274" s="43">
        <f t="shared" si="37"/>
        <v>0.11762015706261926</v>
      </c>
      <c r="R274" s="43">
        <f t="shared" si="38"/>
        <v>0.14702519632827407</v>
      </c>
      <c r="S274" s="43">
        <f t="shared" si="39"/>
        <v>0.02287058609550932</v>
      </c>
      <c r="T274" s="3">
        <f t="shared" si="32"/>
        <v>0</v>
      </c>
      <c r="U274" s="3"/>
      <c r="V274" s="3"/>
      <c r="W274" s="3"/>
      <c r="X274" s="3"/>
      <c r="Y274" s="3"/>
      <c r="Z274" s="3"/>
    </row>
    <row r="275" spans="13:26" ht="12.75">
      <c r="M275" s="3">
        <f t="shared" si="33"/>
        <v>254</v>
      </c>
      <c r="N275" s="3">
        <f t="shared" si="34"/>
        <v>1</v>
      </c>
      <c r="O275" s="3">
        <f t="shared" si="35"/>
        <v>254</v>
      </c>
      <c r="P275" s="43">
        <f t="shared" si="36"/>
        <v>0.2722684524868285</v>
      </c>
      <c r="Q275" s="43">
        <f t="shared" si="37"/>
        <v>0.11531369752383325</v>
      </c>
      <c r="R275" s="43">
        <f t="shared" si="38"/>
        <v>0.14414212190479156</v>
      </c>
      <c r="S275" s="43">
        <f t="shared" si="39"/>
        <v>0.022422107851856485</v>
      </c>
      <c r="T275" s="3">
        <f t="shared" si="32"/>
        <v>0</v>
      </c>
      <c r="U275" s="3"/>
      <c r="V275" s="3"/>
      <c r="W275" s="3"/>
      <c r="X275" s="3"/>
      <c r="Y275" s="3"/>
      <c r="Z275" s="3"/>
    </row>
    <row r="276" spans="13:26" ht="12.75">
      <c r="M276" s="3">
        <f t="shared" si="33"/>
        <v>255</v>
      </c>
      <c r="N276" s="3">
        <f t="shared" si="34"/>
        <v>1</v>
      </c>
      <c r="O276" s="3">
        <f t="shared" si="35"/>
        <v>255</v>
      </c>
      <c r="P276" s="43">
        <f t="shared" si="36"/>
        <v>0.26692943420092</v>
      </c>
      <c r="Q276" s="43">
        <f t="shared" si="37"/>
        <v>0.11305246624980142</v>
      </c>
      <c r="R276" s="43">
        <f t="shared" si="38"/>
        <v>0.1413155828122518</v>
      </c>
      <c r="S276" s="43">
        <f t="shared" si="39"/>
        <v>0.02198242399301696</v>
      </c>
      <c r="T276" s="3">
        <f t="shared" si="32"/>
        <v>0</v>
      </c>
      <c r="U276" s="3"/>
      <c r="V276" s="3"/>
      <c r="W276" s="3"/>
      <c r="X276" s="3"/>
      <c r="Y276" s="3"/>
      <c r="Z276" s="3"/>
    </row>
    <row r="277" spans="13:26" ht="12.75">
      <c r="M277" s="3">
        <f t="shared" si="33"/>
        <v>256</v>
      </c>
      <c r="N277" s="3">
        <f t="shared" si="34"/>
        <v>1</v>
      </c>
      <c r="O277" s="3">
        <f t="shared" si="35"/>
        <v>256</v>
      </c>
      <c r="P277" s="43">
        <f t="shared" si="36"/>
        <v>0.2616951108071186</v>
      </c>
      <c r="Q277" s="43">
        <f t="shared" si="37"/>
        <v>0.11083557634183847</v>
      </c>
      <c r="R277" s="43">
        <f t="shared" si="38"/>
        <v>0.1385444704272981</v>
      </c>
      <c r="S277" s="43">
        <f t="shared" si="39"/>
        <v>0.02155136206646861</v>
      </c>
      <c r="T277" s="3">
        <f aca="true" t="shared" si="40" ref="T277:T340">$B$11</f>
        <v>0</v>
      </c>
      <c r="U277" s="3"/>
      <c r="V277" s="3"/>
      <c r="W277" s="3"/>
      <c r="X277" s="3"/>
      <c r="Y277" s="3"/>
      <c r="Z277" s="3"/>
    </row>
    <row r="278" spans="13:26" ht="12.75">
      <c r="M278" s="3">
        <f aca="true" t="shared" si="41" ref="M278:M341">(M277+1)</f>
        <v>257</v>
      </c>
      <c r="N278" s="3">
        <f aca="true" t="shared" si="42" ref="N278:N341">IF($B$9&gt;N277,IF(O277=($B$8-1),(N277+1),(N277)),(N277))</f>
        <v>1</v>
      </c>
      <c r="O278" s="3">
        <f aca="true" t="shared" si="43" ref="O278:O341">IF(O277&lt;($B$8-1),(1+O277),0)</f>
        <v>257</v>
      </c>
      <c r="P278" s="43">
        <f aca="true" t="shared" si="44" ref="P278:P341">IF((N278&gt;N277),(EXP(-$Q$16)*(P277)+$Q$11),((EXP(-$Q$16)*(P277))))</f>
        <v>0.25656342930244763</v>
      </c>
      <c r="Q278" s="43">
        <f aca="true" t="shared" si="45" ref="Q278:Q341">IF((N278&gt;N277),(EXP(-$Q$16)*(Q277)+$Q$12),((EXP(-$Q$16)*(Q277))))</f>
        <v>0.10866215829280133</v>
      </c>
      <c r="R278" s="43">
        <f aca="true" t="shared" si="46" ref="R278:R341">IF((N278&gt;N277),(EXP(-$Q$16)*(R277)+$Q$13),((EXP(-$Q$16)*(R277))))</f>
        <v>0.13582769786600168</v>
      </c>
      <c r="S278" s="43">
        <f aca="true" t="shared" si="47" ref="S278:S341">IF((N278&gt;N277),(EXP(-$Q$16)*(S277)+$Q$14),((EXP(-$Q$16)*(S277))))</f>
        <v>0.021128753001378058</v>
      </c>
      <c r="T278" s="3">
        <f t="shared" si="40"/>
        <v>0</v>
      </c>
      <c r="U278" s="3"/>
      <c r="V278" s="3"/>
      <c r="W278" s="3"/>
      <c r="X278" s="3"/>
      <c r="Y278" s="3"/>
      <c r="Z278" s="3"/>
    </row>
    <row r="279" spans="13:26" ht="12.75">
      <c r="M279" s="3">
        <f t="shared" si="41"/>
        <v>258</v>
      </c>
      <c r="N279" s="3">
        <f t="shared" si="42"/>
        <v>1</v>
      </c>
      <c r="O279" s="3">
        <f t="shared" si="43"/>
        <v>258</v>
      </c>
      <c r="P279" s="43">
        <f t="shared" si="44"/>
        <v>0.2515323769420666</v>
      </c>
      <c r="Q279" s="43">
        <f t="shared" si="45"/>
        <v>0.1065313596460517</v>
      </c>
      <c r="R279" s="43">
        <f t="shared" si="46"/>
        <v>0.13316419955756464</v>
      </c>
      <c r="S279" s="43">
        <f t="shared" si="47"/>
        <v>0.020714431042287852</v>
      </c>
      <c r="T279" s="3">
        <f t="shared" si="40"/>
        <v>0</v>
      </c>
      <c r="U279" s="3"/>
      <c r="V279" s="3"/>
      <c r="W279" s="3"/>
      <c r="X279" s="3"/>
      <c r="Y279" s="3"/>
      <c r="Z279" s="3"/>
    </row>
    <row r="280" spans="13:26" ht="12.75">
      <c r="M280" s="3">
        <f t="shared" si="41"/>
        <v>259</v>
      </c>
      <c r="N280" s="3">
        <f t="shared" si="42"/>
        <v>1</v>
      </c>
      <c r="O280" s="3">
        <f t="shared" si="43"/>
        <v>259</v>
      </c>
      <c r="P280" s="43">
        <f t="shared" si="44"/>
        <v>0.24659998044983367</v>
      </c>
      <c r="Q280" s="43">
        <f t="shared" si="45"/>
        <v>0.104442344661106</v>
      </c>
      <c r="R280" s="43">
        <f t="shared" si="46"/>
        <v>0.1305529308263825</v>
      </c>
      <c r="S280" s="43">
        <f t="shared" si="47"/>
        <v>0.020308233684103963</v>
      </c>
      <c r="T280" s="3">
        <f t="shared" si="40"/>
        <v>0</v>
      </c>
      <c r="U280" s="3"/>
      <c r="V280" s="3"/>
      <c r="W280" s="3"/>
      <c r="X280" s="3"/>
      <c r="Y280" s="3"/>
      <c r="Z280" s="3"/>
    </row>
    <row r="281" spans="13:26" ht="12.75">
      <c r="M281" s="3">
        <f t="shared" si="41"/>
        <v>260</v>
      </c>
      <c r="N281" s="3">
        <f t="shared" si="42"/>
        <v>1</v>
      </c>
      <c r="O281" s="3">
        <f t="shared" si="43"/>
        <v>260</v>
      </c>
      <c r="P281" s="43">
        <f t="shared" si="44"/>
        <v>0.24176430524434864</v>
      </c>
      <c r="Q281" s="43">
        <f t="shared" si="45"/>
        <v>0.10239429398584175</v>
      </c>
      <c r="R281" s="43">
        <f t="shared" si="46"/>
        <v>0.12799286748230218</v>
      </c>
      <c r="S281" s="43">
        <f t="shared" si="47"/>
        <v>0.019910001608358138</v>
      </c>
      <c r="T281" s="3">
        <f t="shared" si="40"/>
        <v>0</v>
      </c>
      <c r="U281" s="3"/>
      <c r="V281" s="3"/>
      <c r="W281" s="3"/>
      <c r="X281" s="3"/>
      <c r="Y281" s="3"/>
      <c r="Z281" s="3"/>
    </row>
    <row r="282" spans="13:26" ht="12.75">
      <c r="M282" s="3">
        <f t="shared" si="41"/>
        <v>261</v>
      </c>
      <c r="N282" s="3">
        <f t="shared" si="42"/>
        <v>1</v>
      </c>
      <c r="O282" s="3">
        <f t="shared" si="43"/>
        <v>261</v>
      </c>
      <c r="P282" s="43">
        <f t="shared" si="44"/>
        <v>0.23702345468017252</v>
      </c>
      <c r="Q282" s="43">
        <f t="shared" si="45"/>
        <v>0.10038640433513188</v>
      </c>
      <c r="R282" s="43">
        <f t="shared" si="46"/>
        <v>0.12548300541891483</v>
      </c>
      <c r="S282" s="43">
        <f t="shared" si="47"/>
        <v>0.019519578620720106</v>
      </c>
      <c r="T282" s="3">
        <f t="shared" si="40"/>
        <v>0</v>
      </c>
      <c r="U282" s="3"/>
      <c r="V282" s="3"/>
      <c r="W282" s="3"/>
      <c r="X282" s="3"/>
      <c r="Y282" s="3"/>
      <c r="Z282" s="3"/>
    </row>
    <row r="283" spans="13:26" ht="12.75">
      <c r="M283" s="3">
        <f t="shared" si="41"/>
        <v>262</v>
      </c>
      <c r="N283" s="3">
        <f t="shared" si="42"/>
        <v>1</v>
      </c>
      <c r="O283" s="3">
        <f t="shared" si="43"/>
        <v>262</v>
      </c>
      <c r="P283" s="43">
        <f t="shared" si="44"/>
        <v>0.23237556930392658</v>
      </c>
      <c r="Q283" s="43">
        <f t="shared" si="45"/>
        <v>0.09841788817578066</v>
      </c>
      <c r="R283" s="43">
        <f t="shared" si="46"/>
        <v>0.1230223602197258</v>
      </c>
      <c r="S283" s="43">
        <f t="shared" si="47"/>
        <v>0.019136811589735146</v>
      </c>
      <c r="T283" s="3">
        <f t="shared" si="40"/>
        <v>0</v>
      </c>
      <c r="U283" s="3"/>
      <c r="V283" s="3"/>
      <c r="W283" s="3"/>
      <c r="X283" s="3"/>
      <c r="Y283" s="3"/>
      <c r="Z283" s="3"/>
    </row>
    <row r="284" spans="13:26" ht="12.75">
      <c r="M284" s="3">
        <f t="shared" si="41"/>
        <v>263</v>
      </c>
      <c r="N284" s="3">
        <f t="shared" si="42"/>
        <v>1</v>
      </c>
      <c r="O284" s="3">
        <f t="shared" si="43"/>
        <v>263</v>
      </c>
      <c r="P284" s="43">
        <f t="shared" si="44"/>
        <v>0.22781882612497867</v>
      </c>
      <c r="Q284" s="43">
        <f t="shared" si="45"/>
        <v>0.09648797341763803</v>
      </c>
      <c r="R284" s="43">
        <f t="shared" si="46"/>
        <v>0.12060996677204751</v>
      </c>
      <c r="S284" s="43">
        <f t="shared" si="47"/>
        <v>0.018761550386762967</v>
      </c>
      <c r="T284" s="3">
        <f t="shared" si="40"/>
        <v>0</v>
      </c>
      <c r="U284" s="3"/>
      <c r="V284" s="3"/>
      <c r="W284" s="3"/>
      <c r="X284" s="3"/>
      <c r="Y284" s="3"/>
      <c r="Z284" s="3"/>
    </row>
    <row r="285" spans="13:26" ht="12.75">
      <c r="M285" s="3">
        <f t="shared" si="41"/>
        <v>264</v>
      </c>
      <c r="N285" s="3">
        <f t="shared" si="42"/>
        <v>1</v>
      </c>
      <c r="O285" s="3">
        <f t="shared" si="43"/>
        <v>264</v>
      </c>
      <c r="P285" s="43">
        <f t="shared" si="44"/>
        <v>0.22335143790043102</v>
      </c>
      <c r="Q285" s="43">
        <f t="shared" si="45"/>
        <v>0.09459590311077079</v>
      </c>
      <c r="R285" s="43">
        <f t="shared" si="46"/>
        <v>0.11824487888846347</v>
      </c>
      <c r="S285" s="43">
        <f t="shared" si="47"/>
        <v>0.018393647827094337</v>
      </c>
      <c r="T285" s="3">
        <f t="shared" si="40"/>
        <v>0</v>
      </c>
      <c r="U285" s="3"/>
      <c r="V285" s="3"/>
      <c r="W285" s="3"/>
      <c r="X285" s="3"/>
      <c r="Y285" s="3"/>
      <c r="Z285" s="3"/>
    </row>
    <row r="286" spans="13:26" ht="12.75">
      <c r="M286" s="3">
        <f t="shared" si="41"/>
        <v>265</v>
      </c>
      <c r="N286" s="3">
        <f t="shared" si="42"/>
        <v>1</v>
      </c>
      <c r="O286" s="3">
        <f t="shared" si="43"/>
        <v>265</v>
      </c>
      <c r="P286" s="43">
        <f t="shared" si="44"/>
        <v>0.218971652434129</v>
      </c>
      <c r="Q286" s="43">
        <f t="shared" si="45"/>
        <v>0.09274093514857229</v>
      </c>
      <c r="R286" s="43">
        <f t="shared" si="46"/>
        <v>0.11592616893571533</v>
      </c>
      <c r="S286" s="43">
        <f t="shared" si="47"/>
        <v>0.018032959612222406</v>
      </c>
      <c r="T286" s="3">
        <f t="shared" si="40"/>
        <v>0</v>
      </c>
      <c r="U286" s="3"/>
      <c r="V286" s="3"/>
      <c r="W286" s="3"/>
      <c r="X286" s="3"/>
      <c r="Y286" s="3"/>
      <c r="Z286" s="3"/>
    </row>
    <row r="287" spans="13:26" ht="12.75">
      <c r="M287" s="3">
        <f t="shared" si="41"/>
        <v>266</v>
      </c>
      <c r="N287" s="3">
        <f t="shared" si="42"/>
        <v>1</v>
      </c>
      <c r="O287" s="3">
        <f t="shared" si="43"/>
        <v>266</v>
      </c>
      <c r="P287" s="43">
        <f t="shared" si="44"/>
        <v>0.21467775188941582</v>
      </c>
      <c r="Q287" s="43">
        <f t="shared" si="45"/>
        <v>0.09092234197669376</v>
      </c>
      <c r="R287" s="43">
        <f t="shared" si="46"/>
        <v>0.11365292747086718</v>
      </c>
      <c r="S287" s="43">
        <f t="shared" si="47"/>
        <v>0.017679344273246026</v>
      </c>
      <c r="T287" s="3">
        <f t="shared" si="40"/>
        <v>0</v>
      </c>
      <c r="U287" s="3"/>
      <c r="V287" s="3"/>
      <c r="W287" s="3"/>
      <c r="X287" s="3"/>
      <c r="Y287" s="3"/>
      <c r="Z287" s="3"/>
    </row>
    <row r="288" spans="13:26" ht="12.75">
      <c r="M288" s="3">
        <f t="shared" si="41"/>
        <v>267</v>
      </c>
      <c r="N288" s="3">
        <f t="shared" si="42"/>
        <v>1</v>
      </c>
      <c r="O288" s="3">
        <f t="shared" si="43"/>
        <v>267</v>
      </c>
      <c r="P288" s="43">
        <f t="shared" si="44"/>
        <v>0.21046805211536374</v>
      </c>
      <c r="Q288" s="43">
        <f t="shared" si="45"/>
        <v>0.08913941030768346</v>
      </c>
      <c r="R288" s="43">
        <f t="shared" si="46"/>
        <v>0.1114242628846043</v>
      </c>
      <c r="S288" s="43">
        <f t="shared" si="47"/>
        <v>0.017332663115382913</v>
      </c>
      <c r="T288" s="3">
        <f t="shared" si="40"/>
        <v>0</v>
      </c>
      <c r="U288" s="3"/>
      <c r="V288" s="3"/>
      <c r="W288" s="3"/>
      <c r="X288" s="3"/>
      <c r="Y288" s="3"/>
      <c r="Z288" s="3"/>
    </row>
    <row r="289" spans="13:26" ht="12.75">
      <c r="M289" s="3">
        <f t="shared" si="41"/>
        <v>268</v>
      </c>
      <c r="N289" s="3">
        <f t="shared" si="42"/>
        <v>1</v>
      </c>
      <c r="O289" s="3">
        <f t="shared" si="43"/>
        <v>268</v>
      </c>
      <c r="P289" s="43">
        <f t="shared" si="44"/>
        <v>0.2063409019862175</v>
      </c>
      <c r="Q289" s="43">
        <f t="shared" si="45"/>
        <v>0.08739144084122152</v>
      </c>
      <c r="R289" s="43">
        <f t="shared" si="46"/>
        <v>0.10923930105152688</v>
      </c>
      <c r="S289" s="43">
        <f t="shared" si="47"/>
        <v>0.016992780163570868</v>
      </c>
      <c r="T289" s="3">
        <f t="shared" si="40"/>
        <v>0</v>
      </c>
      <c r="U289" s="3"/>
      <c r="V289" s="3"/>
      <c r="W289" s="3"/>
      <c r="X289" s="3"/>
      <c r="Y289" s="3"/>
      <c r="Z289" s="3"/>
    </row>
    <row r="290" spans="13:26" ht="12.75">
      <c r="M290" s="3">
        <f t="shared" si="41"/>
        <v>269</v>
      </c>
      <c r="N290" s="3">
        <f t="shared" si="42"/>
        <v>1</v>
      </c>
      <c r="O290" s="3">
        <f t="shared" si="43"/>
        <v>269</v>
      </c>
      <c r="P290" s="43">
        <f t="shared" si="44"/>
        <v>0.20229468275379078</v>
      </c>
      <c r="Q290" s="43">
        <f t="shared" si="45"/>
        <v>0.08567774798984079</v>
      </c>
      <c r="R290" s="43">
        <f t="shared" si="46"/>
        <v>0.10709718498730098</v>
      </c>
      <c r="S290" s="43">
        <f t="shared" si="47"/>
        <v>0.016659562109135728</v>
      </c>
      <c r="T290" s="3">
        <f t="shared" si="40"/>
        <v>0</v>
      </c>
      <c r="U290" s="3"/>
      <c r="V290" s="3"/>
      <c r="W290" s="3"/>
      <c r="X290" s="3"/>
      <c r="Y290" s="3"/>
      <c r="Z290" s="3"/>
    </row>
    <row r="291" spans="13:26" ht="12.75">
      <c r="M291" s="3">
        <f t="shared" si="41"/>
        <v>270</v>
      </c>
      <c r="N291" s="3">
        <f t="shared" si="42"/>
        <v>1</v>
      </c>
      <c r="O291" s="3">
        <f t="shared" si="43"/>
        <v>270</v>
      </c>
      <c r="P291" s="43">
        <f t="shared" si="44"/>
        <v>0.19832780741256192</v>
      </c>
      <c r="Q291" s="43">
        <f t="shared" si="45"/>
        <v>0.08399765961002621</v>
      </c>
      <c r="R291" s="43">
        <f t="shared" si="46"/>
        <v>0.10499707451253275</v>
      </c>
      <c r="S291" s="43">
        <f t="shared" si="47"/>
        <v>0.016332878257505113</v>
      </c>
      <c r="T291" s="3">
        <f t="shared" si="40"/>
        <v>0</v>
      </c>
      <c r="U291" s="3"/>
      <c r="V291" s="3"/>
      <c r="W291" s="3"/>
      <c r="X291" s="3"/>
      <c r="Y291" s="3"/>
      <c r="Z291" s="3"/>
    </row>
    <row r="292" spans="13:26" ht="12.75">
      <c r="M292" s="3">
        <f t="shared" si="41"/>
        <v>271</v>
      </c>
      <c r="N292" s="3">
        <f t="shared" si="42"/>
        <v>1</v>
      </c>
      <c r="O292" s="3">
        <f t="shared" si="43"/>
        <v>271</v>
      </c>
      <c r="P292" s="43">
        <f t="shared" si="44"/>
        <v>0.19443872007721952</v>
      </c>
      <c r="Q292" s="43">
        <f t="shared" si="45"/>
        <v>0.08235051673858707</v>
      </c>
      <c r="R292" s="43">
        <f t="shared" si="46"/>
        <v>0.10293814592323382</v>
      </c>
      <c r="S292" s="43">
        <f t="shared" si="47"/>
        <v>0.0160126004769475</v>
      </c>
      <c r="T292" s="3">
        <f t="shared" si="40"/>
        <v>0</v>
      </c>
      <c r="U292" s="3"/>
      <c r="V292" s="3"/>
      <c r="W292" s="3"/>
      <c r="X292" s="3"/>
      <c r="Y292" s="3"/>
      <c r="Z292" s="3"/>
    </row>
    <row r="293" spans="13:26" ht="12.75">
      <c r="M293" s="3">
        <f t="shared" si="41"/>
        <v>272</v>
      </c>
      <c r="N293" s="3">
        <f t="shared" si="42"/>
        <v>1</v>
      </c>
      <c r="O293" s="3">
        <f t="shared" si="43"/>
        <v>272</v>
      </c>
      <c r="P293" s="43">
        <f t="shared" si="44"/>
        <v>0.19062589537241412</v>
      </c>
      <c r="Q293" s="43">
        <f t="shared" si="45"/>
        <v>0.0807356733341989</v>
      </c>
      <c r="R293" s="43">
        <f t="shared" si="46"/>
        <v>0.10091959166774861</v>
      </c>
      <c r="S293" s="43">
        <f t="shared" si="47"/>
        <v>0.01569860314831647</v>
      </c>
      <c r="T293" s="3">
        <f t="shared" si="40"/>
        <v>0</v>
      </c>
      <c r="U293" s="3"/>
      <c r="V293" s="3"/>
      <c r="W293" s="3"/>
      <c r="X293" s="3"/>
      <c r="Y293" s="3"/>
      <c r="Z293" s="3"/>
    </row>
    <row r="294" spans="13:26" ht="12.75">
      <c r="M294" s="3">
        <f t="shared" si="41"/>
        <v>273</v>
      </c>
      <c r="N294" s="3">
        <f t="shared" si="42"/>
        <v>1</v>
      </c>
      <c r="O294" s="3">
        <f t="shared" si="43"/>
        <v>273</v>
      </c>
      <c r="P294" s="43">
        <f t="shared" si="44"/>
        <v>0.18688783783447652</v>
      </c>
      <c r="Q294" s="43">
        <f t="shared" si="45"/>
        <v>0.07915249602401356</v>
      </c>
      <c r="R294" s="43">
        <f t="shared" si="46"/>
        <v>0.09894062003001694</v>
      </c>
      <c r="S294" s="43">
        <f t="shared" si="47"/>
        <v>0.01539076311578043</v>
      </c>
      <c r="T294" s="3">
        <f t="shared" si="40"/>
        <v>0</v>
      </c>
      <c r="U294" s="3"/>
      <c r="V294" s="3"/>
      <c r="W294" s="3"/>
      <c r="X294" s="3"/>
      <c r="Y294" s="3"/>
      <c r="Z294" s="3"/>
    </row>
    <row r="295" spans="13:26" ht="12.75">
      <c r="M295" s="3">
        <f t="shared" si="41"/>
        <v>274</v>
      </c>
      <c r="N295" s="3">
        <f t="shared" si="42"/>
        <v>1</v>
      </c>
      <c r="O295" s="3">
        <f t="shared" si="43"/>
        <v>274</v>
      </c>
      <c r="P295" s="43">
        <f t="shared" si="44"/>
        <v>0.1832230813248679</v>
      </c>
      <c r="Q295" s="43">
        <f t="shared" si="45"/>
        <v>0.07760036385523815</v>
      </c>
      <c r="R295" s="43">
        <f t="shared" si="46"/>
        <v>0.09700045481904768</v>
      </c>
      <c r="S295" s="43">
        <f t="shared" si="47"/>
        <v>0.015088959638518544</v>
      </c>
      <c r="T295" s="3">
        <f t="shared" si="40"/>
        <v>0</v>
      </c>
      <c r="U295" s="3"/>
      <c r="V295" s="3"/>
      <c r="W295" s="3"/>
      <c r="X295" s="3"/>
      <c r="Y295" s="3"/>
      <c r="Z295" s="3"/>
    </row>
    <row r="296" spans="13:26" ht="12.75">
      <c r="M296" s="3">
        <f t="shared" si="41"/>
        <v>275</v>
      </c>
      <c r="N296" s="3">
        <f t="shared" si="42"/>
        <v>1</v>
      </c>
      <c r="O296" s="3">
        <f t="shared" si="43"/>
        <v>275</v>
      </c>
      <c r="P296" s="43">
        <f t="shared" si="44"/>
        <v>0.17963018845513196</v>
      </c>
      <c r="Q296" s="43">
        <f t="shared" si="45"/>
        <v>0.07607866805158528</v>
      </c>
      <c r="R296" s="43">
        <f t="shared" si="46"/>
        <v>0.09509833506448159</v>
      </c>
      <c r="S296" s="43">
        <f t="shared" si="47"/>
        <v>0.01479307434336382</v>
      </c>
      <c r="T296" s="3">
        <f t="shared" si="40"/>
        <v>0</v>
      </c>
      <c r="U296" s="3"/>
      <c r="V296" s="3"/>
      <c r="W296" s="3"/>
      <c r="X296" s="3"/>
      <c r="Y296" s="3"/>
      <c r="Z296" s="3"/>
    </row>
    <row r="297" spans="13:26" ht="12.75">
      <c r="M297" s="3">
        <f t="shared" si="41"/>
        <v>276</v>
      </c>
      <c r="N297" s="3">
        <f t="shared" si="42"/>
        <v>1</v>
      </c>
      <c r="O297" s="3">
        <f t="shared" si="43"/>
        <v>276</v>
      </c>
      <c r="P297" s="43">
        <f t="shared" si="44"/>
        <v>0.17610775002312326</v>
      </c>
      <c r="Q297" s="43">
        <f t="shared" si="45"/>
        <v>0.07458681177449925</v>
      </c>
      <c r="R297" s="43">
        <f t="shared" si="46"/>
        <v>0.09323351471812405</v>
      </c>
      <c r="S297" s="43">
        <f t="shared" si="47"/>
        <v>0.014502991178374868</v>
      </c>
      <c r="T297" s="3">
        <f t="shared" si="40"/>
        <v>0</v>
      </c>
      <c r="U297" s="3"/>
      <c r="V297" s="3"/>
      <c r="W297" s="3"/>
      <c r="X297" s="3"/>
      <c r="Y297" s="3"/>
      <c r="Z297" s="3"/>
    </row>
    <row r="298" spans="13:26" ht="12.75">
      <c r="M298" s="3">
        <f t="shared" si="41"/>
        <v>277</v>
      </c>
      <c r="N298" s="3">
        <f t="shared" si="42"/>
        <v>1</v>
      </c>
      <c r="O298" s="3">
        <f t="shared" si="43"/>
        <v>277</v>
      </c>
      <c r="P298" s="43">
        <f t="shared" si="44"/>
        <v>0.17265438446029097</v>
      </c>
      <c r="Q298" s="43">
        <f t="shared" si="45"/>
        <v>0.07312420988906439</v>
      </c>
      <c r="R298" s="43">
        <f t="shared" si="46"/>
        <v>0.09140526236133048</v>
      </c>
      <c r="S298" s="43">
        <f t="shared" si="47"/>
        <v>0.014218596367318091</v>
      </c>
      <c r="T298" s="3">
        <f t="shared" si="40"/>
        <v>0</v>
      </c>
      <c r="U298" s="3"/>
      <c r="V298" s="3"/>
      <c r="W298" s="3"/>
      <c r="X298" s="3"/>
      <c r="Y298" s="3"/>
      <c r="Z298" s="3"/>
    </row>
    <row r="299" spans="13:26" ht="12.75">
      <c r="M299" s="3">
        <f t="shared" si="41"/>
        <v>278</v>
      </c>
      <c r="N299" s="3">
        <f t="shared" si="42"/>
        <v>1</v>
      </c>
      <c r="O299" s="3">
        <f t="shared" si="43"/>
        <v>278</v>
      </c>
      <c r="P299" s="43">
        <f t="shared" si="44"/>
        <v>0.1692687372898008</v>
      </c>
      <c r="Q299" s="43">
        <f t="shared" si="45"/>
        <v>0.07169028873450385</v>
      </c>
      <c r="R299" s="43">
        <f t="shared" si="46"/>
        <v>0.08961286091812981</v>
      </c>
      <c r="S299" s="43">
        <f t="shared" si="47"/>
        <v>0.01393977836504243</v>
      </c>
      <c r="T299" s="3">
        <f t="shared" si="40"/>
        <v>0</v>
      </c>
      <c r="U299" s="3"/>
      <c r="V299" s="3"/>
      <c r="W299" s="3"/>
      <c r="X299" s="3"/>
      <c r="Y299" s="3"/>
      <c r="Z299" s="3"/>
    </row>
    <row r="300" spans="13:26" ht="12.75">
      <c r="M300" s="3">
        <f t="shared" si="41"/>
        <v>279</v>
      </c>
      <c r="N300" s="3">
        <f t="shared" si="42"/>
        <v>1</v>
      </c>
      <c r="O300" s="3">
        <f t="shared" si="43"/>
        <v>279</v>
      </c>
      <c r="P300" s="43">
        <f t="shared" si="44"/>
        <v>0.16594948059528308</v>
      </c>
      <c r="Q300" s="43">
        <f t="shared" si="45"/>
        <v>0.0702844858991787</v>
      </c>
      <c r="R300" s="43">
        <f t="shared" si="46"/>
        <v>0.08785560737397337</v>
      </c>
      <c r="S300" s="43">
        <f t="shared" si="47"/>
        <v>0.013666427813729206</v>
      </c>
      <c r="T300" s="3">
        <f t="shared" si="40"/>
        <v>0</v>
      </c>
      <c r="U300" s="3"/>
      <c r="V300" s="3"/>
      <c r="W300" s="3"/>
      <c r="X300" s="3"/>
      <c r="Y300" s="3"/>
      <c r="Z300" s="3"/>
    </row>
    <row r="301" spans="13:26" ht="12.75">
      <c r="M301" s="3">
        <f t="shared" si="41"/>
        <v>280</v>
      </c>
      <c r="N301" s="3">
        <f t="shared" si="42"/>
        <v>1</v>
      </c>
      <c r="O301" s="3">
        <f t="shared" si="43"/>
        <v>280</v>
      </c>
      <c r="P301" s="43">
        <f t="shared" si="44"/>
        <v>0.1626953124999982</v>
      </c>
      <c r="Q301" s="43">
        <f t="shared" si="45"/>
        <v>0.06890624999999921</v>
      </c>
      <c r="R301" s="43">
        <f t="shared" si="46"/>
        <v>0.086132812499999</v>
      </c>
      <c r="S301" s="43">
        <f t="shared" si="47"/>
        <v>0.01339843749999986</v>
      </c>
      <c r="T301" s="3">
        <f t="shared" si="40"/>
        <v>0</v>
      </c>
      <c r="U301" s="3"/>
      <c r="V301" s="3"/>
      <c r="W301" s="3"/>
      <c r="X301" s="3"/>
      <c r="Y301" s="3"/>
      <c r="Z301" s="3"/>
    </row>
    <row r="302" spans="13:26" ht="12.75">
      <c r="M302" s="3">
        <f t="shared" si="41"/>
        <v>281</v>
      </c>
      <c r="N302" s="3">
        <f t="shared" si="42"/>
        <v>1</v>
      </c>
      <c r="O302" s="3">
        <f t="shared" si="43"/>
        <v>281</v>
      </c>
      <c r="P302" s="43">
        <f t="shared" si="44"/>
        <v>0.15950495665621528</v>
      </c>
      <c r="Q302" s="43">
        <f t="shared" si="45"/>
        <v>0.06755504046616174</v>
      </c>
      <c r="R302" s="43">
        <f t="shared" si="46"/>
        <v>0.08444380058270216</v>
      </c>
      <c r="S302" s="43">
        <f t="shared" si="47"/>
        <v>0.013135702312864796</v>
      </c>
      <c r="T302" s="3">
        <f t="shared" si="40"/>
        <v>0</v>
      </c>
      <c r="U302" s="3"/>
      <c r="V302" s="3"/>
      <c r="W302" s="3"/>
      <c r="X302" s="3"/>
      <c r="Y302" s="3"/>
      <c r="Z302" s="3"/>
    </row>
    <row r="303" spans="13:26" ht="12.75">
      <c r="M303" s="3">
        <f t="shared" si="41"/>
        <v>282</v>
      </c>
      <c r="N303" s="3">
        <f t="shared" si="42"/>
        <v>1</v>
      </c>
      <c r="O303" s="3">
        <f t="shared" si="43"/>
        <v>282</v>
      </c>
      <c r="P303" s="43">
        <f t="shared" si="44"/>
        <v>0.15637716174460403</v>
      </c>
      <c r="Q303" s="43">
        <f t="shared" si="45"/>
        <v>0.06623032732712639</v>
      </c>
      <c r="R303" s="43">
        <f t="shared" si="46"/>
        <v>0.08278790915890798</v>
      </c>
      <c r="S303" s="43">
        <f t="shared" si="47"/>
        <v>0.01287811920249681</v>
      </c>
      <c r="T303" s="3">
        <f t="shared" si="40"/>
        <v>0</v>
      </c>
      <c r="U303" s="3"/>
      <c r="V303" s="3"/>
      <c r="W303" s="3"/>
      <c r="X303" s="3"/>
      <c r="Y303" s="3"/>
      <c r="Z303" s="3"/>
    </row>
    <row r="304" spans="13:26" ht="12.75">
      <c r="M304" s="3">
        <f t="shared" si="41"/>
        <v>283</v>
      </c>
      <c r="N304" s="3">
        <f t="shared" si="42"/>
        <v>1</v>
      </c>
      <c r="O304" s="3">
        <f t="shared" si="43"/>
        <v>283</v>
      </c>
      <c r="P304" s="43">
        <f t="shared" si="44"/>
        <v>0.15331070098344296</v>
      </c>
      <c r="Q304" s="43">
        <f t="shared" si="45"/>
        <v>0.06493159100475228</v>
      </c>
      <c r="R304" s="43">
        <f t="shared" si="46"/>
        <v>0.08116448875594034</v>
      </c>
      <c r="S304" s="43">
        <f t="shared" si="47"/>
        <v>0.012625587139812955</v>
      </c>
      <c r="T304" s="3">
        <f t="shared" si="40"/>
        <v>0</v>
      </c>
      <c r="U304" s="3"/>
      <c r="V304" s="3"/>
      <c r="W304" s="3"/>
      <c r="X304" s="3"/>
      <c r="Y304" s="3"/>
      <c r="Z304" s="3"/>
    </row>
    <row r="305" spans="13:26" ht="12.75">
      <c r="M305" s="3">
        <f t="shared" si="41"/>
        <v>284</v>
      </c>
      <c r="N305" s="3">
        <f t="shared" si="42"/>
        <v>1</v>
      </c>
      <c r="O305" s="3">
        <f t="shared" si="43"/>
        <v>284</v>
      </c>
      <c r="P305" s="43">
        <f t="shared" si="44"/>
        <v>0.15030437164745186</v>
      </c>
      <c r="Q305" s="43">
        <f t="shared" si="45"/>
        <v>0.06365832210950899</v>
      </c>
      <c r="R305" s="43">
        <f t="shared" si="46"/>
        <v>0.07957290263688624</v>
      </c>
      <c r="S305" s="43">
        <f t="shared" si="47"/>
        <v>0.012378007076848984</v>
      </c>
      <c r="T305" s="3">
        <f t="shared" si="40"/>
        <v>0</v>
      </c>
      <c r="U305" s="3"/>
      <c r="V305" s="3"/>
      <c r="W305" s="3"/>
      <c r="X305" s="3"/>
      <c r="Y305" s="3"/>
      <c r="Z305" s="3"/>
    </row>
    <row r="306" spans="13:26" ht="12.75">
      <c r="M306" s="3">
        <f t="shared" si="41"/>
        <v>285</v>
      </c>
      <c r="N306" s="3">
        <f t="shared" si="42"/>
        <v>1</v>
      </c>
      <c r="O306" s="3">
        <f t="shared" si="43"/>
        <v>285</v>
      </c>
      <c r="P306" s="43">
        <f t="shared" si="44"/>
        <v>0.14735699459605972</v>
      </c>
      <c r="Q306" s="43">
        <f t="shared" si="45"/>
        <v>0.06241002124068408</v>
      </c>
      <c r="R306" s="43">
        <f t="shared" si="46"/>
        <v>0.07801252655085511</v>
      </c>
      <c r="S306" s="43">
        <f t="shared" si="47"/>
        <v>0.012135281907910807</v>
      </c>
      <c r="T306" s="3">
        <f t="shared" si="40"/>
        <v>0</v>
      </c>
      <c r="U306" s="3"/>
      <c r="V306" s="3"/>
      <c r="W306" s="3"/>
      <c r="X306" s="3"/>
      <c r="Y306" s="3"/>
      <c r="Z306" s="3"/>
    </row>
    <row r="307" spans="13:26" ht="12.75">
      <c r="M307" s="3">
        <f t="shared" si="41"/>
        <v>286</v>
      </c>
      <c r="N307" s="3">
        <f t="shared" si="42"/>
        <v>1</v>
      </c>
      <c r="O307" s="3">
        <f t="shared" si="43"/>
        <v>286</v>
      </c>
      <c r="P307" s="43">
        <f t="shared" si="44"/>
        <v>0.1444674138109229</v>
      </c>
      <c r="Q307" s="43">
        <f t="shared" si="45"/>
        <v>0.06118619879050848</v>
      </c>
      <c r="R307" s="43">
        <f t="shared" si="46"/>
        <v>0.07648274848813562</v>
      </c>
      <c r="S307" s="43">
        <f t="shared" si="47"/>
        <v>0.011897316431487774</v>
      </c>
      <c r="T307" s="3">
        <f t="shared" si="40"/>
        <v>0</v>
      </c>
      <c r="U307" s="3"/>
      <c r="V307" s="3"/>
      <c r="W307" s="3"/>
      <c r="X307" s="3"/>
      <c r="Y307" s="3"/>
      <c r="Z307" s="3"/>
    </row>
    <row r="308" spans="13:26" ht="12.75">
      <c r="M308" s="3">
        <f t="shared" si="41"/>
        <v>287</v>
      </c>
      <c r="N308" s="3">
        <f t="shared" si="42"/>
        <v>1</v>
      </c>
      <c r="O308" s="3">
        <f t="shared" si="43"/>
        <v>287</v>
      </c>
      <c r="P308" s="43">
        <f t="shared" si="44"/>
        <v>0.14163449594251235</v>
      </c>
      <c r="Q308" s="43">
        <f t="shared" si="45"/>
        <v>0.05998637475212284</v>
      </c>
      <c r="R308" s="43">
        <f t="shared" si="46"/>
        <v>0.07498296844015356</v>
      </c>
      <c r="S308" s="43">
        <f t="shared" si="47"/>
        <v>0.011664017312912788</v>
      </c>
      <c r="T308" s="3">
        <f t="shared" si="40"/>
        <v>0</v>
      </c>
      <c r="U308" s="3"/>
      <c r="V308" s="3"/>
      <c r="W308" s="3"/>
      <c r="X308" s="3"/>
      <c r="Y308" s="3"/>
      <c r="Z308" s="3"/>
    </row>
    <row r="309" spans="13:26" ht="12.75">
      <c r="M309" s="3">
        <f t="shared" si="41"/>
        <v>288</v>
      </c>
      <c r="N309" s="3">
        <f t="shared" si="42"/>
        <v>1</v>
      </c>
      <c r="O309" s="3">
        <f t="shared" si="43"/>
        <v>288</v>
      </c>
      <c r="P309" s="43">
        <f t="shared" si="44"/>
        <v>0.13885712986559204</v>
      </c>
      <c r="Q309" s="43">
        <f t="shared" si="45"/>
        <v>0.05881007853130953</v>
      </c>
      <c r="R309" s="43">
        <f t="shared" si="46"/>
        <v>0.07351259816413694</v>
      </c>
      <c r="S309" s="43">
        <f t="shared" si="47"/>
        <v>0.011435293047754647</v>
      </c>
      <c r="T309" s="3">
        <f t="shared" si="40"/>
        <v>0</v>
      </c>
      <c r="U309" s="3"/>
      <c r="V309" s="3"/>
      <c r="W309" s="3"/>
      <c r="X309" s="3"/>
      <c r="Y309" s="3"/>
      <c r="Z309" s="3"/>
    </row>
    <row r="310" spans="13:26" ht="12.75">
      <c r="M310" s="3">
        <f t="shared" si="41"/>
        <v>289</v>
      </c>
      <c r="N310" s="3">
        <f t="shared" si="42"/>
        <v>1</v>
      </c>
      <c r="O310" s="3">
        <f t="shared" si="43"/>
        <v>289</v>
      </c>
      <c r="P310" s="43">
        <f t="shared" si="44"/>
        <v>0.13613422624341412</v>
      </c>
      <c r="Q310" s="43">
        <f t="shared" si="45"/>
        <v>0.057656848761916527</v>
      </c>
      <c r="R310" s="43">
        <f t="shared" si="46"/>
        <v>0.07207106095239568</v>
      </c>
      <c r="S310" s="43">
        <f t="shared" si="47"/>
        <v>0.011211053925928229</v>
      </c>
      <c r="T310" s="3">
        <f t="shared" si="40"/>
        <v>0</v>
      </c>
      <c r="U310" s="3"/>
      <c r="V310" s="3"/>
      <c r="W310" s="3"/>
      <c r="X310" s="3"/>
      <c r="Y310" s="3"/>
      <c r="Z310" s="3"/>
    </row>
    <row r="311" spans="13:26" ht="12.75">
      <c r="M311" s="3">
        <f t="shared" si="41"/>
        <v>290</v>
      </c>
      <c r="N311" s="3">
        <f t="shared" si="42"/>
        <v>1</v>
      </c>
      <c r="O311" s="3">
        <f t="shared" si="43"/>
        <v>290</v>
      </c>
      <c r="P311" s="43">
        <f t="shared" si="44"/>
        <v>0.13346471710045987</v>
      </c>
      <c r="Q311" s="43">
        <f t="shared" si="45"/>
        <v>0.05652623312490061</v>
      </c>
      <c r="R311" s="43">
        <f t="shared" si="46"/>
        <v>0.0706577914061258</v>
      </c>
      <c r="S311" s="43">
        <f t="shared" si="47"/>
        <v>0.010991211996508468</v>
      </c>
      <c r="T311" s="3">
        <f t="shared" si="40"/>
        <v>0</v>
      </c>
      <c r="U311" s="3"/>
      <c r="V311" s="3"/>
      <c r="W311" s="3"/>
      <c r="X311" s="3"/>
      <c r="Y311" s="3"/>
      <c r="Z311" s="3"/>
    </row>
    <row r="312" spans="13:26" ht="12.75">
      <c r="M312" s="3">
        <f t="shared" si="41"/>
        <v>291</v>
      </c>
      <c r="N312" s="3">
        <f t="shared" si="42"/>
        <v>1</v>
      </c>
      <c r="O312" s="3">
        <f t="shared" si="43"/>
        <v>291</v>
      </c>
      <c r="P312" s="43">
        <f t="shared" si="44"/>
        <v>0.13084755540355916</v>
      </c>
      <c r="Q312" s="43">
        <f t="shared" si="45"/>
        <v>0.055417788170919136</v>
      </c>
      <c r="R312" s="43">
        <f t="shared" si="46"/>
        <v>0.06927223521364895</v>
      </c>
      <c r="S312" s="43">
        <f t="shared" si="47"/>
        <v>0.010775681033234293</v>
      </c>
      <c r="T312" s="3">
        <f t="shared" si="40"/>
        <v>0</v>
      </c>
      <c r="U312" s="3"/>
      <c r="V312" s="3"/>
      <c r="W312" s="3"/>
      <c r="X312" s="3"/>
      <c r="Y312" s="3"/>
      <c r="Z312" s="3"/>
    </row>
    <row r="313" spans="13:26" ht="12.75">
      <c r="M313" s="3">
        <f t="shared" si="41"/>
        <v>292</v>
      </c>
      <c r="N313" s="3">
        <f t="shared" si="42"/>
        <v>1</v>
      </c>
      <c r="O313" s="3">
        <f t="shared" si="43"/>
        <v>292</v>
      </c>
      <c r="P313" s="43">
        <f t="shared" si="44"/>
        <v>0.12828171465122368</v>
      </c>
      <c r="Q313" s="43">
        <f t="shared" si="45"/>
        <v>0.05433107914640058</v>
      </c>
      <c r="R313" s="43">
        <f t="shared" si="46"/>
        <v>0.06791384893300074</v>
      </c>
      <c r="S313" s="43">
        <f t="shared" si="47"/>
        <v>0.010564376500689017</v>
      </c>
      <c r="T313" s="3">
        <f t="shared" si="40"/>
        <v>0</v>
      </c>
      <c r="U313" s="3"/>
      <c r="V313" s="3"/>
      <c r="W313" s="3"/>
      <c r="X313" s="3"/>
      <c r="Y313" s="3"/>
      <c r="Z313" s="3"/>
    </row>
    <row r="314" spans="13:26" ht="12.75">
      <c r="M314" s="3">
        <f t="shared" si="41"/>
        <v>293</v>
      </c>
      <c r="N314" s="3">
        <f t="shared" si="42"/>
        <v>1</v>
      </c>
      <c r="O314" s="3">
        <f t="shared" si="43"/>
        <v>293</v>
      </c>
      <c r="P314" s="43">
        <f t="shared" si="44"/>
        <v>0.12576618847103316</v>
      </c>
      <c r="Q314" s="43">
        <f t="shared" si="45"/>
        <v>0.05326567982302577</v>
      </c>
      <c r="R314" s="43">
        <f t="shared" si="46"/>
        <v>0.06658209977878224</v>
      </c>
      <c r="S314" s="43">
        <f t="shared" si="47"/>
        <v>0.010357215521143914</v>
      </c>
      <c r="T314" s="3">
        <f t="shared" si="40"/>
        <v>0</v>
      </c>
      <c r="U314" s="3"/>
      <c r="V314" s="3"/>
      <c r="W314" s="3"/>
      <c r="X314" s="3"/>
      <c r="Y314" s="3"/>
      <c r="Z314" s="3"/>
    </row>
    <row r="315" spans="13:26" ht="12.75">
      <c r="M315" s="3">
        <f t="shared" si="41"/>
        <v>294</v>
      </c>
      <c r="N315" s="3">
        <f t="shared" si="42"/>
        <v>1</v>
      </c>
      <c r="O315" s="3">
        <f t="shared" si="43"/>
        <v>294</v>
      </c>
      <c r="P315" s="43">
        <f t="shared" si="44"/>
        <v>0.1232999902249167</v>
      </c>
      <c r="Q315" s="43">
        <f t="shared" si="45"/>
        <v>0.052221172330552915</v>
      </c>
      <c r="R315" s="43">
        <f t="shared" si="46"/>
        <v>0.06527646541319117</v>
      </c>
      <c r="S315" s="43">
        <f t="shared" si="47"/>
        <v>0.010154116842051971</v>
      </c>
      <c r="T315" s="3">
        <f t="shared" si="40"/>
        <v>0</v>
      </c>
      <c r="U315" s="3"/>
      <c r="V315" s="3"/>
      <c r="W315" s="3"/>
      <c r="X315" s="3"/>
      <c r="Y315" s="3"/>
      <c r="Z315" s="3"/>
    </row>
    <row r="316" spans="13:26" ht="12.75">
      <c r="M316" s="3">
        <f t="shared" si="41"/>
        <v>295</v>
      </c>
      <c r="N316" s="3">
        <f t="shared" si="42"/>
        <v>1</v>
      </c>
      <c r="O316" s="3">
        <f t="shared" si="43"/>
        <v>295</v>
      </c>
      <c r="P316" s="43">
        <f t="shared" si="44"/>
        <v>0.12088215262217418</v>
      </c>
      <c r="Q316" s="43">
        <f t="shared" si="45"/>
        <v>0.05119714699292079</v>
      </c>
      <c r="R316" s="43">
        <f t="shared" si="46"/>
        <v>0.06399643374115102</v>
      </c>
      <c r="S316" s="43">
        <f t="shared" si="47"/>
        <v>0.009955000804179059</v>
      </c>
      <c r="T316" s="3">
        <f t="shared" si="40"/>
        <v>0</v>
      </c>
      <c r="U316" s="3"/>
      <c r="V316" s="3"/>
      <c r="W316" s="3"/>
      <c r="X316" s="3"/>
      <c r="Y316" s="3"/>
      <c r="Z316" s="3"/>
    </row>
    <row r="317" spans="13:26" ht="12.75">
      <c r="M317" s="3">
        <f t="shared" si="41"/>
        <v>296</v>
      </c>
      <c r="N317" s="3">
        <f t="shared" si="42"/>
        <v>1</v>
      </c>
      <c r="O317" s="3">
        <f t="shared" si="43"/>
        <v>296</v>
      </c>
      <c r="P317" s="43">
        <f t="shared" si="44"/>
        <v>0.11851172734008612</v>
      </c>
      <c r="Q317" s="43">
        <f t="shared" si="45"/>
        <v>0.050193202167565856</v>
      </c>
      <c r="R317" s="43">
        <f t="shared" si="46"/>
        <v>0.06274150270945734</v>
      </c>
      <c r="S317" s="43">
        <f t="shared" si="47"/>
        <v>0.009759789310360043</v>
      </c>
      <c r="T317" s="3">
        <f t="shared" si="40"/>
        <v>0</v>
      </c>
      <c r="U317" s="3"/>
      <c r="V317" s="3"/>
      <c r="W317" s="3"/>
      <c r="X317" s="3"/>
      <c r="Y317" s="3"/>
      <c r="Z317" s="3"/>
    </row>
    <row r="318" spans="13:26" ht="12.75">
      <c r="M318" s="3">
        <f t="shared" si="41"/>
        <v>297</v>
      </c>
      <c r="N318" s="3">
        <f t="shared" si="42"/>
        <v>1</v>
      </c>
      <c r="O318" s="3">
        <f t="shared" si="43"/>
        <v>297</v>
      </c>
      <c r="P318" s="43">
        <f t="shared" si="44"/>
        <v>0.11618778465196315</v>
      </c>
      <c r="Q318" s="43">
        <f t="shared" si="45"/>
        <v>0.04920894408789025</v>
      </c>
      <c r="R318" s="43">
        <f t="shared" si="46"/>
        <v>0.06151118010986283</v>
      </c>
      <c r="S318" s="43">
        <f t="shared" si="47"/>
        <v>0.009568405794867563</v>
      </c>
      <c r="T318" s="3">
        <f t="shared" si="40"/>
        <v>0</v>
      </c>
      <c r="U318" s="3"/>
      <c r="V318" s="3"/>
      <c r="W318" s="3"/>
      <c r="X318" s="3"/>
      <c r="Y318" s="3"/>
      <c r="Z318" s="3"/>
    </row>
    <row r="319" spans="13:26" ht="12.75">
      <c r="M319" s="3">
        <f t="shared" si="41"/>
        <v>298</v>
      </c>
      <c r="N319" s="3">
        <f t="shared" si="42"/>
        <v>1</v>
      </c>
      <c r="O319" s="3">
        <f t="shared" si="43"/>
        <v>298</v>
      </c>
      <c r="P319" s="43">
        <f t="shared" si="44"/>
        <v>0.11390941306248921</v>
      </c>
      <c r="Q319" s="43">
        <f t="shared" si="45"/>
        <v>0.04824398670881893</v>
      </c>
      <c r="R319" s="43">
        <f t="shared" si="46"/>
        <v>0.060304983386023685</v>
      </c>
      <c r="S319" s="43">
        <f t="shared" si="47"/>
        <v>0.009380775193381473</v>
      </c>
      <c r="T319" s="3">
        <f t="shared" si="40"/>
        <v>0</v>
      </c>
      <c r="U319" s="3"/>
      <c r="V319" s="3"/>
      <c r="W319" s="3"/>
      <c r="X319" s="3"/>
      <c r="Y319" s="3"/>
      <c r="Z319" s="3"/>
    </row>
    <row r="320" spans="13:26" ht="12.75">
      <c r="M320" s="3">
        <f t="shared" si="41"/>
        <v>299</v>
      </c>
      <c r="N320" s="3">
        <f t="shared" si="42"/>
        <v>1</v>
      </c>
      <c r="O320" s="3">
        <f t="shared" si="43"/>
        <v>299</v>
      </c>
      <c r="P320" s="43">
        <f t="shared" si="44"/>
        <v>0.1116757189502154</v>
      </c>
      <c r="Q320" s="43">
        <f t="shared" si="45"/>
        <v>0.04729795155538531</v>
      </c>
      <c r="R320" s="43">
        <f t="shared" si="46"/>
        <v>0.059122439444231664</v>
      </c>
      <c r="S320" s="43">
        <f t="shared" si="47"/>
        <v>0.00919682391354716</v>
      </c>
      <c r="T320" s="3">
        <f t="shared" si="40"/>
        <v>0</v>
      </c>
      <c r="U320" s="3"/>
      <c r="V320" s="3"/>
      <c r="W320" s="3"/>
      <c r="X320" s="3"/>
      <c r="Y320" s="3"/>
      <c r="Z320" s="3"/>
    </row>
    <row r="321" spans="13:26" ht="12.75">
      <c r="M321" s="3">
        <f t="shared" si="41"/>
        <v>300</v>
      </c>
      <c r="N321" s="3">
        <f t="shared" si="42"/>
        <v>1</v>
      </c>
      <c r="O321" s="3">
        <f t="shared" si="43"/>
        <v>300</v>
      </c>
      <c r="P321" s="43">
        <f t="shared" si="44"/>
        <v>0.10948582621706439</v>
      </c>
      <c r="Q321" s="43">
        <f t="shared" si="45"/>
        <v>0.04637046757428606</v>
      </c>
      <c r="R321" s="43">
        <f t="shared" si="46"/>
        <v>0.057963084467857605</v>
      </c>
      <c r="S321" s="43">
        <f t="shared" si="47"/>
        <v>0.009016479806111194</v>
      </c>
      <c r="T321" s="3">
        <f t="shared" si="40"/>
        <v>0</v>
      </c>
      <c r="U321" s="3"/>
      <c r="V321" s="3"/>
      <c r="W321" s="3"/>
      <c r="X321" s="3"/>
      <c r="Y321" s="3"/>
      <c r="Z321" s="3"/>
    </row>
    <row r="322" spans="13:26" ht="12.75">
      <c r="M322" s="3">
        <f t="shared" si="41"/>
        <v>301</v>
      </c>
      <c r="N322" s="3">
        <f t="shared" si="42"/>
        <v>1</v>
      </c>
      <c r="O322" s="3">
        <f t="shared" si="43"/>
        <v>301</v>
      </c>
      <c r="P322" s="43">
        <f t="shared" si="44"/>
        <v>0.1073388759447078</v>
      </c>
      <c r="Q322" s="43">
        <f t="shared" si="45"/>
        <v>0.0454611709883468</v>
      </c>
      <c r="R322" s="43">
        <f t="shared" si="46"/>
        <v>0.05682646373543353</v>
      </c>
      <c r="S322" s="43">
        <f t="shared" si="47"/>
        <v>0.008839672136623004</v>
      </c>
      <c r="T322" s="3">
        <f t="shared" si="40"/>
        <v>0</v>
      </c>
      <c r="U322" s="3"/>
      <c r="V322" s="3"/>
      <c r="W322" s="3"/>
      <c r="X322" s="3"/>
      <c r="Y322" s="3"/>
      <c r="Z322" s="3"/>
    </row>
    <row r="323" spans="13:26" ht="12.75">
      <c r="M323" s="3">
        <f t="shared" si="41"/>
        <v>302</v>
      </c>
      <c r="N323" s="3">
        <f t="shared" si="42"/>
        <v>1</v>
      </c>
      <c r="O323" s="3">
        <f t="shared" si="43"/>
        <v>302</v>
      </c>
      <c r="P323" s="43">
        <f t="shared" si="44"/>
        <v>0.10523402605768176</v>
      </c>
      <c r="Q323" s="43">
        <f t="shared" si="45"/>
        <v>0.044569705153841656</v>
      </c>
      <c r="R323" s="43">
        <f t="shared" si="46"/>
        <v>0.055712131442302096</v>
      </c>
      <c r="S323" s="43">
        <f t="shared" si="47"/>
        <v>0.008666331557691448</v>
      </c>
      <c r="T323" s="3">
        <f t="shared" si="40"/>
        <v>0</v>
      </c>
      <c r="U323" s="3"/>
      <c r="V323" s="3"/>
      <c r="W323" s="3"/>
      <c r="X323" s="3"/>
      <c r="Y323" s="3"/>
      <c r="Z323" s="3"/>
    </row>
    <row r="324" spans="13:26" ht="12.75">
      <c r="M324" s="3">
        <f t="shared" si="41"/>
        <v>303</v>
      </c>
      <c r="N324" s="3">
        <f t="shared" si="42"/>
        <v>1</v>
      </c>
      <c r="O324" s="3">
        <f t="shared" si="43"/>
        <v>303</v>
      </c>
      <c r="P324" s="43">
        <f t="shared" si="44"/>
        <v>0.10317045099310863</v>
      </c>
      <c r="Q324" s="43">
        <f t="shared" si="45"/>
        <v>0.043695720420610686</v>
      </c>
      <c r="R324" s="43">
        <f t="shared" si="46"/>
        <v>0.05461965052576338</v>
      </c>
      <c r="S324" s="43">
        <f t="shared" si="47"/>
        <v>0.008496390081785425</v>
      </c>
      <c r="T324" s="3">
        <f t="shared" si="40"/>
        <v>0</v>
      </c>
      <c r="U324" s="3"/>
      <c r="V324" s="3"/>
      <c r="W324" s="3"/>
      <c r="X324" s="3"/>
      <c r="Y324" s="3"/>
      <c r="Z324" s="3"/>
    </row>
    <row r="325" spans="13:26" ht="12.75">
      <c r="M325" s="3">
        <f t="shared" si="41"/>
        <v>304</v>
      </c>
      <c r="N325" s="3">
        <f t="shared" si="42"/>
        <v>1</v>
      </c>
      <c r="O325" s="3">
        <f t="shared" si="43"/>
        <v>304</v>
      </c>
      <c r="P325" s="43">
        <f t="shared" si="44"/>
        <v>0.10114734137689528</v>
      </c>
      <c r="Q325" s="43">
        <f t="shared" si="45"/>
        <v>0.042838873994920326</v>
      </c>
      <c r="R325" s="43">
        <f t="shared" si="46"/>
        <v>0.05354859249365043</v>
      </c>
      <c r="S325" s="43">
        <f t="shared" si="47"/>
        <v>0.008329781054567855</v>
      </c>
      <c r="T325" s="3">
        <f t="shared" si="40"/>
        <v>0</v>
      </c>
      <c r="U325" s="3"/>
      <c r="V325" s="3"/>
      <c r="W325" s="3"/>
      <c r="X325" s="3"/>
      <c r="Y325" s="3"/>
      <c r="Z325" s="3"/>
    </row>
    <row r="326" spans="13:26" ht="12.75">
      <c r="M326" s="3">
        <f t="shared" si="41"/>
        <v>305</v>
      </c>
      <c r="N326" s="3">
        <f t="shared" si="42"/>
        <v>1</v>
      </c>
      <c r="O326" s="3">
        <f t="shared" si="43"/>
        <v>305</v>
      </c>
      <c r="P326" s="43">
        <f t="shared" si="44"/>
        <v>0.09916390370628085</v>
      </c>
      <c r="Q326" s="43">
        <f t="shared" si="45"/>
        <v>0.04199882980501304</v>
      </c>
      <c r="R326" s="43">
        <f t="shared" si="46"/>
        <v>0.05249853725626632</v>
      </c>
      <c r="S326" s="43">
        <f t="shared" si="47"/>
        <v>0.00816643912875255</v>
      </c>
      <c r="T326" s="3">
        <f t="shared" si="40"/>
        <v>0</v>
      </c>
      <c r="U326" s="3"/>
      <c r="V326" s="3"/>
      <c r="W326" s="3"/>
      <c r="X326" s="3"/>
      <c r="Y326" s="3"/>
      <c r="Z326" s="3"/>
    </row>
    <row r="327" spans="13:26" ht="12.75">
      <c r="M327" s="3">
        <f t="shared" si="41"/>
        <v>306</v>
      </c>
      <c r="N327" s="3">
        <f t="shared" si="42"/>
        <v>1</v>
      </c>
      <c r="O327" s="3">
        <f t="shared" si="43"/>
        <v>306</v>
      </c>
      <c r="P327" s="43">
        <f t="shared" si="44"/>
        <v>0.09721936003860965</v>
      </c>
      <c r="Q327" s="43">
        <f t="shared" si="45"/>
        <v>0.04117525836929347</v>
      </c>
      <c r="R327" s="43">
        <f t="shared" si="46"/>
        <v>0.05146907296161685</v>
      </c>
      <c r="S327" s="43">
        <f t="shared" si="47"/>
        <v>0.008006300238473743</v>
      </c>
      <c r="T327" s="3">
        <f t="shared" si="40"/>
        <v>0</v>
      </c>
      <c r="U327" s="3"/>
      <c r="V327" s="3"/>
      <c r="W327" s="3"/>
      <c r="X327" s="3"/>
      <c r="Y327" s="3"/>
      <c r="Z327" s="3"/>
    </row>
    <row r="328" spans="13:26" ht="12.75">
      <c r="M328" s="3">
        <f t="shared" si="41"/>
        <v>307</v>
      </c>
      <c r="N328" s="3">
        <f t="shared" si="42"/>
        <v>1</v>
      </c>
      <c r="O328" s="3">
        <f t="shared" si="43"/>
        <v>307</v>
      </c>
      <c r="P328" s="43">
        <f t="shared" si="44"/>
        <v>0.09531294768620695</v>
      </c>
      <c r="Q328" s="43">
        <f t="shared" si="45"/>
        <v>0.04036783666709939</v>
      </c>
      <c r="R328" s="43">
        <f t="shared" si="46"/>
        <v>0.05045979583387425</v>
      </c>
      <c r="S328" s="43">
        <f t="shared" si="47"/>
        <v>0.007849301574158227</v>
      </c>
      <c r="T328" s="3">
        <f t="shared" si="40"/>
        <v>0</v>
      </c>
      <c r="U328" s="3"/>
      <c r="V328" s="3"/>
      <c r="W328" s="3"/>
      <c r="X328" s="3"/>
      <c r="Y328" s="3"/>
      <c r="Z328" s="3"/>
    </row>
    <row r="329" spans="13:26" ht="12.75">
      <c r="M329" s="3">
        <f t="shared" si="41"/>
        <v>308</v>
      </c>
      <c r="N329" s="3">
        <f t="shared" si="42"/>
        <v>1</v>
      </c>
      <c r="O329" s="3">
        <f t="shared" si="43"/>
        <v>308</v>
      </c>
      <c r="P329" s="43">
        <f t="shared" si="44"/>
        <v>0.09344391891723815</v>
      </c>
      <c r="Q329" s="43">
        <f t="shared" si="45"/>
        <v>0.039576248012006716</v>
      </c>
      <c r="R329" s="43">
        <f t="shared" si="46"/>
        <v>0.049470310015008415</v>
      </c>
      <c r="S329" s="43">
        <f t="shared" si="47"/>
        <v>0.007695381557890208</v>
      </c>
      <c r="T329" s="3">
        <f t="shared" si="40"/>
        <v>0</v>
      </c>
      <c r="U329" s="3"/>
      <c r="V329" s="3"/>
      <c r="W329" s="3"/>
      <c r="X329" s="3"/>
      <c r="Y329" s="3"/>
      <c r="Z329" s="3"/>
    </row>
    <row r="330" spans="13:26" ht="12.75">
      <c r="M330" s="3">
        <f t="shared" si="41"/>
        <v>309</v>
      </c>
      <c r="N330" s="3">
        <f t="shared" si="42"/>
        <v>1</v>
      </c>
      <c r="O330" s="3">
        <f t="shared" si="43"/>
        <v>309</v>
      </c>
      <c r="P330" s="43">
        <f t="shared" si="44"/>
        <v>0.09161154066243384</v>
      </c>
      <c r="Q330" s="43">
        <f t="shared" si="45"/>
        <v>0.03880018192761901</v>
      </c>
      <c r="R330" s="43">
        <f t="shared" si="46"/>
        <v>0.04850022740952378</v>
      </c>
      <c r="S330" s="43">
        <f t="shared" si="47"/>
        <v>0.007544479819259265</v>
      </c>
      <c r="T330" s="3">
        <f t="shared" si="40"/>
        <v>0</v>
      </c>
      <c r="U330" s="3"/>
      <c r="V330" s="3"/>
      <c r="W330" s="3"/>
      <c r="X330" s="3"/>
      <c r="Y330" s="3"/>
      <c r="Z330" s="3"/>
    </row>
    <row r="331" spans="13:26" ht="12.75">
      <c r="M331" s="3">
        <f t="shared" si="41"/>
        <v>310</v>
      </c>
      <c r="N331" s="3">
        <f t="shared" si="42"/>
        <v>1</v>
      </c>
      <c r="O331" s="3">
        <f t="shared" si="43"/>
        <v>310</v>
      </c>
      <c r="P331" s="43">
        <f t="shared" si="44"/>
        <v>0.08981509422756587</v>
      </c>
      <c r="Q331" s="43">
        <f t="shared" si="45"/>
        <v>0.03803933402579258</v>
      </c>
      <c r="R331" s="43">
        <f t="shared" si="46"/>
        <v>0.04754916753224074</v>
      </c>
      <c r="S331" s="43">
        <f t="shared" si="47"/>
        <v>0.007396537171681903</v>
      </c>
      <c r="T331" s="3">
        <f t="shared" si="40"/>
        <v>0</v>
      </c>
      <c r="U331" s="3"/>
      <c r="V331" s="3"/>
      <c r="W331" s="3"/>
      <c r="X331" s="3"/>
      <c r="Y331" s="3"/>
      <c r="Z331" s="3"/>
    </row>
    <row r="332" spans="13:26" ht="12.75">
      <c r="M332" s="3">
        <f t="shared" si="41"/>
        <v>311</v>
      </c>
      <c r="N332" s="3">
        <f t="shared" si="42"/>
        <v>1</v>
      </c>
      <c r="O332" s="3">
        <f t="shared" si="43"/>
        <v>311</v>
      </c>
      <c r="P332" s="43">
        <f t="shared" si="44"/>
        <v>0.08805387501156152</v>
      </c>
      <c r="Q332" s="43">
        <f t="shared" si="45"/>
        <v>0.03729340588724956</v>
      </c>
      <c r="R332" s="43">
        <f t="shared" si="46"/>
        <v>0.04661675735906197</v>
      </c>
      <c r="S332" s="43">
        <f t="shared" si="47"/>
        <v>0.007251495589187427</v>
      </c>
      <c r="T332" s="3">
        <f t="shared" si="40"/>
        <v>0</v>
      </c>
      <c r="U332" s="3"/>
      <c r="V332" s="3"/>
      <c r="W332" s="3"/>
      <c r="X332" s="3"/>
      <c r="Y332" s="3"/>
      <c r="Z332" s="3"/>
    </row>
    <row r="333" spans="13:26" ht="12.75">
      <c r="M333" s="3">
        <f t="shared" si="41"/>
        <v>312</v>
      </c>
      <c r="N333" s="3">
        <f t="shared" si="42"/>
        <v>1</v>
      </c>
      <c r="O333" s="3">
        <f t="shared" si="43"/>
        <v>312</v>
      </c>
      <c r="P333" s="43">
        <f t="shared" si="44"/>
        <v>0.08632719223014537</v>
      </c>
      <c r="Q333" s="43">
        <f t="shared" si="45"/>
        <v>0.03656210494453213</v>
      </c>
      <c r="R333" s="43">
        <f t="shared" si="46"/>
        <v>0.045702631180665185</v>
      </c>
      <c r="S333" s="43">
        <f t="shared" si="47"/>
        <v>0.0071092981836590385</v>
      </c>
      <c r="T333" s="3">
        <f t="shared" si="40"/>
        <v>0</v>
      </c>
      <c r="U333" s="3"/>
      <c r="V333" s="3"/>
      <c r="W333" s="3"/>
      <c r="X333" s="3"/>
      <c r="Y333" s="3"/>
      <c r="Z333" s="3"/>
    </row>
    <row r="334" spans="13:26" ht="12.75">
      <c r="M334" s="3">
        <f t="shared" si="41"/>
        <v>313</v>
      </c>
      <c r="N334" s="3">
        <f t="shared" si="42"/>
        <v>1</v>
      </c>
      <c r="O334" s="3">
        <f t="shared" si="43"/>
        <v>313</v>
      </c>
      <c r="P334" s="43">
        <f t="shared" si="44"/>
        <v>0.08463436864490029</v>
      </c>
      <c r="Q334" s="43">
        <f t="shared" si="45"/>
        <v>0.03584514436725186</v>
      </c>
      <c r="R334" s="43">
        <f t="shared" si="46"/>
        <v>0.04480643045906485</v>
      </c>
      <c r="S334" s="43">
        <f t="shared" si="47"/>
        <v>0.006969889182521208</v>
      </c>
      <c r="T334" s="3">
        <f t="shared" si="40"/>
        <v>0</v>
      </c>
      <c r="U334" s="3"/>
      <c r="V334" s="3"/>
      <c r="W334" s="3"/>
      <c r="X334" s="3"/>
      <c r="Y334" s="3"/>
      <c r="Z334" s="3"/>
    </row>
    <row r="335" spans="13:26" ht="12.75">
      <c r="M335" s="3">
        <f t="shared" si="41"/>
        <v>314</v>
      </c>
      <c r="N335" s="3">
        <f t="shared" si="42"/>
        <v>1</v>
      </c>
      <c r="O335" s="3">
        <f t="shared" si="43"/>
        <v>314</v>
      </c>
      <c r="P335" s="43">
        <f t="shared" si="44"/>
        <v>0.08297474029764143</v>
      </c>
      <c r="Q335" s="43">
        <f t="shared" si="45"/>
        <v>0.035142242949589286</v>
      </c>
      <c r="R335" s="43">
        <f t="shared" si="46"/>
        <v>0.04392780368698663</v>
      </c>
      <c r="S335" s="43">
        <f t="shared" si="47"/>
        <v>0.006833213906864596</v>
      </c>
      <c r="T335" s="3">
        <f t="shared" si="40"/>
        <v>0</v>
      </c>
      <c r="U335" s="3"/>
      <c r="V335" s="3"/>
      <c r="W335" s="3"/>
      <c r="X335" s="3"/>
      <c r="Y335" s="3"/>
      <c r="Z335" s="3"/>
    </row>
    <row r="336" spans="13:26" ht="12.75">
      <c r="M336" s="3">
        <f t="shared" si="41"/>
        <v>315</v>
      </c>
      <c r="N336" s="3">
        <f t="shared" si="42"/>
        <v>1</v>
      </c>
      <c r="O336" s="3">
        <f t="shared" si="43"/>
        <v>315</v>
      </c>
      <c r="P336" s="43">
        <f t="shared" si="44"/>
        <v>0.08134765624999898</v>
      </c>
      <c r="Q336" s="43">
        <f t="shared" si="45"/>
        <v>0.03445312499999954</v>
      </c>
      <c r="R336" s="43">
        <f t="shared" si="46"/>
        <v>0.04306640624999945</v>
      </c>
      <c r="S336" s="43">
        <f t="shared" si="47"/>
        <v>0.006699218749999923</v>
      </c>
      <c r="T336" s="3">
        <f t="shared" si="40"/>
        <v>0</v>
      </c>
      <c r="U336" s="3"/>
      <c r="V336" s="3"/>
      <c r="W336" s="3"/>
      <c r="X336" s="3"/>
      <c r="Y336" s="3"/>
      <c r="Z336" s="3"/>
    </row>
    <row r="337" spans="13:26" ht="12.75">
      <c r="M337" s="3">
        <f t="shared" si="41"/>
        <v>316</v>
      </c>
      <c r="N337" s="3">
        <f t="shared" si="42"/>
        <v>1</v>
      </c>
      <c r="O337" s="3">
        <f t="shared" si="43"/>
        <v>316</v>
      </c>
      <c r="P337" s="43">
        <f t="shared" si="44"/>
        <v>0.07975247832810753</v>
      </c>
      <c r="Q337" s="43">
        <f t="shared" si="45"/>
        <v>0.03377752023308081</v>
      </c>
      <c r="R337" s="43">
        <f t="shared" si="46"/>
        <v>0.04222190029135103</v>
      </c>
      <c r="S337" s="43">
        <f t="shared" si="47"/>
        <v>0.006567851156432391</v>
      </c>
      <c r="T337" s="3">
        <f t="shared" si="40"/>
        <v>0</v>
      </c>
      <c r="U337" s="3"/>
      <c r="V337" s="3"/>
      <c r="W337" s="3"/>
      <c r="X337" s="3"/>
      <c r="Y337" s="3"/>
      <c r="Z337" s="3"/>
    </row>
    <row r="338" spans="13:26" ht="12.75">
      <c r="M338" s="3">
        <f t="shared" si="41"/>
        <v>317</v>
      </c>
      <c r="N338" s="3">
        <f t="shared" si="42"/>
        <v>1</v>
      </c>
      <c r="O338" s="3">
        <f t="shared" si="43"/>
        <v>317</v>
      </c>
      <c r="P338" s="43">
        <f t="shared" si="44"/>
        <v>0.0781885808723019</v>
      </c>
      <c r="Q338" s="43">
        <f t="shared" si="45"/>
        <v>0.03311516366356313</v>
      </c>
      <c r="R338" s="43">
        <f t="shared" si="46"/>
        <v>0.04139395457945394</v>
      </c>
      <c r="S338" s="43">
        <f t="shared" si="47"/>
        <v>0.006439059601248398</v>
      </c>
      <c r="T338" s="3">
        <f t="shared" si="40"/>
        <v>0</v>
      </c>
      <c r="U338" s="3"/>
      <c r="V338" s="3"/>
      <c r="W338" s="3"/>
      <c r="X338" s="3"/>
      <c r="Y338" s="3"/>
      <c r="Z338" s="3"/>
    </row>
    <row r="339" spans="13:26" ht="12.75">
      <c r="M339" s="3">
        <f t="shared" si="41"/>
        <v>318</v>
      </c>
      <c r="N339" s="3">
        <f t="shared" si="42"/>
        <v>1</v>
      </c>
      <c r="O339" s="3">
        <f t="shared" si="43"/>
        <v>318</v>
      </c>
      <c r="P339" s="43">
        <f t="shared" si="44"/>
        <v>0.07665535049172137</v>
      </c>
      <c r="Q339" s="43">
        <f t="shared" si="45"/>
        <v>0.032465795502376084</v>
      </c>
      <c r="R339" s="43">
        <f t="shared" si="46"/>
        <v>0.040582244377970124</v>
      </c>
      <c r="S339" s="43">
        <f t="shared" si="47"/>
        <v>0.0063127935699064715</v>
      </c>
      <c r="T339" s="3">
        <f t="shared" si="40"/>
        <v>0</v>
      </c>
      <c r="U339" s="3"/>
      <c r="V339" s="3"/>
      <c r="W339" s="3"/>
      <c r="X339" s="3"/>
      <c r="Y339" s="3"/>
      <c r="Z339" s="3"/>
    </row>
    <row r="340" spans="13:26" ht="12.75">
      <c r="M340" s="3">
        <f t="shared" si="41"/>
        <v>319</v>
      </c>
      <c r="N340" s="3">
        <f t="shared" si="42"/>
        <v>1</v>
      </c>
      <c r="O340" s="3">
        <f t="shared" si="43"/>
        <v>319</v>
      </c>
      <c r="P340" s="43">
        <f t="shared" si="44"/>
        <v>0.07515218582372582</v>
      </c>
      <c r="Q340" s="43">
        <f t="shared" si="45"/>
        <v>0.031829161054754446</v>
      </c>
      <c r="R340" s="43">
        <f t="shared" si="46"/>
        <v>0.03978645131844307</v>
      </c>
      <c r="S340" s="43">
        <f t="shared" si="47"/>
        <v>0.006189003538424486</v>
      </c>
      <c r="T340" s="3">
        <f t="shared" si="40"/>
        <v>0</v>
      </c>
      <c r="U340" s="3"/>
      <c r="V340" s="3"/>
      <c r="W340" s="3"/>
      <c r="X340" s="3"/>
      <c r="Y340" s="3"/>
      <c r="Z340" s="3"/>
    </row>
    <row r="341" spans="13:26" ht="12.75">
      <c r="M341" s="3">
        <f t="shared" si="41"/>
        <v>320</v>
      </c>
      <c r="N341" s="3">
        <f t="shared" si="42"/>
        <v>1</v>
      </c>
      <c r="O341" s="3">
        <f t="shared" si="43"/>
        <v>320</v>
      </c>
      <c r="P341" s="43">
        <f t="shared" si="44"/>
        <v>0.07367849729802975</v>
      </c>
      <c r="Q341" s="43">
        <f t="shared" si="45"/>
        <v>0.031205010620341995</v>
      </c>
      <c r="R341" s="43">
        <f t="shared" si="46"/>
        <v>0.03900626327542751</v>
      </c>
      <c r="S341" s="43">
        <f t="shared" si="47"/>
        <v>0.006067640953955397</v>
      </c>
      <c r="T341" s="3">
        <f aca="true" t="shared" si="48" ref="T341:T386">$B$11</f>
        <v>0</v>
      </c>
      <c r="U341" s="3"/>
      <c r="V341" s="3"/>
      <c r="W341" s="3"/>
      <c r="X341" s="3"/>
      <c r="Y341" s="3"/>
      <c r="Z341" s="3"/>
    </row>
    <row r="342" spans="13:26" ht="12.75">
      <c r="M342" s="3">
        <f aca="true" t="shared" si="49" ref="M342:M386">(M341+1)</f>
        <v>321</v>
      </c>
      <c r="N342" s="3">
        <f aca="true" t="shared" si="50" ref="N342:N386">IF($B$9&gt;N341,IF(O341=($B$8-1),(N341+1),(N341)),(N341))</f>
        <v>1</v>
      </c>
      <c r="O342" s="3">
        <f aca="true" t="shared" si="51" ref="O342:O386">IF(O341&lt;($B$8-1),(1+O341),0)</f>
        <v>321</v>
      </c>
      <c r="P342" s="43">
        <f aca="true" t="shared" si="52" ref="P342:P386">IF((N342&gt;N341),(EXP(-$Q$16)*(P341)+$Q$11),((EXP(-$Q$16)*(P341))))</f>
        <v>0.07223370690546134</v>
      </c>
      <c r="Q342" s="43">
        <f aca="true" t="shared" si="53" ref="Q342:Q386">IF((N342&gt;N341),(EXP(-$Q$16)*(Q341)+$Q$12),((EXP(-$Q$16)*(Q341))))</f>
        <v>0.030593099395254196</v>
      </c>
      <c r="R342" s="43">
        <f aca="true" t="shared" si="54" ref="R342:R386">IF((N342&gt;N341),(EXP(-$Q$16)*(R341)+$Q$13),((EXP(-$Q$16)*(R341))))</f>
        <v>0.03824137424406776</v>
      </c>
      <c r="S342" s="43">
        <f aca="true" t="shared" si="55" ref="S342:S386">IF((N342&gt;N341),(EXP(-$Q$16)*(S341)+$Q$14),((EXP(-$Q$16)*(S341))))</f>
        <v>0.005948658215743881</v>
      </c>
      <c r="T342" s="3">
        <f t="shared" si="48"/>
        <v>0</v>
      </c>
      <c r="U342" s="3"/>
      <c r="V342" s="3"/>
      <c r="W342" s="3"/>
      <c r="X342" s="3"/>
      <c r="Y342" s="3"/>
      <c r="Z342" s="3"/>
    </row>
    <row r="343" spans="13:26" ht="12.75">
      <c r="M343" s="3">
        <f t="shared" si="49"/>
        <v>322</v>
      </c>
      <c r="N343" s="3">
        <f t="shared" si="50"/>
        <v>1</v>
      </c>
      <c r="O343" s="3">
        <f t="shared" si="51"/>
        <v>322</v>
      </c>
      <c r="P343" s="43">
        <f t="shared" si="52"/>
        <v>0.07081724797125606</v>
      </c>
      <c r="Q343" s="43">
        <f t="shared" si="53"/>
        <v>0.029993187376061374</v>
      </c>
      <c r="R343" s="43">
        <f t="shared" si="54"/>
        <v>0.03749148422007673</v>
      </c>
      <c r="S343" s="43">
        <f t="shared" si="55"/>
        <v>0.005832008656456388</v>
      </c>
      <c r="T343" s="3">
        <f t="shared" si="48"/>
        <v>0</v>
      </c>
      <c r="U343" s="3"/>
      <c r="V343" s="3"/>
      <c r="W343" s="3"/>
      <c r="X343" s="3"/>
      <c r="Y343" s="3"/>
      <c r="Z343" s="3"/>
    </row>
    <row r="344" spans="13:26" ht="12.75">
      <c r="M344" s="3">
        <f t="shared" si="49"/>
        <v>323</v>
      </c>
      <c r="N344" s="3">
        <f t="shared" si="50"/>
        <v>1</v>
      </c>
      <c r="O344" s="3">
        <f t="shared" si="51"/>
        <v>323</v>
      </c>
      <c r="P344" s="43">
        <f t="shared" si="52"/>
        <v>0.06942856493279591</v>
      </c>
      <c r="Q344" s="43">
        <f t="shared" si="53"/>
        <v>0.029405039265654725</v>
      </c>
      <c r="R344" s="43">
        <f t="shared" si="54"/>
        <v>0.03675629908206842</v>
      </c>
      <c r="S344" s="43">
        <f t="shared" si="55"/>
        <v>0.005717646523877317</v>
      </c>
      <c r="T344" s="3">
        <f t="shared" si="48"/>
        <v>0</v>
      </c>
      <c r="U344" s="3"/>
      <c r="V344" s="3"/>
      <c r="W344" s="3"/>
      <c r="X344" s="3"/>
      <c r="Y344" s="3"/>
      <c r="Z344" s="3"/>
    </row>
    <row r="345" spans="13:26" ht="12.75">
      <c r="M345" s="3">
        <f t="shared" si="49"/>
        <v>324</v>
      </c>
      <c r="N345" s="3">
        <f t="shared" si="50"/>
        <v>1</v>
      </c>
      <c r="O345" s="3">
        <f t="shared" si="51"/>
        <v>324</v>
      </c>
      <c r="P345" s="43">
        <f t="shared" si="52"/>
        <v>0.06806711312170695</v>
      </c>
      <c r="Q345" s="43">
        <f t="shared" si="53"/>
        <v>0.028828424380958225</v>
      </c>
      <c r="R345" s="43">
        <f t="shared" si="54"/>
        <v>0.03603553047619779</v>
      </c>
      <c r="S345" s="43">
        <f t="shared" si="55"/>
        <v>0.005605526962964108</v>
      </c>
      <c r="T345" s="3">
        <f t="shared" si="48"/>
        <v>0</v>
      </c>
      <c r="U345" s="3"/>
      <c r="V345" s="3"/>
      <c r="W345" s="3"/>
      <c r="X345" s="3"/>
      <c r="Y345" s="3"/>
      <c r="Z345" s="3"/>
    </row>
    <row r="346" spans="13:26" ht="12.75">
      <c r="M346" s="3">
        <f t="shared" si="49"/>
        <v>325</v>
      </c>
      <c r="N346" s="3">
        <f t="shared" si="50"/>
        <v>1</v>
      </c>
      <c r="O346" s="3">
        <f t="shared" si="51"/>
        <v>325</v>
      </c>
      <c r="P346" s="43">
        <f t="shared" si="52"/>
        <v>0.06673235855022983</v>
      </c>
      <c r="Q346" s="43">
        <f t="shared" si="53"/>
        <v>0.02826311656245027</v>
      </c>
      <c r="R346" s="43">
        <f t="shared" si="54"/>
        <v>0.03532889570306285</v>
      </c>
      <c r="S346" s="43">
        <f t="shared" si="55"/>
        <v>0.005495605998254228</v>
      </c>
      <c r="T346" s="3">
        <f t="shared" si="48"/>
        <v>0</v>
      </c>
      <c r="U346" s="3"/>
      <c r="V346" s="3"/>
      <c r="W346" s="3"/>
      <c r="X346" s="3"/>
      <c r="Y346" s="3"/>
      <c r="Z346" s="3"/>
    </row>
    <row r="347" spans="13:26" ht="12.75">
      <c r="M347" s="3">
        <f t="shared" si="49"/>
        <v>326</v>
      </c>
      <c r="N347" s="3">
        <f t="shared" si="50"/>
        <v>1</v>
      </c>
      <c r="O347" s="3">
        <f t="shared" si="51"/>
        <v>326</v>
      </c>
      <c r="P347" s="43">
        <f t="shared" si="52"/>
        <v>0.06542377770177947</v>
      </c>
      <c r="Q347" s="43">
        <f t="shared" si="53"/>
        <v>0.027708894085459537</v>
      </c>
      <c r="R347" s="43">
        <f t="shared" si="54"/>
        <v>0.03463611760682443</v>
      </c>
      <c r="S347" s="43">
        <f t="shared" si="55"/>
        <v>0.00538784051661714</v>
      </c>
      <c r="T347" s="3">
        <f t="shared" si="48"/>
        <v>0</v>
      </c>
      <c r="U347" s="3"/>
      <c r="V347" s="3"/>
      <c r="W347" s="3"/>
      <c r="X347" s="3"/>
      <c r="Y347" s="3"/>
      <c r="Z347" s="3"/>
    </row>
    <row r="348" spans="13:26" ht="12.75">
      <c r="M348" s="3">
        <f t="shared" si="49"/>
        <v>327</v>
      </c>
      <c r="N348" s="3">
        <f t="shared" si="50"/>
        <v>1</v>
      </c>
      <c r="O348" s="3">
        <f t="shared" si="51"/>
        <v>327</v>
      </c>
      <c r="P348" s="43">
        <f t="shared" si="52"/>
        <v>0.06414085732561173</v>
      </c>
      <c r="Q348" s="43">
        <f t="shared" si="53"/>
        <v>0.027165539573200257</v>
      </c>
      <c r="R348" s="43">
        <f t="shared" si="54"/>
        <v>0.03395692446650033</v>
      </c>
      <c r="S348" s="43">
        <f t="shared" si="55"/>
        <v>0.005282188250344502</v>
      </c>
      <c r="T348" s="3">
        <f t="shared" si="48"/>
        <v>0</v>
      </c>
      <c r="U348" s="3"/>
      <c r="V348" s="3"/>
      <c r="W348" s="3"/>
      <c r="X348" s="3"/>
      <c r="Y348" s="3"/>
      <c r="Z348" s="3"/>
    </row>
    <row r="349" spans="13:26" ht="12.75">
      <c r="M349" s="3">
        <f t="shared" si="49"/>
        <v>328</v>
      </c>
      <c r="N349" s="3">
        <f t="shared" si="50"/>
        <v>1</v>
      </c>
      <c r="O349" s="3">
        <f t="shared" si="51"/>
        <v>328</v>
      </c>
      <c r="P349" s="43">
        <f t="shared" si="52"/>
        <v>0.06288309423551647</v>
      </c>
      <c r="Q349" s="43">
        <f t="shared" si="53"/>
        <v>0.026632839911512853</v>
      </c>
      <c r="R349" s="43">
        <f t="shared" si="54"/>
        <v>0.03329104988939108</v>
      </c>
      <c r="S349" s="43">
        <f t="shared" si="55"/>
        <v>0.005178607760571951</v>
      </c>
      <c r="T349" s="3">
        <f t="shared" si="48"/>
        <v>0</v>
      </c>
      <c r="U349" s="3"/>
      <c r="V349" s="3"/>
      <c r="W349" s="3"/>
      <c r="X349" s="3"/>
      <c r="Y349" s="3"/>
      <c r="Z349" s="3"/>
    </row>
    <row r="350" spans="13:26" ht="12.75">
      <c r="M350" s="3">
        <f t="shared" si="49"/>
        <v>329</v>
      </c>
      <c r="N350" s="3">
        <f t="shared" si="50"/>
        <v>1</v>
      </c>
      <c r="O350" s="3">
        <f t="shared" si="51"/>
        <v>329</v>
      </c>
      <c r="P350" s="43">
        <f t="shared" si="52"/>
        <v>0.06164999511245824</v>
      </c>
      <c r="Q350" s="43">
        <f t="shared" si="53"/>
        <v>0.02611058616527643</v>
      </c>
      <c r="R350" s="43">
        <f t="shared" si="54"/>
        <v>0.03263823270659555</v>
      </c>
      <c r="S350" s="43">
        <f t="shared" si="55"/>
        <v>0.0050770584210259794</v>
      </c>
      <c r="T350" s="3">
        <f t="shared" si="48"/>
        <v>0</v>
      </c>
      <c r="U350" s="3"/>
      <c r="V350" s="3"/>
      <c r="W350" s="3"/>
      <c r="X350" s="3"/>
      <c r="Y350" s="3"/>
      <c r="Z350" s="3"/>
    </row>
    <row r="351" spans="13:26" ht="12.75">
      <c r="M351" s="3">
        <f t="shared" si="49"/>
        <v>330</v>
      </c>
      <c r="N351" s="3">
        <f t="shared" si="50"/>
        <v>1</v>
      </c>
      <c r="O351" s="3">
        <f t="shared" si="51"/>
        <v>330</v>
      </c>
      <c r="P351" s="43">
        <f t="shared" si="52"/>
        <v>0.060441076311086986</v>
      </c>
      <c r="Q351" s="43">
        <f t="shared" si="53"/>
        <v>0.02559857349646037</v>
      </c>
      <c r="R351" s="43">
        <f t="shared" si="54"/>
        <v>0.031998216870575476</v>
      </c>
      <c r="S351" s="43">
        <f t="shared" si="55"/>
        <v>0.004977500402089523</v>
      </c>
      <c r="T351" s="3">
        <f t="shared" si="48"/>
        <v>0</v>
      </c>
      <c r="U351" s="3"/>
      <c r="V351" s="3"/>
      <c r="W351" s="3"/>
      <c r="X351" s="3"/>
      <c r="Y351" s="3"/>
      <c r="Z351" s="3"/>
    </row>
    <row r="352" spans="13:26" ht="12.75">
      <c r="M352" s="3">
        <f t="shared" si="49"/>
        <v>331</v>
      </c>
      <c r="N352" s="3">
        <f t="shared" si="50"/>
        <v>1</v>
      </c>
      <c r="O352" s="3">
        <f t="shared" si="51"/>
        <v>331</v>
      </c>
      <c r="P352" s="43">
        <f t="shared" si="52"/>
        <v>0.059255863670042964</v>
      </c>
      <c r="Q352" s="43">
        <f t="shared" si="53"/>
        <v>0.0250966010837829</v>
      </c>
      <c r="R352" s="43">
        <f t="shared" si="54"/>
        <v>0.03137075135472864</v>
      </c>
      <c r="S352" s="43">
        <f t="shared" si="55"/>
        <v>0.004879894655180015</v>
      </c>
      <c r="T352" s="3">
        <f t="shared" si="48"/>
        <v>0</v>
      </c>
      <c r="U352" s="3"/>
      <c r="V352" s="3"/>
      <c r="W352" s="3"/>
      <c r="X352" s="3"/>
      <c r="Y352" s="3"/>
      <c r="Z352" s="3"/>
    </row>
    <row r="353" spans="13:26" ht="12.75">
      <c r="M353" s="3">
        <f t="shared" si="49"/>
        <v>332</v>
      </c>
      <c r="N353" s="3">
        <f t="shared" si="50"/>
        <v>1</v>
      </c>
      <c r="O353" s="3">
        <f t="shared" si="51"/>
        <v>332</v>
      </c>
      <c r="P353" s="43">
        <f t="shared" si="52"/>
        <v>0.058093892325981486</v>
      </c>
      <c r="Q353" s="43">
        <f t="shared" si="53"/>
        <v>0.024604472043945096</v>
      </c>
      <c r="R353" s="43">
        <f t="shared" si="54"/>
        <v>0.03075559005493138</v>
      </c>
      <c r="S353" s="43">
        <f t="shared" si="55"/>
        <v>0.004784202897433775</v>
      </c>
      <c r="T353" s="3">
        <f t="shared" si="48"/>
        <v>0</v>
      </c>
      <c r="U353" s="3"/>
      <c r="V353" s="3"/>
      <c r="W353" s="3"/>
      <c r="X353" s="3"/>
      <c r="Y353" s="3"/>
      <c r="Z353" s="3"/>
    </row>
    <row r="354" spans="13:26" ht="12.75">
      <c r="M354" s="3">
        <f t="shared" si="49"/>
        <v>333</v>
      </c>
      <c r="N354" s="3">
        <f t="shared" si="50"/>
        <v>1</v>
      </c>
      <c r="O354" s="3">
        <f t="shared" si="51"/>
        <v>333</v>
      </c>
      <c r="P354" s="43">
        <f t="shared" si="52"/>
        <v>0.056954706531244514</v>
      </c>
      <c r="Q354" s="43">
        <f t="shared" si="53"/>
        <v>0.024121993354409437</v>
      </c>
      <c r="R354" s="43">
        <f t="shared" si="54"/>
        <v>0.030152491693011808</v>
      </c>
      <c r="S354" s="43">
        <f t="shared" si="55"/>
        <v>0.0046903875966907305</v>
      </c>
      <c r="T354" s="3">
        <f t="shared" si="48"/>
        <v>0</v>
      </c>
      <c r="U354" s="3"/>
      <c r="V354" s="3"/>
      <c r="W354" s="3"/>
      <c r="X354" s="3"/>
      <c r="Y354" s="3"/>
      <c r="Z354" s="3"/>
    </row>
    <row r="355" spans="13:26" ht="12.75">
      <c r="M355" s="3">
        <f t="shared" si="49"/>
        <v>334</v>
      </c>
      <c r="N355" s="3">
        <f t="shared" si="50"/>
        <v>1</v>
      </c>
      <c r="O355" s="3">
        <f t="shared" si="51"/>
        <v>334</v>
      </c>
      <c r="P355" s="43">
        <f t="shared" si="52"/>
        <v>0.05583785947510761</v>
      </c>
      <c r="Q355" s="43">
        <f t="shared" si="53"/>
        <v>0.023648975777692628</v>
      </c>
      <c r="R355" s="43">
        <f t="shared" si="54"/>
        <v>0.029561219722115797</v>
      </c>
      <c r="S355" s="43">
        <f t="shared" si="55"/>
        <v>0.004598411956773574</v>
      </c>
      <c r="T355" s="3">
        <f t="shared" si="48"/>
        <v>0</v>
      </c>
      <c r="U355" s="3"/>
      <c r="V355" s="3"/>
      <c r="W355" s="3"/>
      <c r="X355" s="3"/>
      <c r="Y355" s="3"/>
      <c r="Z355" s="3"/>
    </row>
    <row r="356" spans="13:26" ht="12.75">
      <c r="M356" s="3">
        <f t="shared" si="49"/>
        <v>335</v>
      </c>
      <c r="N356" s="3">
        <f t="shared" si="50"/>
        <v>1</v>
      </c>
      <c r="O356" s="3">
        <f t="shared" si="51"/>
        <v>335</v>
      </c>
      <c r="P356" s="43">
        <f t="shared" si="52"/>
        <v>0.054742913108532104</v>
      </c>
      <c r="Q356" s="43">
        <f t="shared" si="53"/>
        <v>0.023185233787143003</v>
      </c>
      <c r="R356" s="43">
        <f t="shared" si="54"/>
        <v>0.028981542233928768</v>
      </c>
      <c r="S356" s="43">
        <f t="shared" si="55"/>
        <v>0.004508239903055591</v>
      </c>
      <c r="T356" s="3">
        <f t="shared" si="48"/>
        <v>0</v>
      </c>
      <c r="U356" s="3"/>
      <c r="V356" s="3"/>
      <c r="W356" s="3"/>
      <c r="X356" s="3"/>
      <c r="Y356" s="3"/>
      <c r="Z356" s="3"/>
    </row>
    <row r="357" spans="13:26" ht="12.75">
      <c r="M357" s="3">
        <f t="shared" si="49"/>
        <v>336</v>
      </c>
      <c r="N357" s="3">
        <f t="shared" si="50"/>
        <v>1</v>
      </c>
      <c r="O357" s="3">
        <f t="shared" si="51"/>
        <v>336</v>
      </c>
      <c r="P357" s="43">
        <f t="shared" si="52"/>
        <v>0.05366943797235381</v>
      </c>
      <c r="Q357" s="43">
        <f t="shared" si="53"/>
        <v>0.022730585494173373</v>
      </c>
      <c r="R357" s="43">
        <f t="shared" si="54"/>
        <v>0.02841323186771673</v>
      </c>
      <c r="S357" s="43">
        <f t="shared" si="55"/>
        <v>0.004419836068311496</v>
      </c>
      <c r="T357" s="3">
        <f t="shared" si="48"/>
        <v>0</v>
      </c>
      <c r="U357" s="3"/>
      <c r="V357" s="3"/>
      <c r="W357" s="3"/>
      <c r="X357" s="3"/>
      <c r="Y357" s="3"/>
      <c r="Z357" s="3"/>
    </row>
    <row r="358" spans="13:26" ht="12.75">
      <c r="M358" s="3">
        <f t="shared" si="49"/>
        <v>337</v>
      </c>
      <c r="N358" s="3">
        <f t="shared" si="50"/>
        <v>1</v>
      </c>
      <c r="O358" s="3">
        <f t="shared" si="51"/>
        <v>337</v>
      </c>
      <c r="P358" s="43">
        <f t="shared" si="52"/>
        <v>0.05261701302884079</v>
      </c>
      <c r="Q358" s="43">
        <f t="shared" si="53"/>
        <v>0.0222848525769208</v>
      </c>
      <c r="R358" s="43">
        <f t="shared" si="54"/>
        <v>0.027856065721151013</v>
      </c>
      <c r="S358" s="43">
        <f t="shared" si="55"/>
        <v>0.004333165778845718</v>
      </c>
      <c r="T358" s="3">
        <f t="shared" si="48"/>
        <v>0</v>
      </c>
      <c r="U358" s="3"/>
      <c r="V358" s="3"/>
      <c r="W358" s="3"/>
      <c r="X358" s="3"/>
      <c r="Y358" s="3"/>
      <c r="Z358" s="3"/>
    </row>
    <row r="359" spans="13:26" ht="12.75">
      <c r="M359" s="3">
        <f t="shared" si="49"/>
        <v>338</v>
      </c>
      <c r="N359" s="3">
        <f t="shared" si="50"/>
        <v>1</v>
      </c>
      <c r="O359" s="3">
        <f t="shared" si="51"/>
        <v>338</v>
      </c>
      <c r="P359" s="43">
        <f t="shared" si="52"/>
        <v>0.05158522549655423</v>
      </c>
      <c r="Q359" s="43">
        <f t="shared" si="53"/>
        <v>0.021847860210305315</v>
      </c>
      <c r="R359" s="43">
        <f t="shared" si="54"/>
        <v>0.027309825262881657</v>
      </c>
      <c r="S359" s="43">
        <f t="shared" si="55"/>
        <v>0.0042481950408927065</v>
      </c>
      <c r="T359" s="3">
        <f t="shared" si="48"/>
        <v>0</v>
      </c>
      <c r="U359" s="3"/>
      <c r="V359" s="3"/>
      <c r="W359" s="3"/>
      <c r="X359" s="3"/>
      <c r="Y359" s="3"/>
      <c r="Z359" s="3"/>
    </row>
    <row r="360" spans="13:26" ht="12.75">
      <c r="M360" s="3">
        <f t="shared" si="49"/>
        <v>339</v>
      </c>
      <c r="N360" s="3">
        <f t="shared" si="50"/>
        <v>1</v>
      </c>
      <c r="O360" s="3">
        <f t="shared" si="51"/>
        <v>339</v>
      </c>
      <c r="P360" s="43">
        <f t="shared" si="52"/>
        <v>0.05057367068844755</v>
      </c>
      <c r="Q360" s="43">
        <f t="shared" si="53"/>
        <v>0.021419436997460135</v>
      </c>
      <c r="R360" s="43">
        <f t="shared" si="54"/>
        <v>0.02677429624682518</v>
      </c>
      <c r="S360" s="43">
        <f t="shared" si="55"/>
        <v>0.0041648905272839215</v>
      </c>
      <c r="T360" s="3">
        <f t="shared" si="48"/>
        <v>0</v>
      </c>
      <c r="U360" s="3"/>
      <c r="V360" s="3"/>
      <c r="W360" s="3"/>
      <c r="X360" s="3"/>
      <c r="Y360" s="3"/>
      <c r="Z360" s="3"/>
    </row>
    <row r="361" spans="13:26" ht="12.75">
      <c r="M361" s="3">
        <f t="shared" si="49"/>
        <v>340</v>
      </c>
      <c r="N361" s="3">
        <f t="shared" si="50"/>
        <v>1</v>
      </c>
      <c r="O361" s="3">
        <f t="shared" si="51"/>
        <v>340</v>
      </c>
      <c r="P361" s="43">
        <f t="shared" si="52"/>
        <v>0.049581951853140335</v>
      </c>
      <c r="Q361" s="43">
        <f t="shared" si="53"/>
        <v>0.02099941490250649</v>
      </c>
      <c r="R361" s="43">
        <f t="shared" si="54"/>
        <v>0.026249268628133128</v>
      </c>
      <c r="S361" s="43">
        <f t="shared" si="55"/>
        <v>0.004083219564376269</v>
      </c>
      <c r="T361" s="3">
        <f t="shared" si="48"/>
        <v>0</v>
      </c>
      <c r="U361" s="3"/>
      <c r="V361" s="3"/>
      <c r="W361" s="3"/>
      <c r="X361" s="3"/>
      <c r="Y361" s="3"/>
      <c r="Z361" s="3"/>
    </row>
    <row r="362" spans="13:26" ht="12.75">
      <c r="M362" s="3">
        <f t="shared" si="49"/>
        <v>341</v>
      </c>
      <c r="N362" s="3">
        <f t="shared" si="50"/>
        <v>1</v>
      </c>
      <c r="O362" s="3">
        <f t="shared" si="51"/>
        <v>341</v>
      </c>
      <c r="P362" s="43">
        <f t="shared" si="52"/>
        <v>0.048609680019304734</v>
      </c>
      <c r="Q362" s="43">
        <f t="shared" si="53"/>
        <v>0.020587629184646707</v>
      </c>
      <c r="R362" s="43">
        <f t="shared" si="54"/>
        <v>0.0257345364808084</v>
      </c>
      <c r="S362" s="43">
        <f t="shared" si="55"/>
        <v>0.0040031501192368665</v>
      </c>
      <c r="T362" s="3">
        <f t="shared" si="48"/>
        <v>0</v>
      </c>
      <c r="U362" s="3"/>
      <c r="V362" s="3"/>
      <c r="W362" s="3"/>
      <c r="X362" s="3"/>
      <c r="Y362" s="3"/>
      <c r="Z362" s="3"/>
    </row>
    <row r="363" spans="13:26" ht="12.75">
      <c r="M363" s="3">
        <f t="shared" si="49"/>
        <v>342</v>
      </c>
      <c r="N363" s="3">
        <f t="shared" si="50"/>
        <v>1</v>
      </c>
      <c r="O363" s="3">
        <f t="shared" si="51"/>
        <v>342</v>
      </c>
      <c r="P363" s="43">
        <f t="shared" si="52"/>
        <v>0.047656473843103384</v>
      </c>
      <c r="Q363" s="43">
        <f t="shared" si="53"/>
        <v>0.020183918333549666</v>
      </c>
      <c r="R363" s="43">
        <f t="shared" si="54"/>
        <v>0.025229897916937097</v>
      </c>
      <c r="S363" s="43">
        <f t="shared" si="55"/>
        <v>0.0039246507870791085</v>
      </c>
      <c r="T363" s="3">
        <f t="shared" si="48"/>
        <v>0</v>
      </c>
      <c r="U363" s="3"/>
      <c r="V363" s="3"/>
      <c r="W363" s="3"/>
      <c r="X363" s="3"/>
      <c r="Y363" s="3"/>
      <c r="Z363" s="3"/>
    </row>
    <row r="364" spans="13:26" ht="12.75">
      <c r="M364" s="3">
        <f t="shared" si="49"/>
        <v>343</v>
      </c>
      <c r="N364" s="3">
        <f t="shared" si="50"/>
        <v>1</v>
      </c>
      <c r="O364" s="3">
        <f t="shared" si="51"/>
        <v>343</v>
      </c>
      <c r="P364" s="43">
        <f t="shared" si="52"/>
        <v>0.046721959458618983</v>
      </c>
      <c r="Q364" s="43">
        <f t="shared" si="53"/>
        <v>0.019788124006003334</v>
      </c>
      <c r="R364" s="43">
        <f t="shared" si="54"/>
        <v>0.02473515500750418</v>
      </c>
      <c r="S364" s="43">
        <f t="shared" si="55"/>
        <v>0.003847690778945099</v>
      </c>
      <c r="T364" s="3">
        <f t="shared" si="48"/>
        <v>0</v>
      </c>
      <c r="U364" s="3"/>
      <c r="V364" s="3"/>
      <c r="W364" s="3"/>
      <c r="X364" s="3"/>
      <c r="Y364" s="3"/>
      <c r="Z364" s="3"/>
    </row>
    <row r="365" spans="13:26" ht="12.75">
      <c r="M365" s="3">
        <f t="shared" si="49"/>
        <v>344</v>
      </c>
      <c r="N365" s="3">
        <f t="shared" si="50"/>
        <v>1</v>
      </c>
      <c r="O365" s="3">
        <f t="shared" si="51"/>
        <v>344</v>
      </c>
      <c r="P365" s="43">
        <f t="shared" si="52"/>
        <v>0.045805770331216834</v>
      </c>
      <c r="Q365" s="43">
        <f t="shared" si="53"/>
        <v>0.019400090963809482</v>
      </c>
      <c r="R365" s="43">
        <f t="shared" si="54"/>
        <v>0.024250113704761864</v>
      </c>
      <c r="S365" s="43">
        <f t="shared" si="55"/>
        <v>0.0037722399096296274</v>
      </c>
      <c r="T365" s="3">
        <f t="shared" si="48"/>
        <v>0</v>
      </c>
      <c r="U365" s="3"/>
      <c r="V365" s="3"/>
      <c r="W365" s="3"/>
      <c r="X365" s="3"/>
      <c r="Y365" s="3"/>
      <c r="Z365" s="3"/>
    </row>
    <row r="366" spans="13:26" ht="12.75">
      <c r="M366" s="3">
        <f t="shared" si="49"/>
        <v>345</v>
      </c>
      <c r="N366" s="3">
        <f t="shared" si="50"/>
        <v>1</v>
      </c>
      <c r="O366" s="3">
        <f t="shared" si="51"/>
        <v>345</v>
      </c>
      <c r="P366" s="43">
        <f t="shared" si="52"/>
        <v>0.04490754711378285</v>
      </c>
      <c r="Q366" s="43">
        <f t="shared" si="53"/>
        <v>0.019019667012896264</v>
      </c>
      <c r="R366" s="43">
        <f t="shared" si="54"/>
        <v>0.023774583766120343</v>
      </c>
      <c r="S366" s="43">
        <f t="shared" si="55"/>
        <v>0.0036982685858409463</v>
      </c>
      <c r="T366" s="3">
        <f t="shared" si="48"/>
        <v>0</v>
      </c>
      <c r="U366" s="3"/>
      <c r="V366" s="3"/>
      <c r="W366" s="3"/>
      <c r="X366" s="3"/>
      <c r="Y366" s="3"/>
      <c r="Z366" s="3"/>
    </row>
    <row r="367" spans="13:26" ht="12.75">
      <c r="M367" s="3">
        <f t="shared" si="49"/>
        <v>346</v>
      </c>
      <c r="N367" s="3">
        <f t="shared" si="50"/>
        <v>1</v>
      </c>
      <c r="O367" s="3">
        <f t="shared" si="51"/>
        <v>346</v>
      </c>
      <c r="P367" s="43">
        <f t="shared" si="52"/>
        <v>0.04402693750578068</v>
      </c>
      <c r="Q367" s="43">
        <f t="shared" si="53"/>
        <v>0.01864670294362476</v>
      </c>
      <c r="R367" s="43">
        <f t="shared" si="54"/>
        <v>0.02330837867953096</v>
      </c>
      <c r="S367" s="43">
        <f t="shared" si="55"/>
        <v>0.003625747794593709</v>
      </c>
      <c r="T367" s="3">
        <f t="shared" si="48"/>
        <v>0</v>
      </c>
      <c r="U367" s="3"/>
      <c r="V367" s="3"/>
      <c r="W367" s="3"/>
      <c r="X367" s="3"/>
      <c r="Y367" s="3"/>
      <c r="Z367" s="3"/>
    </row>
    <row r="368" spans="13:26" ht="12.75">
      <c r="M368" s="3">
        <f t="shared" si="49"/>
        <v>347</v>
      </c>
      <c r="N368" s="3">
        <f t="shared" si="50"/>
        <v>1</v>
      </c>
      <c r="O368" s="3">
        <f t="shared" si="51"/>
        <v>347</v>
      </c>
      <c r="P368" s="43">
        <f t="shared" si="52"/>
        <v>0.04316359611507261</v>
      </c>
      <c r="Q368" s="43">
        <f t="shared" si="53"/>
        <v>0.018281052472266048</v>
      </c>
      <c r="R368" s="43">
        <f t="shared" si="54"/>
        <v>0.022851315590332568</v>
      </c>
      <c r="S368" s="43">
        <f t="shared" si="55"/>
        <v>0.0035546490918295145</v>
      </c>
      <c r="T368" s="3">
        <f t="shared" si="48"/>
        <v>0</v>
      </c>
      <c r="U368" s="3"/>
      <c r="V368" s="3"/>
      <c r="W368" s="3"/>
      <c r="X368" s="3"/>
      <c r="Y368" s="3"/>
      <c r="Z368" s="3"/>
    </row>
    <row r="369" spans="13:26" ht="12.75">
      <c r="M369" s="3">
        <f t="shared" si="49"/>
        <v>348</v>
      </c>
      <c r="N369" s="3">
        <f t="shared" si="50"/>
        <v>1</v>
      </c>
      <c r="O369" s="3">
        <f t="shared" si="51"/>
        <v>348</v>
      </c>
      <c r="P369" s="43">
        <f t="shared" si="52"/>
        <v>0.042317184322450074</v>
      </c>
      <c r="Q369" s="43">
        <f t="shared" si="53"/>
        <v>0.017922572183625914</v>
      </c>
      <c r="R369" s="43">
        <f t="shared" si="54"/>
        <v>0.0224032152295324</v>
      </c>
      <c r="S369" s="43">
        <f t="shared" si="55"/>
        <v>0.0034849445912605993</v>
      </c>
      <c r="T369" s="3">
        <f t="shared" si="48"/>
        <v>0</v>
      </c>
      <c r="U369" s="3"/>
      <c r="V369" s="3"/>
      <c r="W369" s="3"/>
      <c r="X369" s="3"/>
      <c r="Y369" s="3"/>
      <c r="Z369" s="3"/>
    </row>
    <row r="370" spans="13:26" ht="12.75">
      <c r="M370" s="3">
        <f t="shared" si="49"/>
        <v>349</v>
      </c>
      <c r="N370" s="3">
        <f t="shared" si="50"/>
        <v>1</v>
      </c>
      <c r="O370" s="3">
        <f t="shared" si="51"/>
        <v>349</v>
      </c>
      <c r="P370" s="43">
        <f t="shared" si="52"/>
        <v>0.041487370148820646</v>
      </c>
      <c r="Q370" s="43">
        <f t="shared" si="53"/>
        <v>0.017571121474794626</v>
      </c>
      <c r="R370" s="43">
        <f t="shared" si="54"/>
        <v>0.021963901843493294</v>
      </c>
      <c r="S370" s="43">
        <f t="shared" si="55"/>
        <v>0.0034166069534322936</v>
      </c>
      <c r="T370" s="3">
        <f t="shared" si="48"/>
        <v>0</v>
      </c>
      <c r="U370" s="3"/>
      <c r="V370" s="3"/>
      <c r="W370" s="3"/>
      <c r="X370" s="3"/>
      <c r="Y370" s="3"/>
      <c r="Z370" s="3"/>
    </row>
    <row r="371" spans="13:26" ht="12.75">
      <c r="M371" s="3">
        <f t="shared" si="49"/>
        <v>350</v>
      </c>
      <c r="N371" s="3">
        <f t="shared" si="50"/>
        <v>1</v>
      </c>
      <c r="O371" s="3">
        <f t="shared" si="51"/>
        <v>350</v>
      </c>
      <c r="P371" s="43">
        <f t="shared" si="52"/>
        <v>0.04067382812499942</v>
      </c>
      <c r="Q371" s="43">
        <f t="shared" si="53"/>
        <v>0.017226562499999754</v>
      </c>
      <c r="R371" s="43">
        <f t="shared" si="54"/>
        <v>0.021533203124999706</v>
      </c>
      <c r="S371" s="43">
        <f t="shared" si="55"/>
        <v>0.0033496093749999577</v>
      </c>
      <c r="T371" s="3">
        <f t="shared" si="48"/>
        <v>0</v>
      </c>
      <c r="U371" s="3"/>
      <c r="V371" s="3"/>
      <c r="W371" s="3"/>
      <c r="X371" s="3"/>
      <c r="Y371" s="3"/>
      <c r="Z371" s="3"/>
    </row>
    <row r="372" spans="13:26" ht="12.75">
      <c r="M372" s="3">
        <f t="shared" si="49"/>
        <v>351</v>
      </c>
      <c r="N372" s="3">
        <f t="shared" si="50"/>
        <v>1</v>
      </c>
      <c r="O372" s="3">
        <f t="shared" si="51"/>
        <v>351</v>
      </c>
      <c r="P372" s="43">
        <f t="shared" si="52"/>
        <v>0.039876239164053695</v>
      </c>
      <c r="Q372" s="43">
        <f t="shared" si="53"/>
        <v>0.016888760116540388</v>
      </c>
      <c r="R372" s="43">
        <f t="shared" si="54"/>
        <v>0.021110950145675496</v>
      </c>
      <c r="S372" s="43">
        <f t="shared" si="55"/>
        <v>0.003283925578216192</v>
      </c>
      <c r="T372" s="3">
        <f t="shared" si="48"/>
        <v>0</v>
      </c>
      <c r="U372" s="3"/>
      <c r="V372" s="3"/>
      <c r="W372" s="3"/>
      <c r="X372" s="3"/>
      <c r="Y372" s="3"/>
      <c r="Z372" s="3"/>
    </row>
    <row r="373" spans="13:26" ht="12.75">
      <c r="M373" s="3">
        <f t="shared" si="49"/>
        <v>352</v>
      </c>
      <c r="N373" s="3">
        <f t="shared" si="50"/>
        <v>1</v>
      </c>
      <c r="O373" s="3">
        <f t="shared" si="51"/>
        <v>352</v>
      </c>
      <c r="P373" s="43">
        <f t="shared" si="52"/>
        <v>0.03909429043615088</v>
      </c>
      <c r="Q373" s="43">
        <f t="shared" si="53"/>
        <v>0.01655758183178155</v>
      </c>
      <c r="R373" s="43">
        <f t="shared" si="54"/>
        <v>0.02069697728972695</v>
      </c>
      <c r="S373" s="43">
        <f t="shared" si="55"/>
        <v>0.0032195298006241955</v>
      </c>
      <c r="T373" s="3">
        <f t="shared" si="48"/>
        <v>0</v>
      </c>
      <c r="U373" s="3"/>
      <c r="V373" s="3"/>
      <c r="W373" s="3"/>
      <c r="X373" s="3"/>
      <c r="Y373" s="3"/>
      <c r="Z373" s="3"/>
    </row>
    <row r="374" spans="13:26" ht="12.75">
      <c r="M374" s="3">
        <f t="shared" si="49"/>
        <v>353</v>
      </c>
      <c r="N374" s="3">
        <f t="shared" si="50"/>
        <v>1</v>
      </c>
      <c r="O374" s="3">
        <f t="shared" si="51"/>
        <v>353</v>
      </c>
      <c r="P374" s="43">
        <f t="shared" si="52"/>
        <v>0.038327675245860615</v>
      </c>
      <c r="Q374" s="43">
        <f t="shared" si="53"/>
        <v>0.016232897751188028</v>
      </c>
      <c r="R374" s="43">
        <f t="shared" si="54"/>
        <v>0.02029112218898504</v>
      </c>
      <c r="S374" s="43">
        <f t="shared" si="55"/>
        <v>0.0031563967849532323</v>
      </c>
      <c r="T374" s="3">
        <f t="shared" si="48"/>
        <v>0</v>
      </c>
      <c r="U374" s="3"/>
      <c r="V374" s="3"/>
      <c r="W374" s="3"/>
      <c r="X374" s="3"/>
      <c r="Y374" s="3"/>
      <c r="Z374" s="3"/>
    </row>
    <row r="375" spans="13:26" ht="12.75">
      <c r="M375" s="3">
        <f t="shared" si="49"/>
        <v>354</v>
      </c>
      <c r="N375" s="3">
        <f t="shared" si="50"/>
        <v>1</v>
      </c>
      <c r="O375" s="3">
        <f t="shared" si="51"/>
        <v>354</v>
      </c>
      <c r="P375" s="43">
        <f t="shared" si="52"/>
        <v>0.03757609291186285</v>
      </c>
      <c r="Q375" s="43">
        <f t="shared" si="53"/>
        <v>0.01591458052737721</v>
      </c>
      <c r="R375" s="43">
        <f t="shared" si="54"/>
        <v>0.019893225659221515</v>
      </c>
      <c r="S375" s="43">
        <f t="shared" si="55"/>
        <v>0.0030945017692122394</v>
      </c>
      <c r="T375" s="3">
        <f t="shared" si="48"/>
        <v>0</v>
      </c>
      <c r="U375" s="3"/>
      <c r="V375" s="3"/>
      <c r="W375" s="3"/>
      <c r="X375" s="3"/>
      <c r="Y375" s="3"/>
      <c r="Z375" s="3"/>
    </row>
    <row r="376" spans="13:26" ht="12.75">
      <c r="M376" s="3">
        <f t="shared" si="49"/>
        <v>355</v>
      </c>
      <c r="N376" s="3">
        <f t="shared" si="50"/>
        <v>1</v>
      </c>
      <c r="O376" s="3">
        <f t="shared" si="51"/>
        <v>355</v>
      </c>
      <c r="P376" s="43">
        <f t="shared" si="52"/>
        <v>0.03683924864901481</v>
      </c>
      <c r="Q376" s="43">
        <f t="shared" si="53"/>
        <v>0.015602505310170984</v>
      </c>
      <c r="R376" s="43">
        <f t="shared" si="54"/>
        <v>0.019503131637713732</v>
      </c>
      <c r="S376" s="43">
        <f t="shared" si="55"/>
        <v>0.0030338204769776956</v>
      </c>
      <c r="T376" s="3">
        <f t="shared" si="48"/>
        <v>0</v>
      </c>
      <c r="U376" s="3"/>
      <c r="V376" s="3"/>
      <c r="W376" s="3"/>
      <c r="X376" s="3"/>
      <c r="Y376" s="3"/>
      <c r="Z376" s="3"/>
    </row>
    <row r="377" spans="13:26" ht="12.75">
      <c r="M377" s="3">
        <f t="shared" si="49"/>
        <v>356</v>
      </c>
      <c r="N377" s="3">
        <f t="shared" si="50"/>
        <v>1</v>
      </c>
      <c r="O377" s="3">
        <f t="shared" si="51"/>
        <v>356</v>
      </c>
      <c r="P377" s="43">
        <f t="shared" si="52"/>
        <v>0.03611685345273061</v>
      </c>
      <c r="Q377" s="43">
        <f t="shared" si="53"/>
        <v>0.015296549697627084</v>
      </c>
      <c r="R377" s="43">
        <f t="shared" si="54"/>
        <v>0.01912068712203386</v>
      </c>
      <c r="S377" s="43">
        <f t="shared" si="55"/>
        <v>0.0029743291078719375</v>
      </c>
      <c r="T377" s="3">
        <f t="shared" si="48"/>
        <v>0</v>
      </c>
      <c r="U377" s="3"/>
      <c r="V377" s="3"/>
      <c r="W377" s="3"/>
      <c r="X377" s="3"/>
      <c r="Y377" s="3"/>
      <c r="Z377" s="3"/>
    </row>
    <row r="378" spans="13:26" ht="12.75">
      <c r="M378" s="3">
        <f t="shared" si="49"/>
        <v>357</v>
      </c>
      <c r="N378" s="3">
        <f t="shared" si="50"/>
        <v>1</v>
      </c>
      <c r="O378" s="3">
        <f t="shared" si="51"/>
        <v>357</v>
      </c>
      <c r="P378" s="43">
        <f t="shared" si="52"/>
        <v>0.035408623985627975</v>
      </c>
      <c r="Q378" s="43">
        <f t="shared" si="53"/>
        <v>0.014996593688030675</v>
      </c>
      <c r="R378" s="43">
        <f t="shared" si="54"/>
        <v>0.018745742110038346</v>
      </c>
      <c r="S378" s="43">
        <f t="shared" si="55"/>
        <v>0.002916004328228191</v>
      </c>
      <c r="T378" s="3">
        <f t="shared" si="48"/>
        <v>0</v>
      </c>
      <c r="U378" s="3"/>
      <c r="V378" s="3"/>
      <c r="W378" s="3"/>
      <c r="X378" s="3"/>
      <c r="Y378" s="3"/>
      <c r="Z378" s="3"/>
    </row>
    <row r="379" spans="13:26" ht="12.75">
      <c r="M379" s="3">
        <f t="shared" si="49"/>
        <v>358</v>
      </c>
      <c r="N379" s="3">
        <f t="shared" si="50"/>
        <v>1</v>
      </c>
      <c r="O379" s="3">
        <f t="shared" si="51"/>
        <v>358</v>
      </c>
      <c r="P379" s="43">
        <f t="shared" si="52"/>
        <v>0.034714282466397905</v>
      </c>
      <c r="Q379" s="43">
        <f t="shared" si="53"/>
        <v>0.01470251963282735</v>
      </c>
      <c r="R379" s="43">
        <f t="shared" si="54"/>
        <v>0.01837814954103419</v>
      </c>
      <c r="S379" s="43">
        <f t="shared" si="55"/>
        <v>0.0028588232619386556</v>
      </c>
      <c r="T379" s="3">
        <f t="shared" si="48"/>
        <v>0</v>
      </c>
      <c r="U379" s="3"/>
      <c r="V379" s="3"/>
      <c r="W379" s="3"/>
      <c r="X379" s="3"/>
      <c r="Y379" s="3"/>
      <c r="Z379" s="3"/>
    </row>
    <row r="380" spans="13:26" ht="12.75">
      <c r="M380" s="3">
        <f t="shared" si="49"/>
        <v>359</v>
      </c>
      <c r="N380" s="3">
        <f t="shared" si="50"/>
        <v>1</v>
      </c>
      <c r="O380" s="3">
        <f t="shared" si="51"/>
        <v>359</v>
      </c>
      <c r="P380" s="43">
        <f t="shared" si="52"/>
        <v>0.034033556560853426</v>
      </c>
      <c r="Q380" s="43">
        <f t="shared" si="53"/>
        <v>0.0144142121904791</v>
      </c>
      <c r="R380" s="43">
        <f t="shared" si="54"/>
        <v>0.018017765238098876</v>
      </c>
      <c r="S380" s="43">
        <f t="shared" si="55"/>
        <v>0.002802763481482051</v>
      </c>
      <c r="T380" s="3">
        <f t="shared" si="48"/>
        <v>0</v>
      </c>
      <c r="U380" s="3"/>
      <c r="V380" s="3"/>
      <c r="W380" s="3"/>
      <c r="X380" s="3"/>
      <c r="Y380" s="3"/>
      <c r="Z380" s="3"/>
    </row>
    <row r="381" spans="13:26" ht="12.75">
      <c r="M381" s="3">
        <f t="shared" si="49"/>
        <v>360</v>
      </c>
      <c r="N381" s="3">
        <f t="shared" si="50"/>
        <v>1</v>
      </c>
      <c r="O381" s="3">
        <f t="shared" si="51"/>
        <v>360</v>
      </c>
      <c r="P381" s="43">
        <f t="shared" si="52"/>
        <v>0.03336617927511487</v>
      </c>
      <c r="Q381" s="43">
        <f t="shared" si="53"/>
        <v>0.014131558281225124</v>
      </c>
      <c r="R381" s="43">
        <f t="shared" si="54"/>
        <v>0.017664447851531404</v>
      </c>
      <c r="S381" s="43">
        <f t="shared" si="55"/>
        <v>0.002747802999127111</v>
      </c>
      <c r="T381" s="3">
        <f t="shared" si="48"/>
        <v>0</v>
      </c>
      <c r="U381" s="3"/>
      <c r="V381" s="3"/>
      <c r="W381" s="3"/>
      <c r="X381" s="3"/>
      <c r="Y381" s="3"/>
      <c r="Z381" s="3"/>
    </row>
    <row r="382" spans="13:26" ht="12.75">
      <c r="M382" s="3">
        <f t="shared" si="49"/>
        <v>361</v>
      </c>
      <c r="N382" s="3">
        <f t="shared" si="50"/>
        <v>1</v>
      </c>
      <c r="O382" s="3">
        <f t="shared" si="51"/>
        <v>361</v>
      </c>
      <c r="P382" s="43">
        <f t="shared" si="52"/>
        <v>0.032711888850889694</v>
      </c>
      <c r="Q382" s="43">
        <f t="shared" si="53"/>
        <v>0.013854447042729756</v>
      </c>
      <c r="R382" s="43">
        <f t="shared" si="54"/>
        <v>0.017318058803412195</v>
      </c>
      <c r="S382" s="43">
        <f t="shared" si="55"/>
        <v>0.002693920258308567</v>
      </c>
      <c r="T382" s="3">
        <f t="shared" si="48"/>
        <v>0</v>
      </c>
      <c r="U382" s="3"/>
      <c r="V382" s="3"/>
      <c r="W382" s="3"/>
      <c r="X382" s="3"/>
      <c r="Y382" s="3"/>
      <c r="Z382" s="3"/>
    </row>
    <row r="383" spans="13:26" ht="12.75">
      <c r="M383" s="3">
        <f t="shared" si="49"/>
        <v>362</v>
      </c>
      <c r="N383" s="3">
        <f t="shared" si="50"/>
        <v>1</v>
      </c>
      <c r="O383" s="3">
        <f t="shared" si="51"/>
        <v>362</v>
      </c>
      <c r="P383" s="43">
        <f t="shared" si="52"/>
        <v>0.03207042866280582</v>
      </c>
      <c r="Q383" s="43">
        <f t="shared" si="53"/>
        <v>0.013582769786600116</v>
      </c>
      <c r="R383" s="43">
        <f t="shared" si="54"/>
        <v>0.016978462233250145</v>
      </c>
      <c r="S383" s="43">
        <f t="shared" si="55"/>
        <v>0.002641094125172248</v>
      </c>
      <c r="T383" s="3">
        <f t="shared" si="48"/>
        <v>0</v>
      </c>
      <c r="U383" s="3"/>
      <c r="V383" s="3"/>
      <c r="W383" s="3"/>
      <c r="X383" s="3"/>
      <c r="Y383" s="3"/>
      <c r="Z383" s="3"/>
    </row>
    <row r="384" spans="13:26" ht="12.75">
      <c r="M384" s="3">
        <f t="shared" si="49"/>
        <v>363</v>
      </c>
      <c r="N384" s="3">
        <f t="shared" si="50"/>
        <v>1</v>
      </c>
      <c r="O384" s="3">
        <f t="shared" si="51"/>
        <v>363</v>
      </c>
      <c r="P384" s="43">
        <f t="shared" si="52"/>
        <v>0.03144154711775819</v>
      </c>
      <c r="Q384" s="43">
        <f t="shared" si="53"/>
        <v>0.013316419955756414</v>
      </c>
      <c r="R384" s="43">
        <f t="shared" si="54"/>
        <v>0.016645524944695518</v>
      </c>
      <c r="S384" s="43">
        <f t="shared" si="55"/>
        <v>0.002589303880285973</v>
      </c>
      <c r="T384" s="3">
        <f t="shared" si="48"/>
        <v>0</v>
      </c>
      <c r="U384" s="3"/>
      <c r="V384" s="3"/>
      <c r="W384" s="3"/>
      <c r="X384" s="3"/>
      <c r="Y384" s="3"/>
      <c r="Z384" s="3"/>
    </row>
    <row r="385" spans="13:26" ht="12.75">
      <c r="M385" s="3">
        <f t="shared" si="49"/>
        <v>364</v>
      </c>
      <c r="N385" s="3">
        <f t="shared" si="50"/>
        <v>1</v>
      </c>
      <c r="O385" s="3">
        <f t="shared" si="51"/>
        <v>364</v>
      </c>
      <c r="P385" s="43">
        <f t="shared" si="52"/>
        <v>0.03082499755622908</v>
      </c>
      <c r="Q385" s="43">
        <f t="shared" si="53"/>
        <v>0.013055293082638203</v>
      </c>
      <c r="R385" s="43">
        <f t="shared" si="54"/>
        <v>0.016319116353297754</v>
      </c>
      <c r="S385" s="43">
        <f t="shared" si="55"/>
        <v>0.002538529210512987</v>
      </c>
      <c r="T385" s="3">
        <f t="shared" si="48"/>
        <v>0</v>
      </c>
      <c r="U385" s="3"/>
      <c r="V385" s="3"/>
      <c r="W385" s="3"/>
      <c r="X385" s="3"/>
      <c r="Y385" s="3"/>
      <c r="Z385" s="3"/>
    </row>
    <row r="386" spans="13:26" ht="12.75">
      <c r="M386" s="3">
        <f t="shared" si="49"/>
        <v>365</v>
      </c>
      <c r="N386" s="3">
        <f t="shared" si="50"/>
        <v>1</v>
      </c>
      <c r="O386" s="3">
        <f t="shared" si="51"/>
        <v>0</v>
      </c>
      <c r="P386" s="43">
        <f t="shared" si="52"/>
        <v>0.030220538155543455</v>
      </c>
      <c r="Q386" s="43">
        <f t="shared" si="53"/>
        <v>0.012799286748230172</v>
      </c>
      <c r="R386" s="43">
        <f t="shared" si="54"/>
        <v>0.015999108435287717</v>
      </c>
      <c r="S386" s="43">
        <f t="shared" si="55"/>
        <v>0.002488750201044759</v>
      </c>
      <c r="T386" s="3">
        <f t="shared" si="48"/>
        <v>0</v>
      </c>
      <c r="U386" s="3"/>
      <c r="V386" s="3"/>
      <c r="W386" s="3"/>
      <c r="X386" s="3"/>
      <c r="Y386" s="3"/>
      <c r="Z386" s="3"/>
    </row>
  </sheetData>
  <sheetProtection password="F155" sheet="1" objects="1" scenarios="1"/>
  <mergeCells count="33">
    <mergeCell ref="A99:A101"/>
    <mergeCell ref="B116:C116"/>
    <mergeCell ref="D116:E116"/>
    <mergeCell ref="F116:G116"/>
    <mergeCell ref="A116:A118"/>
    <mergeCell ref="A107:A109"/>
    <mergeCell ref="E100:G100"/>
    <mergeCell ref="B107:C107"/>
    <mergeCell ref="D107:E107"/>
    <mergeCell ref="F107:G107"/>
    <mergeCell ref="F55:G55"/>
    <mergeCell ref="D55:E55"/>
    <mergeCell ref="A55:A57"/>
    <mergeCell ref="A48:A49"/>
    <mergeCell ref="B99:G99"/>
    <mergeCell ref="B100:D100"/>
    <mergeCell ref="B20:C20"/>
    <mergeCell ref="B3:C3"/>
    <mergeCell ref="B4:C4"/>
    <mergeCell ref="B5:C5"/>
    <mergeCell ref="B12:C12"/>
    <mergeCell ref="B48:D48"/>
    <mergeCell ref="B55:C56"/>
    <mergeCell ref="A13:D14"/>
    <mergeCell ref="A1:C2"/>
    <mergeCell ref="B40:D40"/>
    <mergeCell ref="A40:A42"/>
    <mergeCell ref="A25:A26"/>
    <mergeCell ref="B22:C22"/>
    <mergeCell ref="B23:C23"/>
    <mergeCell ref="A20:A23"/>
    <mergeCell ref="B21:C21"/>
    <mergeCell ref="A15:A18"/>
  </mergeCells>
  <printOptions/>
  <pageMargins left="0.75" right="0.75" top="0.5" bottom="0.76" header="0.28" footer="0.26"/>
  <pageSetup fitToHeight="0" fitToWidth="1" horizontalDpi="600" verticalDpi="600" orientation="portrait" scale="56" r:id="rId4"/>
  <headerFooter alignWithMargins="0">
    <oddHeader>&amp;C&amp;A</oddHeader>
    <oddFooter>&amp;L&amp;F&amp;CC-&amp;P</oddFooter>
  </headerFooter>
  <rowBreaks count="1" manualBreakCount="1">
    <brk id="85" max="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AC386"/>
  <sheetViews>
    <sheetView showGridLines="0" tabSelected="1" zoomScale="70" zoomScaleNormal="70" zoomScaleSheetLayoutView="50" workbookViewId="0" topLeftCell="A166">
      <selection activeCell="F39" sqref="F39"/>
    </sheetView>
  </sheetViews>
  <sheetFormatPr defaultColWidth="9.140625" defaultRowHeight="12.75"/>
  <cols>
    <col min="1" max="1" width="38.57421875" style="265" customWidth="1"/>
    <col min="2" max="2" width="19.57421875" style="265" customWidth="1"/>
    <col min="3" max="3" width="19.28125" style="265" customWidth="1"/>
    <col min="4" max="4" width="15.28125" style="262" customWidth="1"/>
    <col min="5" max="5" width="16.57421875" style="265" customWidth="1"/>
    <col min="6" max="6" width="14.7109375" style="265" customWidth="1"/>
    <col min="7" max="7" width="14.57421875" style="265" customWidth="1"/>
    <col min="8" max="8" width="17.140625" style="265" customWidth="1"/>
    <col min="9" max="9" width="14.57421875" style="265" customWidth="1"/>
    <col min="10" max="10" width="14.421875" style="265" customWidth="1"/>
    <col min="11" max="11" width="19.421875" style="445" customWidth="1"/>
    <col min="12" max="13" width="14.421875" style="265" customWidth="1"/>
    <col min="14" max="14" width="8.421875" style="265" customWidth="1"/>
    <col min="15" max="15" width="8.28125" style="265" customWidth="1"/>
    <col min="16" max="16" width="24.7109375" style="265" customWidth="1"/>
    <col min="17" max="17" width="10.28125" style="265" customWidth="1"/>
    <col min="18" max="18" width="14.421875" style="265" customWidth="1"/>
    <col min="19" max="20" width="8.421875" style="265" customWidth="1"/>
    <col min="21" max="21" width="18.140625" style="265" customWidth="1"/>
    <col min="22" max="22" width="10.8515625" style="265" customWidth="1"/>
    <col min="23" max="23" width="8.421875" style="265" customWidth="1"/>
    <col min="24" max="24" width="18.421875" style="265" customWidth="1"/>
    <col min="25" max="30" width="8.421875" style="265" customWidth="1"/>
    <col min="31" max="31" width="11.57421875" style="265" customWidth="1"/>
    <col min="32" max="16384" width="8.421875" style="265" customWidth="1"/>
  </cols>
  <sheetData>
    <row r="1" spans="1:29" ht="15">
      <c r="A1" s="930" t="s">
        <v>0</v>
      </c>
      <c r="B1" s="931"/>
      <c r="C1" s="931"/>
      <c r="E1" s="263" t="s">
        <v>1</v>
      </c>
      <c r="F1" s="264"/>
      <c r="G1" s="264"/>
      <c r="H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</row>
    <row r="2" spans="1:29" ht="15" customHeight="1" thickBot="1">
      <c r="A2" s="932"/>
      <c r="B2" s="932"/>
      <c r="C2" s="932"/>
      <c r="E2" s="263" t="s">
        <v>2</v>
      </c>
      <c r="F2" s="264"/>
      <c r="G2" s="264"/>
      <c r="H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</row>
    <row r="3" spans="1:29" ht="20.25" customHeight="1">
      <c r="A3" s="266" t="s">
        <v>3</v>
      </c>
      <c r="B3" s="943" t="str">
        <f>'[2]INPUTS'!B5</f>
        <v>Fomesafen</v>
      </c>
      <c r="C3" s="944"/>
      <c r="D3" s="267"/>
      <c r="E3" s="263" t="s">
        <v>4</v>
      </c>
      <c r="F3" s="264"/>
      <c r="G3" s="264"/>
      <c r="H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</row>
    <row r="4" spans="1:29" ht="15" customHeight="1">
      <c r="A4" s="268" t="s">
        <v>5</v>
      </c>
      <c r="B4" s="945" t="str">
        <f>'[2]INPUTS'!B6</f>
        <v>Crop</v>
      </c>
      <c r="C4" s="946"/>
      <c r="D4" s="267"/>
      <c r="E4" s="263" t="s">
        <v>6</v>
      </c>
      <c r="F4" s="264"/>
      <c r="G4" s="264"/>
      <c r="H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</row>
    <row r="5" spans="1:29" ht="15" customHeight="1">
      <c r="A5" s="270" t="s">
        <v>7</v>
      </c>
      <c r="B5" s="945" t="str">
        <f>'[2]INPUTS'!B7</f>
        <v>Reflex, liquid (?)</v>
      </c>
      <c r="C5" s="946"/>
      <c r="D5" s="267"/>
      <c r="E5" s="264"/>
      <c r="F5" s="264"/>
      <c r="G5" s="264"/>
      <c r="H5" s="264"/>
      <c r="K5" s="264"/>
      <c r="L5" s="264"/>
      <c r="M5" s="264"/>
      <c r="N5" s="264"/>
      <c r="O5" s="264"/>
      <c r="P5" s="264" t="s">
        <v>8</v>
      </c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</row>
    <row r="6" spans="1:29" ht="15" customHeight="1">
      <c r="A6" s="270" t="s">
        <v>9</v>
      </c>
      <c r="B6" s="271">
        <f>'[2]INPUTS'!D9</f>
        <v>0.375</v>
      </c>
      <c r="C6" s="272" t="s">
        <v>10</v>
      </c>
      <c r="D6" s="267"/>
      <c r="E6" s="273" t="s">
        <v>11</v>
      </c>
      <c r="F6" s="264"/>
      <c r="G6" s="264"/>
      <c r="H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</row>
    <row r="7" spans="1:29" ht="15" customHeight="1">
      <c r="A7" s="270" t="s">
        <v>12</v>
      </c>
      <c r="B7" s="271">
        <f>'[2]INPUTS'!B10</f>
        <v>35</v>
      </c>
      <c r="C7" s="272" t="s">
        <v>13</v>
      </c>
      <c r="D7" s="267"/>
      <c r="E7" s="273" t="s">
        <v>14</v>
      </c>
      <c r="F7" s="264"/>
      <c r="G7" s="264"/>
      <c r="H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</row>
    <row r="8" spans="1:29" ht="15" customHeight="1">
      <c r="A8" s="274" t="s">
        <v>15</v>
      </c>
      <c r="B8" s="271">
        <f>'[2]INPUTS'!B11</f>
        <v>365</v>
      </c>
      <c r="C8" s="272" t="s">
        <v>16</v>
      </c>
      <c r="D8" s="267"/>
      <c r="E8" s="273" t="s">
        <v>17</v>
      </c>
      <c r="F8" s="264"/>
      <c r="G8" s="264"/>
      <c r="H8" s="264"/>
      <c r="K8" s="264"/>
      <c r="L8" s="264"/>
      <c r="M8" s="264"/>
      <c r="N8" s="264"/>
      <c r="O8" s="264"/>
      <c r="P8" s="275" t="s">
        <v>18</v>
      </c>
      <c r="Q8" s="276" t="s">
        <v>19</v>
      </c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</row>
    <row r="9" spans="1:29" ht="15" customHeight="1">
      <c r="A9" s="270" t="s">
        <v>20</v>
      </c>
      <c r="B9" s="277">
        <f>'[2]INPUTS'!B12</f>
        <v>1</v>
      </c>
      <c r="C9" s="278"/>
      <c r="D9" s="267"/>
      <c r="F9" s="264"/>
      <c r="G9" s="264"/>
      <c r="H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</row>
    <row r="10" spans="1:29" ht="15" customHeight="1" thickBot="1">
      <c r="A10" s="270" t="s">
        <v>21</v>
      </c>
      <c r="B10" s="279">
        <v>1</v>
      </c>
      <c r="C10" s="280" t="s">
        <v>22</v>
      </c>
      <c r="D10" s="267"/>
      <c r="F10" s="264"/>
      <c r="G10" s="264"/>
      <c r="H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</row>
    <row r="11" spans="1:29" ht="15" customHeight="1">
      <c r="A11" s="281"/>
      <c r="B11" s="282"/>
      <c r="C11" s="283"/>
      <c r="D11" s="267"/>
      <c r="F11" s="264"/>
      <c r="G11" s="264"/>
      <c r="H11" s="264"/>
      <c r="K11" s="264"/>
      <c r="L11" s="264"/>
      <c r="M11" s="264"/>
      <c r="N11" s="264"/>
      <c r="O11" s="264"/>
      <c r="P11" s="264" t="s">
        <v>23</v>
      </c>
      <c r="Q11" s="264">
        <f>(B6*240)</f>
        <v>90</v>
      </c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</row>
    <row r="12" spans="1:29" ht="15" customHeight="1" thickBot="1">
      <c r="A12" s="284"/>
      <c r="B12" s="947"/>
      <c r="C12" s="947"/>
      <c r="D12" s="267"/>
      <c r="E12" s="264"/>
      <c r="F12" s="264"/>
      <c r="G12" s="264"/>
      <c r="H12" s="264"/>
      <c r="K12" s="264"/>
      <c r="L12" s="264"/>
      <c r="M12" s="264"/>
      <c r="N12" s="264"/>
      <c r="O12" s="264"/>
      <c r="P12" s="264" t="s">
        <v>24</v>
      </c>
      <c r="Q12" s="264">
        <f>(B6*110)</f>
        <v>41.25</v>
      </c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</row>
    <row r="13" spans="1:29" ht="15" customHeight="1">
      <c r="A13" s="902" t="s">
        <v>25</v>
      </c>
      <c r="B13" s="903"/>
      <c r="C13" s="903"/>
      <c r="D13" s="904"/>
      <c r="E13" s="264"/>
      <c r="F13" s="264"/>
      <c r="G13" s="264"/>
      <c r="H13" s="264"/>
      <c r="K13" s="264"/>
      <c r="L13" s="264"/>
      <c r="M13" s="264"/>
      <c r="N13" s="264"/>
      <c r="O13" s="264"/>
      <c r="P13" s="264" t="s">
        <v>26</v>
      </c>
      <c r="Q13" s="264">
        <f>(B6*135)</f>
        <v>50.625</v>
      </c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</row>
    <row r="14" spans="1:29" ht="13.5" thickBot="1">
      <c r="A14" s="905"/>
      <c r="B14" s="906"/>
      <c r="C14" s="906"/>
      <c r="D14" s="907"/>
      <c r="E14" s="264"/>
      <c r="F14" s="264"/>
      <c r="G14" s="264"/>
      <c r="H14" s="264"/>
      <c r="K14" s="264"/>
      <c r="L14" s="264"/>
      <c r="M14" s="264"/>
      <c r="N14" s="264"/>
      <c r="O14" s="264"/>
      <c r="P14" s="264" t="s">
        <v>27</v>
      </c>
      <c r="Q14" s="264">
        <f>(B6*15)</f>
        <v>5.625</v>
      </c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</row>
    <row r="15" spans="1:29" ht="15" customHeight="1">
      <c r="A15" s="910" t="s">
        <v>28</v>
      </c>
      <c r="B15" s="285" t="str">
        <f>IF('[2]INPUTS'!D21=3,'[2]INPUTS'!G21,IF('[2]INPUTS'!D21=1,"Bobwhite quail ","Mallard duck "))</f>
        <v>Mallard duck </v>
      </c>
      <c r="C15" s="286" t="s">
        <v>29</v>
      </c>
      <c r="D15" s="287">
        <f>'[2]INPUTS'!C21</f>
        <v>5000</v>
      </c>
      <c r="E15" s="265">
        <f>IF('[2]INPUTS'!$F$21=0,"",IF('[2]INPUTS'!$D$21&lt;3,"Toxicity adjustments not based on standard assumed test animal body weight",""))</f>
      </c>
      <c r="G15" s="264"/>
      <c r="H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</row>
    <row r="16" spans="1:29" ht="15" customHeight="1">
      <c r="A16" s="911"/>
      <c r="B16" s="288" t="str">
        <f>IF('[2]INPUTS'!D22=3,'[2]INPUTS'!G22,IF('[2]INPUTS'!D22=1,"Bobwhite quail ","Mallard duck)"))</f>
        <v>Bobwhite quail </v>
      </c>
      <c r="C16" s="289" t="s">
        <v>30</v>
      </c>
      <c r="D16" s="290">
        <f>'[2]INPUTS'!C22</f>
        <v>20000</v>
      </c>
      <c r="G16" s="264"/>
      <c r="H16" s="264"/>
      <c r="K16" s="264"/>
      <c r="L16" s="264"/>
      <c r="M16" s="264"/>
      <c r="N16" s="264"/>
      <c r="O16" s="264"/>
      <c r="P16" s="264" t="s">
        <v>31</v>
      </c>
      <c r="Q16" s="291">
        <f>(LN(2)/B7)</f>
        <v>0.01980420515885558</v>
      </c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</row>
    <row r="17" spans="1:29" ht="15" customHeight="1">
      <c r="A17" s="911"/>
      <c r="B17" s="288">
        <f>IF('[2]INPUTS'!D23=3,'[2]INPUTS'!G23,IF('[2]INPUTS'!D23=1,"Bobwhite quail ","Mallard duck "))</f>
        <v>0</v>
      </c>
      <c r="C17" s="289" t="s">
        <v>32</v>
      </c>
      <c r="D17" s="292">
        <f>'[2]INPUTS'!C23</f>
        <v>0</v>
      </c>
      <c r="G17" s="264"/>
      <c r="H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93" t="s">
        <v>28</v>
      </c>
      <c r="V17" s="293" t="s">
        <v>28</v>
      </c>
      <c r="W17" s="293"/>
      <c r="X17" s="293" t="s">
        <v>33</v>
      </c>
      <c r="Y17" s="293" t="s">
        <v>33</v>
      </c>
      <c r="Z17" s="293"/>
      <c r="AA17" s="264"/>
      <c r="AB17" s="264"/>
      <c r="AC17" s="264"/>
    </row>
    <row r="18" spans="1:29" ht="15" customHeight="1" thickBot="1">
      <c r="A18" s="912"/>
      <c r="B18" s="294" t="str">
        <f>IF('[2]INPUTS'!D24=3,'[2]INPUTS'!G24,IF('[2]INPUTS'!D24=1,"Bobwhite quail ","Mallard duck "))</f>
        <v>Mallard duck </v>
      </c>
      <c r="C18" s="295" t="s">
        <v>34</v>
      </c>
      <c r="D18" s="296">
        <f>'[2]INPUTS'!C24</f>
        <v>46</v>
      </c>
      <c r="E18" s="264"/>
      <c r="F18" s="264"/>
      <c r="G18" s="264"/>
      <c r="H18" s="264"/>
      <c r="K18" s="264"/>
      <c r="L18" s="264"/>
      <c r="M18" s="264"/>
      <c r="N18" s="264"/>
      <c r="O18" s="264"/>
      <c r="P18" s="264"/>
      <c r="Q18" s="293" t="s">
        <v>35</v>
      </c>
      <c r="R18" s="264"/>
      <c r="S18" s="264"/>
      <c r="T18" s="264" t="s">
        <v>36</v>
      </c>
      <c r="U18" s="293" t="s">
        <v>37</v>
      </c>
      <c r="V18" s="293" t="s">
        <v>38</v>
      </c>
      <c r="W18" s="293"/>
      <c r="X18" s="293" t="s">
        <v>37</v>
      </c>
      <c r="Y18" s="293" t="s">
        <v>38</v>
      </c>
      <c r="Z18" s="293"/>
      <c r="AA18" s="264"/>
      <c r="AB18" s="264"/>
      <c r="AC18" s="264"/>
    </row>
    <row r="19" spans="1:29" ht="15" customHeight="1" thickBot="1">
      <c r="A19" s="297"/>
      <c r="B19" s="298"/>
      <c r="C19" s="298"/>
      <c r="D19" s="299"/>
      <c r="E19" s="264"/>
      <c r="F19" s="264"/>
      <c r="G19" s="264"/>
      <c r="H19" s="264"/>
      <c r="K19" s="264"/>
      <c r="L19" s="264"/>
      <c r="M19" s="293" t="s">
        <v>39</v>
      </c>
      <c r="N19" s="293" t="s">
        <v>40</v>
      </c>
      <c r="O19" s="293" t="s">
        <v>41</v>
      </c>
      <c r="P19" s="293" t="s">
        <v>42</v>
      </c>
      <c r="Q19" s="293" t="s">
        <v>43</v>
      </c>
      <c r="R19" s="293" t="s">
        <v>44</v>
      </c>
      <c r="S19" s="300" t="s">
        <v>45</v>
      </c>
      <c r="T19" s="264" t="s">
        <v>46</v>
      </c>
      <c r="U19" s="293" t="s">
        <v>47</v>
      </c>
      <c r="V19" s="293" t="s">
        <v>47</v>
      </c>
      <c r="W19" s="293"/>
      <c r="X19" s="293" t="s">
        <v>47</v>
      </c>
      <c r="Y19" s="293" t="s">
        <v>47</v>
      </c>
      <c r="Z19" s="293"/>
      <c r="AA19" s="264"/>
      <c r="AB19" s="264"/>
      <c r="AC19" s="264"/>
    </row>
    <row r="20" spans="1:29" ht="15" customHeight="1">
      <c r="A20" s="938" t="s">
        <v>48</v>
      </c>
      <c r="B20" s="941" t="s">
        <v>29</v>
      </c>
      <c r="C20" s="942"/>
      <c r="D20" s="301">
        <f>'[2]INPUTS'!C28</f>
        <v>396</v>
      </c>
      <c r="E20" s="302"/>
      <c r="F20" s="264"/>
      <c r="G20" s="264"/>
      <c r="H20" s="264"/>
      <c r="K20" s="264"/>
      <c r="L20" s="264"/>
      <c r="M20" s="276" t="s">
        <v>35</v>
      </c>
      <c r="N20" s="276" t="s">
        <v>35</v>
      </c>
      <c r="O20" s="276" t="s">
        <v>49</v>
      </c>
      <c r="P20" s="276" t="s">
        <v>35</v>
      </c>
      <c r="Q20" s="276" t="s">
        <v>35</v>
      </c>
      <c r="R20" s="275" t="s">
        <v>50</v>
      </c>
      <c r="S20" s="275" t="s">
        <v>51</v>
      </c>
      <c r="T20" s="264" t="s">
        <v>35</v>
      </c>
      <c r="U20" s="293" t="s">
        <v>52</v>
      </c>
      <c r="V20" s="293" t="s">
        <v>52</v>
      </c>
      <c r="W20" s="293"/>
      <c r="X20" s="293" t="s">
        <v>52</v>
      </c>
      <c r="Y20" s="293" t="s">
        <v>52</v>
      </c>
      <c r="Z20" s="293"/>
      <c r="AA20" s="264"/>
      <c r="AB20" s="264"/>
      <c r="AC20" s="264"/>
    </row>
    <row r="21" spans="1:29" ht="12.75">
      <c r="A21" s="939"/>
      <c r="B21" s="908" t="s">
        <v>30</v>
      </c>
      <c r="C21" s="909"/>
      <c r="D21" s="303">
        <f>'[2]INPUTS'!C29</f>
        <v>0</v>
      </c>
      <c r="E21" s="302"/>
      <c r="F21" s="264"/>
      <c r="G21" s="264"/>
      <c r="H21" s="264"/>
      <c r="K21" s="264"/>
      <c r="L21" s="264"/>
      <c r="M21" s="264">
        <v>0</v>
      </c>
      <c r="N21" s="264">
        <v>1</v>
      </c>
      <c r="O21" s="264">
        <v>0</v>
      </c>
      <c r="P21" s="304">
        <f>(Q11)</f>
        <v>90</v>
      </c>
      <c r="Q21" s="264">
        <f>(Q12)</f>
        <v>41.25</v>
      </c>
      <c r="R21" s="264">
        <f>(Q13)</f>
        <v>50.625</v>
      </c>
      <c r="S21" s="264">
        <f>(Q14)</f>
        <v>5.625</v>
      </c>
      <c r="T21" s="264">
        <f aca="true" t="shared" si="0" ref="T21:T84">$B$11</f>
        <v>0</v>
      </c>
      <c r="U21" s="264">
        <v>0</v>
      </c>
      <c r="V21" s="264">
        <v>0</v>
      </c>
      <c r="W21" s="264"/>
      <c r="X21" s="264">
        <v>0</v>
      </c>
      <c r="Y21" s="264">
        <v>0</v>
      </c>
      <c r="Z21" s="264"/>
      <c r="AA21" s="264"/>
      <c r="AB21" s="264"/>
      <c r="AC21" s="264"/>
    </row>
    <row r="22" spans="1:29" ht="12.75">
      <c r="A22" s="939"/>
      <c r="B22" s="908" t="s">
        <v>53</v>
      </c>
      <c r="C22" s="935"/>
      <c r="D22" s="290">
        <f>IF('[2]INPUTS'!D30=2,'[2]INPUTS'!C31,'[2]INPUTS'!C30)</f>
        <v>12.5</v>
      </c>
      <c r="E22" s="302"/>
      <c r="F22" s="264"/>
      <c r="G22" s="264"/>
      <c r="H22" s="264"/>
      <c r="K22" s="264"/>
      <c r="L22" s="264"/>
      <c r="M22" s="264">
        <f aca="true" t="shared" si="1" ref="M22:M85">(M21+1)</f>
        <v>1</v>
      </c>
      <c r="N22" s="264">
        <f aca="true" t="shared" si="2" ref="N22:N85">IF($B$9&gt;N21,IF(O21=($B$8-1),(N21+1),(N21)),(N21))</f>
        <v>1</v>
      </c>
      <c r="O22" s="264">
        <f aca="true" t="shared" si="3" ref="O22:O85">IF(O21&lt;($B$8-1),(1+O21),0)</f>
        <v>1</v>
      </c>
      <c r="P22" s="304">
        <f aca="true" t="shared" si="4" ref="P22:P85">IF((N22&gt;N21),(EXP(-$Q$16)*(P21)+$Q$11),((EXP(-$Q$16)*(P21))))</f>
        <v>88.23515489457961</v>
      </c>
      <c r="Q22" s="304">
        <f>IF((N22&gt;N21),(EXP(-$Q$16)*(Q21)+$Q$12),((EXP(-$Q$16)*(Q21))))</f>
        <v>40.441112660015655</v>
      </c>
      <c r="R22" s="304">
        <f aca="true" t="shared" si="5" ref="R22:R85">IF((N22&gt;N21),(EXP(-$Q$16)*(R21)+$Q$13),((EXP(-$Q$16)*(R21))))</f>
        <v>49.63227462820103</v>
      </c>
      <c r="S22" s="304">
        <f aca="true" t="shared" si="6" ref="S22:S85">IF((N22&gt;N21),(EXP(-$Q$16)*(S21)+$Q$14),((EXP(-$Q$16)*(S21))))</f>
        <v>5.5146971809112255</v>
      </c>
      <c r="T22" s="264">
        <f t="shared" si="0"/>
        <v>0</v>
      </c>
      <c r="U22" s="264">
        <f aca="true" t="shared" si="7" ref="U22:U53">IF(P21&gt;$D$18,(U21+1),U21)</f>
        <v>1</v>
      </c>
      <c r="V22" s="264">
        <f aca="true" t="shared" si="8" ref="V22:V53">IF(P21&gt;$D$16,(V21+1),V21)</f>
        <v>0</v>
      </c>
      <c r="W22" s="264"/>
      <c r="X22" s="264">
        <f aca="true" t="shared" si="9" ref="X22:X53">IF(P21&gt;$D$22,(X21+1),X21)</f>
        <v>1</v>
      </c>
      <c r="Y22" s="264">
        <f aca="true" t="shared" si="10" ref="Y22:Y53">IF(P21&gt;$D$20,(Y21+1),Y21)</f>
        <v>0</v>
      </c>
      <c r="Z22" s="264"/>
      <c r="AA22" s="264"/>
      <c r="AB22" s="264"/>
      <c r="AC22" s="264"/>
    </row>
    <row r="23" spans="1:29" ht="13.5" thickBot="1">
      <c r="A23" s="940"/>
      <c r="B23" s="936" t="s">
        <v>34</v>
      </c>
      <c r="C23" s="937"/>
      <c r="D23" s="305">
        <f>IF('[2]INPUTS'!D30=1,'[2]INPUTS'!C31,'[2]INPUTS'!C30)</f>
        <v>250</v>
      </c>
      <c r="E23" s="302"/>
      <c r="F23" s="264"/>
      <c r="G23" s="264"/>
      <c r="H23" s="264"/>
      <c r="I23" s="306"/>
      <c r="K23" s="264"/>
      <c r="L23" s="264"/>
      <c r="M23" s="264">
        <f t="shared" si="1"/>
        <v>2</v>
      </c>
      <c r="N23" s="264">
        <f t="shared" si="2"/>
        <v>1</v>
      </c>
      <c r="O23" s="264">
        <f t="shared" si="3"/>
        <v>2</v>
      </c>
      <c r="P23" s="304">
        <f t="shared" si="4"/>
        <v>86.50491732522728</v>
      </c>
      <c r="Q23" s="304">
        <f aca="true" t="shared" si="11" ref="Q23:Q86">IF((N23&gt;N22),(EXP(-$Q$16)*(Q22)+$Q$12),((EXP(-$Q$16)*(Q22))))</f>
        <v>39.648087107395845</v>
      </c>
      <c r="R23" s="304">
        <f t="shared" si="5"/>
        <v>48.65901599544035</v>
      </c>
      <c r="S23" s="304">
        <f t="shared" si="6"/>
        <v>5.406557332826705</v>
      </c>
      <c r="T23" s="264">
        <f t="shared" si="0"/>
        <v>0</v>
      </c>
      <c r="U23" s="264">
        <f t="shared" si="7"/>
        <v>2</v>
      </c>
      <c r="V23" s="264">
        <f t="shared" si="8"/>
        <v>0</v>
      </c>
      <c r="W23" s="264"/>
      <c r="X23" s="264">
        <f t="shared" si="9"/>
        <v>2</v>
      </c>
      <c r="Y23" s="264">
        <f t="shared" si="10"/>
        <v>0</v>
      </c>
      <c r="Z23" s="264"/>
      <c r="AA23" s="264"/>
      <c r="AB23" s="264"/>
      <c r="AC23" s="264"/>
    </row>
    <row r="24" spans="1:29" ht="13.5" thickBot="1">
      <c r="A24" s="297"/>
      <c r="B24" s="264"/>
      <c r="C24" s="298"/>
      <c r="D24" s="299"/>
      <c r="E24" s="264"/>
      <c r="F24" s="264"/>
      <c r="G24" s="264"/>
      <c r="H24" s="264"/>
      <c r="I24" s="306"/>
      <c r="K24" s="264"/>
      <c r="L24" s="264"/>
      <c r="M24" s="264">
        <f t="shared" si="1"/>
        <v>3</v>
      </c>
      <c r="N24" s="264">
        <f t="shared" si="2"/>
        <v>1</v>
      </c>
      <c r="O24" s="264">
        <f t="shared" si="3"/>
        <v>3</v>
      </c>
      <c r="P24" s="304">
        <f t="shared" si="4"/>
        <v>84.80860865926925</v>
      </c>
      <c r="Q24" s="304">
        <f t="shared" si="11"/>
        <v>38.87061230216508</v>
      </c>
      <c r="R24" s="304">
        <f t="shared" si="5"/>
        <v>47.70484237083895</v>
      </c>
      <c r="S24" s="304">
        <f t="shared" si="6"/>
        <v>5.300538041204328</v>
      </c>
      <c r="T24" s="264">
        <f t="shared" si="0"/>
        <v>0</v>
      </c>
      <c r="U24" s="264">
        <f t="shared" si="7"/>
        <v>3</v>
      </c>
      <c r="V24" s="264">
        <f t="shared" si="8"/>
        <v>0</v>
      </c>
      <c r="W24" s="264"/>
      <c r="X24" s="264">
        <f t="shared" si="9"/>
        <v>3</v>
      </c>
      <c r="Y24" s="264">
        <f t="shared" si="10"/>
        <v>0</v>
      </c>
      <c r="Z24" s="264"/>
      <c r="AA24" s="264"/>
      <c r="AB24" s="264"/>
      <c r="AC24" s="264"/>
    </row>
    <row r="25" spans="1:29" ht="12.75" customHeight="1">
      <c r="A25" s="933" t="s">
        <v>132</v>
      </c>
      <c r="B25" s="307" t="s">
        <v>54</v>
      </c>
      <c r="E25" s="264"/>
      <c r="F25" s="264"/>
      <c r="G25" s="264"/>
      <c r="H25" s="264"/>
      <c r="I25" s="306"/>
      <c r="K25" s="264"/>
      <c r="L25" s="264"/>
      <c r="M25" s="264">
        <f t="shared" si="1"/>
        <v>4</v>
      </c>
      <c r="N25" s="264">
        <f t="shared" si="2"/>
        <v>1</v>
      </c>
      <c r="O25" s="264">
        <f t="shared" si="3"/>
        <v>4</v>
      </c>
      <c r="P25" s="304">
        <f t="shared" si="4"/>
        <v>83.14556357160454</v>
      </c>
      <c r="Q25" s="304">
        <f t="shared" si="11"/>
        <v>38.10838330365208</v>
      </c>
      <c r="R25" s="304">
        <f t="shared" si="5"/>
        <v>46.76937950902755</v>
      </c>
      <c r="S25" s="304">
        <f t="shared" si="6"/>
        <v>5.196597723225284</v>
      </c>
      <c r="T25" s="264">
        <f t="shared" si="0"/>
        <v>0</v>
      </c>
      <c r="U25" s="264">
        <f t="shared" si="7"/>
        <v>4</v>
      </c>
      <c r="V25" s="264">
        <f t="shared" si="8"/>
        <v>0</v>
      </c>
      <c r="W25" s="264"/>
      <c r="X25" s="264">
        <f t="shared" si="9"/>
        <v>4</v>
      </c>
      <c r="Y25" s="264">
        <f t="shared" si="10"/>
        <v>0</v>
      </c>
      <c r="Z25" s="264"/>
      <c r="AA25" s="264"/>
      <c r="AB25" s="264"/>
      <c r="AC25" s="264"/>
    </row>
    <row r="26" spans="1:29" ht="12.75" customHeight="1">
      <c r="A26" s="934"/>
      <c r="B26" s="308" t="s">
        <v>55</v>
      </c>
      <c r="E26" s="264"/>
      <c r="F26" s="264"/>
      <c r="G26" s="264"/>
      <c r="H26" s="264"/>
      <c r="I26" s="306"/>
      <c r="K26" s="264"/>
      <c r="L26" s="264"/>
      <c r="M26" s="264">
        <f t="shared" si="1"/>
        <v>5</v>
      </c>
      <c r="N26" s="264">
        <f t="shared" si="2"/>
        <v>1</v>
      </c>
      <c r="O26" s="264">
        <f t="shared" si="3"/>
        <v>5</v>
      </c>
      <c r="P26" s="304">
        <f t="shared" si="4"/>
        <v>81.51512978375159</v>
      </c>
      <c r="Q26" s="304">
        <f t="shared" si="11"/>
        <v>37.36110115088614</v>
      </c>
      <c r="R26" s="304">
        <f t="shared" si="5"/>
        <v>45.85226050336026</v>
      </c>
      <c r="S26" s="304">
        <f t="shared" si="6"/>
        <v>5.094695611484474</v>
      </c>
      <c r="T26" s="264">
        <f t="shared" si="0"/>
        <v>0</v>
      </c>
      <c r="U26" s="264">
        <f t="shared" si="7"/>
        <v>5</v>
      </c>
      <c r="V26" s="264">
        <f t="shared" si="8"/>
        <v>0</v>
      </c>
      <c r="W26" s="264"/>
      <c r="X26" s="264">
        <f t="shared" si="9"/>
        <v>5</v>
      </c>
      <c r="Y26" s="264">
        <f t="shared" si="10"/>
        <v>0</v>
      </c>
      <c r="Z26" s="264"/>
      <c r="AA26" s="264"/>
      <c r="AB26" s="264"/>
      <c r="AC26" s="264"/>
    </row>
    <row r="27" spans="1:29" ht="12.75">
      <c r="A27" s="309" t="s">
        <v>42</v>
      </c>
      <c r="B27" s="310">
        <f>MAX(P21:P386)</f>
        <v>90</v>
      </c>
      <c r="E27" s="264"/>
      <c r="F27" s="264"/>
      <c r="G27" s="264"/>
      <c r="H27" s="264"/>
      <c r="I27" s="306"/>
      <c r="K27" s="264"/>
      <c r="L27" s="264"/>
      <c r="M27" s="264">
        <f t="shared" si="1"/>
        <v>6</v>
      </c>
      <c r="N27" s="264">
        <f t="shared" si="2"/>
        <v>1</v>
      </c>
      <c r="O27" s="264">
        <f t="shared" si="3"/>
        <v>6</v>
      </c>
      <c r="P27" s="304">
        <f t="shared" si="4"/>
        <v>79.91666780801201</v>
      </c>
      <c r="Q27" s="304">
        <f t="shared" si="11"/>
        <v>36.62847274533884</v>
      </c>
      <c r="R27" s="304">
        <f t="shared" si="5"/>
        <v>44.95312564200675</v>
      </c>
      <c r="S27" s="304">
        <f t="shared" si="6"/>
        <v>4.9947917380007505</v>
      </c>
      <c r="T27" s="264">
        <f t="shared" si="0"/>
        <v>0</v>
      </c>
      <c r="U27" s="264">
        <f t="shared" si="7"/>
        <v>6</v>
      </c>
      <c r="V27" s="264">
        <f t="shared" si="8"/>
        <v>0</v>
      </c>
      <c r="W27" s="264"/>
      <c r="X27" s="264">
        <f t="shared" si="9"/>
        <v>6</v>
      </c>
      <c r="Y27" s="264">
        <f t="shared" si="10"/>
        <v>0</v>
      </c>
      <c r="Z27" s="264"/>
      <c r="AA27" s="264"/>
      <c r="AB27" s="264"/>
      <c r="AC27" s="264"/>
    </row>
    <row r="28" spans="1:29" ht="12.75">
      <c r="A28" s="309" t="s">
        <v>56</v>
      </c>
      <c r="B28" s="310">
        <f>MAX(Q21:Q386)</f>
        <v>41.25</v>
      </c>
      <c r="E28" s="264"/>
      <c r="F28" s="264"/>
      <c r="G28" s="264"/>
      <c r="H28" s="264"/>
      <c r="I28" s="306"/>
      <c r="K28" s="264"/>
      <c r="L28" s="264"/>
      <c r="M28" s="264">
        <f t="shared" si="1"/>
        <v>7</v>
      </c>
      <c r="N28" s="264">
        <f t="shared" si="2"/>
        <v>1</v>
      </c>
      <c r="O28" s="264">
        <f t="shared" si="3"/>
        <v>7</v>
      </c>
      <c r="P28" s="304">
        <f t="shared" si="4"/>
        <v>78.34955069665115</v>
      </c>
      <c r="Q28" s="304">
        <f t="shared" si="11"/>
        <v>35.910210735965116</v>
      </c>
      <c r="R28" s="304">
        <f t="shared" si="5"/>
        <v>44.07162226686627</v>
      </c>
      <c r="S28" s="304">
        <f t="shared" si="6"/>
        <v>4.896846918540697</v>
      </c>
      <c r="T28" s="264">
        <f t="shared" si="0"/>
        <v>0</v>
      </c>
      <c r="U28" s="264">
        <f t="shared" si="7"/>
        <v>7</v>
      </c>
      <c r="V28" s="264">
        <f t="shared" si="8"/>
        <v>0</v>
      </c>
      <c r="W28" s="264"/>
      <c r="X28" s="264">
        <f t="shared" si="9"/>
        <v>7</v>
      </c>
      <c r="Y28" s="264">
        <f t="shared" si="10"/>
        <v>0</v>
      </c>
      <c r="Z28" s="264"/>
      <c r="AA28" s="264"/>
      <c r="AB28" s="264"/>
      <c r="AC28" s="264"/>
    </row>
    <row r="29" spans="1:29" ht="12.75">
      <c r="A29" s="309" t="s">
        <v>57</v>
      </c>
      <c r="B29" s="310">
        <f>MAX(R21:R386)</f>
        <v>50.625</v>
      </c>
      <c r="E29" s="264"/>
      <c r="F29" s="264"/>
      <c r="G29" s="264"/>
      <c r="H29" s="264"/>
      <c r="I29" s="306"/>
      <c r="K29" s="264"/>
      <c r="L29" s="264"/>
      <c r="M29" s="264">
        <f t="shared" si="1"/>
        <v>8</v>
      </c>
      <c r="N29" s="264">
        <f t="shared" si="2"/>
        <v>1</v>
      </c>
      <c r="O29" s="264">
        <f t="shared" si="3"/>
        <v>8</v>
      </c>
      <c r="P29" s="304">
        <f t="shared" si="4"/>
        <v>76.81316379599703</v>
      </c>
      <c r="Q29" s="304">
        <f t="shared" si="11"/>
        <v>35.20603340649864</v>
      </c>
      <c r="R29" s="304">
        <f t="shared" si="5"/>
        <v>43.207404635248324</v>
      </c>
      <c r="S29" s="304">
        <f t="shared" si="6"/>
        <v>4.800822737249814</v>
      </c>
      <c r="T29" s="264">
        <f t="shared" si="0"/>
        <v>0</v>
      </c>
      <c r="U29" s="264">
        <f t="shared" si="7"/>
        <v>8</v>
      </c>
      <c r="V29" s="264">
        <f t="shared" si="8"/>
        <v>0</v>
      </c>
      <c r="W29" s="264"/>
      <c r="X29" s="264">
        <f t="shared" si="9"/>
        <v>8</v>
      </c>
      <c r="Y29" s="264">
        <f t="shared" si="10"/>
        <v>0</v>
      </c>
      <c r="Z29" s="264"/>
      <c r="AA29" s="264"/>
      <c r="AB29" s="264"/>
      <c r="AC29" s="264"/>
    </row>
    <row r="30" spans="1:29" ht="13.5" thickBot="1">
      <c r="A30" s="311" t="s">
        <v>58</v>
      </c>
      <c r="B30" s="312">
        <f>MAX(S21:S386)</f>
        <v>5.625</v>
      </c>
      <c r="E30" s="264"/>
      <c r="F30" s="264"/>
      <c r="G30" s="264"/>
      <c r="H30" s="264"/>
      <c r="I30" s="306"/>
      <c r="K30" s="264"/>
      <c r="L30" s="264"/>
      <c r="M30" s="264">
        <f t="shared" si="1"/>
        <v>9</v>
      </c>
      <c r="N30" s="264">
        <f t="shared" si="2"/>
        <v>1</v>
      </c>
      <c r="O30" s="264">
        <f t="shared" si="3"/>
        <v>9</v>
      </c>
      <c r="P30" s="304">
        <f t="shared" si="4"/>
        <v>75.30690450536125</v>
      </c>
      <c r="Q30" s="304">
        <f t="shared" si="11"/>
        <v>34.51566456495724</v>
      </c>
      <c r="R30" s="304">
        <f t="shared" si="5"/>
        <v>42.3601337842657</v>
      </c>
      <c r="S30" s="304">
        <f t="shared" si="6"/>
        <v>4.706681531585078</v>
      </c>
      <c r="T30" s="264">
        <f t="shared" si="0"/>
        <v>0</v>
      </c>
      <c r="U30" s="264">
        <f t="shared" si="7"/>
        <v>9</v>
      </c>
      <c r="V30" s="264">
        <f t="shared" si="8"/>
        <v>0</v>
      </c>
      <c r="W30" s="264"/>
      <c r="X30" s="264">
        <f t="shared" si="9"/>
        <v>9</v>
      </c>
      <c r="Y30" s="264">
        <f t="shared" si="10"/>
        <v>0</v>
      </c>
      <c r="Z30" s="264"/>
      <c r="AA30" s="264"/>
      <c r="AB30" s="264"/>
      <c r="AC30" s="264"/>
    </row>
    <row r="31" spans="5:29" ht="12.75">
      <c r="E31" s="264"/>
      <c r="F31" s="264"/>
      <c r="G31" s="264"/>
      <c r="H31" s="264"/>
      <c r="I31" s="306"/>
      <c r="K31" s="264"/>
      <c r="L31" s="264"/>
      <c r="M31" s="264">
        <f t="shared" si="1"/>
        <v>10</v>
      </c>
      <c r="N31" s="264">
        <f t="shared" si="2"/>
        <v>1</v>
      </c>
      <c r="O31" s="264">
        <f t="shared" si="3"/>
        <v>10</v>
      </c>
      <c r="P31" s="304">
        <f t="shared" si="4"/>
        <v>73.83018204068739</v>
      </c>
      <c r="Q31" s="304">
        <f t="shared" si="11"/>
        <v>33.83883343531505</v>
      </c>
      <c r="R31" s="304">
        <f t="shared" si="5"/>
        <v>41.52947739788665</v>
      </c>
      <c r="S31" s="304">
        <f t="shared" si="6"/>
        <v>4.614386377542962</v>
      </c>
      <c r="T31" s="264">
        <f t="shared" si="0"/>
        <v>0</v>
      </c>
      <c r="U31" s="264">
        <f t="shared" si="7"/>
        <v>10</v>
      </c>
      <c r="V31" s="264">
        <f t="shared" si="8"/>
        <v>0</v>
      </c>
      <c r="W31" s="264"/>
      <c r="X31" s="264">
        <f t="shared" si="9"/>
        <v>10</v>
      </c>
      <c r="Y31" s="264">
        <f t="shared" si="10"/>
        <v>0</v>
      </c>
      <c r="Z31" s="264"/>
      <c r="AA31" s="264"/>
      <c r="AB31" s="264"/>
      <c r="AC31" s="264"/>
    </row>
    <row r="32" spans="1:29" ht="21" thickBot="1">
      <c r="A32" s="313" t="s">
        <v>59</v>
      </c>
      <c r="B32" s="314"/>
      <c r="C32" s="314"/>
      <c r="D32" s="315"/>
      <c r="E32" s="314"/>
      <c r="F32" s="314"/>
      <c r="G32" s="314"/>
      <c r="H32" s="314"/>
      <c r="I32" s="306"/>
      <c r="K32" s="264"/>
      <c r="L32" s="264"/>
      <c r="M32" s="264">
        <f t="shared" si="1"/>
        <v>11</v>
      </c>
      <c r="N32" s="264">
        <f t="shared" si="2"/>
        <v>1</v>
      </c>
      <c r="O32" s="264">
        <f t="shared" si="3"/>
        <v>11</v>
      </c>
      <c r="P32" s="304">
        <f t="shared" si="4"/>
        <v>72.38241720283402</v>
      </c>
      <c r="Q32" s="304">
        <f t="shared" si="11"/>
        <v>33.175274551298926</v>
      </c>
      <c r="R32" s="304">
        <f t="shared" si="5"/>
        <v>40.71510967659413</v>
      </c>
      <c r="S32" s="304">
        <f t="shared" si="6"/>
        <v>4.523901075177126</v>
      </c>
      <c r="T32" s="264">
        <f t="shared" si="0"/>
        <v>0</v>
      </c>
      <c r="U32" s="264">
        <f t="shared" si="7"/>
        <v>11</v>
      </c>
      <c r="V32" s="264">
        <f t="shared" si="8"/>
        <v>0</v>
      </c>
      <c r="W32" s="264"/>
      <c r="X32" s="264">
        <f t="shared" si="9"/>
        <v>11</v>
      </c>
      <c r="Y32" s="264">
        <f t="shared" si="10"/>
        <v>0</v>
      </c>
      <c r="Z32" s="264"/>
      <c r="AA32" s="264"/>
      <c r="AB32" s="264"/>
      <c r="AC32" s="264"/>
    </row>
    <row r="33" spans="4:29" ht="14.25" thickBot="1" thickTop="1">
      <c r="D33" s="316"/>
      <c r="E33" s="317"/>
      <c r="I33" s="306"/>
      <c r="K33" s="264"/>
      <c r="L33" s="264"/>
      <c r="M33" s="264">
        <f t="shared" si="1"/>
        <v>12</v>
      </c>
      <c r="N33" s="264">
        <f t="shared" si="2"/>
        <v>1</v>
      </c>
      <c r="O33" s="264">
        <f t="shared" si="3"/>
        <v>12</v>
      </c>
      <c r="P33" s="304">
        <f t="shared" si="4"/>
        <v>70.96304215040159</v>
      </c>
      <c r="Q33" s="304">
        <f t="shared" si="11"/>
        <v>32.5247276522674</v>
      </c>
      <c r="R33" s="304">
        <f t="shared" si="5"/>
        <v>39.91671120960089</v>
      </c>
      <c r="S33" s="304">
        <f t="shared" si="6"/>
        <v>4.4351901344000995</v>
      </c>
      <c r="T33" s="264">
        <f t="shared" si="0"/>
        <v>0</v>
      </c>
      <c r="U33" s="264">
        <f t="shared" si="7"/>
        <v>12</v>
      </c>
      <c r="V33" s="264">
        <f t="shared" si="8"/>
        <v>0</v>
      </c>
      <c r="W33" s="264"/>
      <c r="X33" s="264">
        <f t="shared" si="9"/>
        <v>12</v>
      </c>
      <c r="Y33" s="264">
        <f t="shared" si="10"/>
        <v>0</v>
      </c>
      <c r="Z33" s="264"/>
      <c r="AA33" s="264"/>
      <c r="AB33" s="264"/>
      <c r="AC33" s="264"/>
    </row>
    <row r="34" spans="2:29" ht="12.75">
      <c r="B34" s="318" t="s">
        <v>28</v>
      </c>
      <c r="C34" s="319" t="s">
        <v>60</v>
      </c>
      <c r="D34" s="320" t="s">
        <v>61</v>
      </c>
      <c r="E34" s="320" t="s">
        <v>62</v>
      </c>
      <c r="F34" s="319" t="s">
        <v>63</v>
      </c>
      <c r="G34" s="321" t="s">
        <v>64</v>
      </c>
      <c r="K34" s="264"/>
      <c r="L34" s="264"/>
      <c r="M34" s="264">
        <f t="shared" si="1"/>
        <v>13</v>
      </c>
      <c r="N34" s="264">
        <f t="shared" si="2"/>
        <v>1</v>
      </c>
      <c r="O34" s="264">
        <f t="shared" si="3"/>
        <v>13</v>
      </c>
      <c r="P34" s="304">
        <f t="shared" si="4"/>
        <v>69.57150017701407</v>
      </c>
      <c r="Q34" s="304">
        <f t="shared" si="11"/>
        <v>31.886937581131452</v>
      </c>
      <c r="R34" s="304">
        <f t="shared" si="5"/>
        <v>39.13396884957041</v>
      </c>
      <c r="S34" s="304">
        <f t="shared" si="6"/>
        <v>4.34821876106338</v>
      </c>
      <c r="T34" s="264">
        <f t="shared" si="0"/>
        <v>0</v>
      </c>
      <c r="U34" s="264">
        <f t="shared" si="7"/>
        <v>13</v>
      </c>
      <c r="V34" s="264">
        <f t="shared" si="8"/>
        <v>0</v>
      </c>
      <c r="W34" s="264"/>
      <c r="X34" s="264">
        <f t="shared" si="9"/>
        <v>13</v>
      </c>
      <c r="Y34" s="264">
        <f t="shared" si="10"/>
        <v>0</v>
      </c>
      <c r="Z34" s="264"/>
      <c r="AA34" s="264"/>
      <c r="AB34" s="264"/>
      <c r="AC34" s="264"/>
    </row>
    <row r="35" spans="2:29" ht="13.5" customHeight="1">
      <c r="B35" s="322" t="s">
        <v>65</v>
      </c>
      <c r="C35" s="323" t="s">
        <v>66</v>
      </c>
      <c r="D35" s="324" t="s">
        <v>67</v>
      </c>
      <c r="E35" s="324" t="s">
        <v>68</v>
      </c>
      <c r="F35" s="323" t="s">
        <v>69</v>
      </c>
      <c r="G35" s="325" t="s">
        <v>70</v>
      </c>
      <c r="K35" s="264"/>
      <c r="L35" s="264"/>
      <c r="M35" s="264">
        <f t="shared" si="1"/>
        <v>14</v>
      </c>
      <c r="N35" s="264">
        <f t="shared" si="2"/>
        <v>1</v>
      </c>
      <c r="O35" s="264">
        <f t="shared" si="3"/>
        <v>14</v>
      </c>
      <c r="P35" s="304">
        <f t="shared" si="4"/>
        <v>68.20724549296789</v>
      </c>
      <c r="Q35" s="304">
        <f t="shared" si="11"/>
        <v>31.26165418427695</v>
      </c>
      <c r="R35" s="304">
        <f t="shared" si="5"/>
        <v>38.36657558979443</v>
      </c>
      <c r="S35" s="304">
        <f t="shared" si="6"/>
        <v>4.262952843310493</v>
      </c>
      <c r="T35" s="264">
        <f t="shared" si="0"/>
        <v>0</v>
      </c>
      <c r="U35" s="264">
        <f t="shared" si="7"/>
        <v>14</v>
      </c>
      <c r="V35" s="264">
        <f t="shared" si="8"/>
        <v>0</v>
      </c>
      <c r="W35" s="264"/>
      <c r="X35" s="264">
        <f t="shared" si="9"/>
        <v>14</v>
      </c>
      <c r="Y35" s="264">
        <f t="shared" si="10"/>
        <v>0</v>
      </c>
      <c r="Z35" s="264"/>
      <c r="AA35" s="264"/>
      <c r="AB35" s="264"/>
      <c r="AC35" s="264"/>
    </row>
    <row r="36" spans="2:29" ht="16.5" customHeight="1">
      <c r="B36" s="326" t="s">
        <v>71</v>
      </c>
      <c r="C36" s="327">
        <v>20</v>
      </c>
      <c r="D36" s="328">
        <f>(0.648*C36^0.651)</f>
        <v>4.555599462601989</v>
      </c>
      <c r="E36" s="328">
        <f>D36/0.2</f>
        <v>22.77799731300994</v>
      </c>
      <c r="F36" s="329">
        <f>(E36/C36)*100</f>
        <v>113.8899865650497</v>
      </c>
      <c r="G36" s="330">
        <f>E36/1000</f>
        <v>0.022777997313009942</v>
      </c>
      <c r="K36" s="264"/>
      <c r="L36" s="264"/>
      <c r="M36" s="264">
        <f t="shared" si="1"/>
        <v>15</v>
      </c>
      <c r="N36" s="264">
        <f t="shared" si="2"/>
        <v>1</v>
      </c>
      <c r="O36" s="264">
        <f t="shared" si="3"/>
        <v>15</v>
      </c>
      <c r="P36" s="304">
        <f t="shared" si="4"/>
        <v>66.86974301116265</v>
      </c>
      <c r="Q36" s="304">
        <f t="shared" si="11"/>
        <v>30.64863221344955</v>
      </c>
      <c r="R36" s="304">
        <f t="shared" si="5"/>
        <v>37.614230443778986</v>
      </c>
      <c r="S36" s="304">
        <f t="shared" si="6"/>
        <v>4.179358938197666</v>
      </c>
      <c r="T36" s="264">
        <f t="shared" si="0"/>
        <v>0</v>
      </c>
      <c r="U36" s="264">
        <f t="shared" si="7"/>
        <v>15</v>
      </c>
      <c r="V36" s="264">
        <f t="shared" si="8"/>
        <v>0</v>
      </c>
      <c r="W36" s="264"/>
      <c r="X36" s="264">
        <f t="shared" si="9"/>
        <v>15</v>
      </c>
      <c r="Y36" s="264">
        <f t="shared" si="10"/>
        <v>0</v>
      </c>
      <c r="Z36" s="264"/>
      <c r="AA36" s="264"/>
      <c r="AB36" s="264"/>
      <c r="AC36" s="264"/>
    </row>
    <row r="37" spans="2:29" ht="16.5" customHeight="1">
      <c r="B37" s="331" t="s">
        <v>72</v>
      </c>
      <c r="C37" s="327">
        <v>100</v>
      </c>
      <c r="D37" s="328">
        <f>(0.648*C37^0.651)</f>
        <v>12.988978737326251</v>
      </c>
      <c r="E37" s="328">
        <f>D37/0.2</f>
        <v>64.94489368663125</v>
      </c>
      <c r="F37" s="329">
        <f>(E37/C37)*100</f>
        <v>64.94489368663125</v>
      </c>
      <c r="G37" s="330">
        <f>E37/1000</f>
        <v>0.06494489368663124</v>
      </c>
      <c r="K37" s="264"/>
      <c r="L37" s="264"/>
      <c r="M37" s="264">
        <f t="shared" si="1"/>
        <v>16</v>
      </c>
      <c r="N37" s="264">
        <f t="shared" si="2"/>
        <v>1</v>
      </c>
      <c r="O37" s="264">
        <f t="shared" si="3"/>
        <v>16</v>
      </c>
      <c r="P37" s="304">
        <f t="shared" si="4"/>
        <v>65.55846813722965</v>
      </c>
      <c r="Q37" s="304">
        <f t="shared" si="11"/>
        <v>30.047631229563592</v>
      </c>
      <c r="R37" s="304">
        <f t="shared" si="5"/>
        <v>36.87663832719168</v>
      </c>
      <c r="S37" s="304">
        <f t="shared" si="6"/>
        <v>4.097404258576853</v>
      </c>
      <c r="T37" s="264">
        <f t="shared" si="0"/>
        <v>0</v>
      </c>
      <c r="U37" s="264">
        <f t="shared" si="7"/>
        <v>16</v>
      </c>
      <c r="V37" s="264">
        <f t="shared" si="8"/>
        <v>0</v>
      </c>
      <c r="W37" s="264"/>
      <c r="X37" s="264">
        <f t="shared" si="9"/>
        <v>16</v>
      </c>
      <c r="Y37" s="264">
        <f t="shared" si="10"/>
        <v>0</v>
      </c>
      <c r="Z37" s="264"/>
      <c r="AA37" s="264"/>
      <c r="AB37" s="264"/>
      <c r="AC37" s="264"/>
    </row>
    <row r="38" spans="2:29" ht="16.5" customHeight="1" thickBot="1">
      <c r="B38" s="332" t="s">
        <v>73</v>
      </c>
      <c r="C38" s="333">
        <v>1000</v>
      </c>
      <c r="D38" s="334">
        <f>(0.648*C38^0.651)</f>
        <v>58.153385883648525</v>
      </c>
      <c r="E38" s="334">
        <f>D38/0.2</f>
        <v>290.7669294182426</v>
      </c>
      <c r="F38" s="335">
        <f>(E38/C38)*100</f>
        <v>29.076692941824263</v>
      </c>
      <c r="G38" s="336">
        <f>E38/1000</f>
        <v>0.2907669294182426</v>
      </c>
      <c r="H38" s="337"/>
      <c r="I38" s="338"/>
      <c r="K38" s="264"/>
      <c r="L38" s="264"/>
      <c r="M38" s="264">
        <f t="shared" si="1"/>
        <v>17</v>
      </c>
      <c r="N38" s="264">
        <f t="shared" si="2"/>
        <v>1</v>
      </c>
      <c r="O38" s="264">
        <f t="shared" si="3"/>
        <v>17</v>
      </c>
      <c r="P38" s="304">
        <f t="shared" si="4"/>
        <v>64.27290656377578</v>
      </c>
      <c r="Q38" s="304">
        <f t="shared" si="11"/>
        <v>29.458415508397234</v>
      </c>
      <c r="R38" s="304">
        <f t="shared" si="5"/>
        <v>36.153509942123875</v>
      </c>
      <c r="S38" s="304">
        <f t="shared" si="6"/>
        <v>4.017056660235986</v>
      </c>
      <c r="T38" s="264">
        <f t="shared" si="0"/>
        <v>0</v>
      </c>
      <c r="U38" s="264">
        <f t="shared" si="7"/>
        <v>17</v>
      </c>
      <c r="V38" s="264">
        <f t="shared" si="8"/>
        <v>0</v>
      </c>
      <c r="W38" s="264"/>
      <c r="X38" s="264">
        <f t="shared" si="9"/>
        <v>17</v>
      </c>
      <c r="Y38" s="264">
        <f t="shared" si="10"/>
        <v>0</v>
      </c>
      <c r="Z38" s="264"/>
      <c r="AA38" s="264"/>
      <c r="AB38" s="264"/>
      <c r="AC38" s="264"/>
    </row>
    <row r="39" spans="2:29" ht="24" thickBot="1">
      <c r="B39" s="339">
        <f>IF('[2]INPUTS'!$D$25="","Warning! You Have Failed to Enter a Toxicity Scaling Factor on the Inputs Page","")</f>
      </c>
      <c r="C39" s="264"/>
      <c r="D39" s="267"/>
      <c r="E39" s="264"/>
      <c r="F39" s="340"/>
      <c r="G39" s="340"/>
      <c r="H39" s="337"/>
      <c r="I39" s="338"/>
      <c r="K39" s="264"/>
      <c r="L39" s="264"/>
      <c r="M39" s="264">
        <f t="shared" si="1"/>
        <v>18</v>
      </c>
      <c r="N39" s="264">
        <f t="shared" si="2"/>
        <v>1</v>
      </c>
      <c r="O39" s="264">
        <f t="shared" si="3"/>
        <v>18</v>
      </c>
      <c r="P39" s="304">
        <f t="shared" si="4"/>
        <v>63.012554068662205</v>
      </c>
      <c r="Q39" s="304">
        <f t="shared" si="11"/>
        <v>28.880753948136846</v>
      </c>
      <c r="R39" s="304">
        <f t="shared" si="5"/>
        <v>35.44456166362249</v>
      </c>
      <c r="S39" s="304">
        <f t="shared" si="6"/>
        <v>3.938284629291388</v>
      </c>
      <c r="T39" s="264">
        <f t="shared" si="0"/>
        <v>0</v>
      </c>
      <c r="U39" s="264">
        <f t="shared" si="7"/>
        <v>18</v>
      </c>
      <c r="V39" s="264">
        <f t="shared" si="8"/>
        <v>0</v>
      </c>
      <c r="W39" s="264"/>
      <c r="X39" s="264">
        <f t="shared" si="9"/>
        <v>18</v>
      </c>
      <c r="Y39" s="264">
        <f t="shared" si="10"/>
        <v>0</v>
      </c>
      <c r="Z39" s="264"/>
      <c r="AA39" s="264"/>
      <c r="AB39" s="264"/>
      <c r="AC39" s="264"/>
    </row>
    <row r="40" spans="2:29" ht="12.75">
      <c r="B40" s="318" t="s">
        <v>74</v>
      </c>
      <c r="C40" s="341" t="s">
        <v>75</v>
      </c>
      <c r="D40" s="342"/>
      <c r="E40" s="264"/>
      <c r="F40" s="264"/>
      <c r="G40" s="264"/>
      <c r="I40" s="338"/>
      <c r="K40" s="264"/>
      <c r="L40" s="264"/>
      <c r="M40" s="264">
        <f t="shared" si="1"/>
        <v>19</v>
      </c>
      <c r="N40" s="264">
        <f t="shared" si="2"/>
        <v>1</v>
      </c>
      <c r="O40" s="264">
        <f t="shared" si="3"/>
        <v>19</v>
      </c>
      <c r="P40" s="304">
        <f t="shared" si="4"/>
        <v>61.776916317238694</v>
      </c>
      <c r="Q40" s="304">
        <f t="shared" si="11"/>
        <v>28.314419978734403</v>
      </c>
      <c r="R40" s="304">
        <f t="shared" si="5"/>
        <v>34.74951542844676</v>
      </c>
      <c r="S40" s="304">
        <f t="shared" si="6"/>
        <v>3.8610572698274184</v>
      </c>
      <c r="T40" s="264">
        <f t="shared" si="0"/>
        <v>0</v>
      </c>
      <c r="U40" s="264">
        <f t="shared" si="7"/>
        <v>19</v>
      </c>
      <c r="V40" s="264">
        <f t="shared" si="8"/>
        <v>0</v>
      </c>
      <c r="W40" s="264"/>
      <c r="X40" s="264">
        <f t="shared" si="9"/>
        <v>19</v>
      </c>
      <c r="Y40" s="264">
        <f t="shared" si="10"/>
        <v>0</v>
      </c>
      <c r="Z40" s="264"/>
      <c r="AA40" s="264"/>
      <c r="AB40" s="264"/>
      <c r="AC40" s="264"/>
    </row>
    <row r="41" spans="2:29" ht="15">
      <c r="B41" s="322" t="s">
        <v>66</v>
      </c>
      <c r="C41" s="343" t="s">
        <v>76</v>
      </c>
      <c r="D41" s="344"/>
      <c r="E41" s="345"/>
      <c r="F41" s="264"/>
      <c r="G41" s="264"/>
      <c r="K41" s="264"/>
      <c r="L41" s="264"/>
      <c r="M41" s="264">
        <f t="shared" si="1"/>
        <v>20</v>
      </c>
      <c r="N41" s="264">
        <f t="shared" si="2"/>
        <v>1</v>
      </c>
      <c r="O41" s="264">
        <f t="shared" si="3"/>
        <v>20</v>
      </c>
      <c r="P41" s="304">
        <f t="shared" si="4"/>
        <v>60.56550866845598</v>
      </c>
      <c r="Q41" s="304">
        <f t="shared" si="11"/>
        <v>27.75919147304233</v>
      </c>
      <c r="R41" s="304">
        <f t="shared" si="5"/>
        <v>34.06809862600649</v>
      </c>
      <c r="S41" s="304">
        <f t="shared" si="6"/>
        <v>3.785344291778499</v>
      </c>
      <c r="T41" s="264">
        <f t="shared" si="0"/>
        <v>0</v>
      </c>
      <c r="U41" s="264">
        <f t="shared" si="7"/>
        <v>20</v>
      </c>
      <c r="V41" s="264">
        <f t="shared" si="8"/>
        <v>0</v>
      </c>
      <c r="W41" s="264"/>
      <c r="X41" s="264">
        <f t="shared" si="9"/>
        <v>20</v>
      </c>
      <c r="Y41" s="264">
        <f t="shared" si="10"/>
        <v>0</v>
      </c>
      <c r="Z41" s="264"/>
      <c r="AA41" s="264"/>
      <c r="AB41" s="264"/>
      <c r="AC41" s="264"/>
    </row>
    <row r="42" spans="2:29" ht="12.75">
      <c r="B42" s="331">
        <v>20</v>
      </c>
      <c r="C42" s="346">
        <f>+IF('[2]INPUTS'!$D$21=3,(($D$15)*((20/'[2]INPUTS'!$F$21)^('[2]INPUTS'!$D$25-1))),IF('[2]INPUTS'!$D$21=1,(($D$15)*((20/178)^('[2]INPUTS'!$D$25-1))),(($D$15)*((20/1580)^('[2]INPUTS'!$D$25-1)))))</f>
        <v>2596.127040243219</v>
      </c>
      <c r="D42" s="347"/>
      <c r="E42" s="348">
        <f>IF('[2]INPUTS'!$F$21=0,"",IF('[2]INPUTS'!$D$21&lt;3,"NOTE:Toxicity adjustments not based on standard assumed test animal body weight",""))</f>
      </c>
      <c r="F42" s="264"/>
      <c r="G42" s="264"/>
      <c r="K42" s="264"/>
      <c r="L42" s="264"/>
      <c r="M42" s="264">
        <f t="shared" si="1"/>
        <v>21</v>
      </c>
      <c r="N42" s="264">
        <f t="shared" si="2"/>
        <v>1</v>
      </c>
      <c r="O42" s="264">
        <f t="shared" si="3"/>
        <v>21</v>
      </c>
      <c r="P42" s="304">
        <f t="shared" si="4"/>
        <v>59.3778559847802</v>
      </c>
      <c r="Q42" s="304">
        <f t="shared" si="11"/>
        <v>27.214850659690928</v>
      </c>
      <c r="R42" s="304">
        <f t="shared" si="5"/>
        <v>33.40004399143886</v>
      </c>
      <c r="S42" s="304">
        <f t="shared" si="6"/>
        <v>3.7111159990487623</v>
      </c>
      <c r="T42" s="264">
        <f t="shared" si="0"/>
        <v>0</v>
      </c>
      <c r="U42" s="264">
        <f t="shared" si="7"/>
        <v>21</v>
      </c>
      <c r="V42" s="264">
        <f t="shared" si="8"/>
        <v>0</v>
      </c>
      <c r="W42" s="264"/>
      <c r="X42" s="264">
        <f t="shared" si="9"/>
        <v>21</v>
      </c>
      <c r="Y42" s="264">
        <f t="shared" si="10"/>
        <v>0</v>
      </c>
      <c r="Z42" s="264"/>
      <c r="AA42" s="264"/>
      <c r="AB42" s="264"/>
      <c r="AC42" s="264"/>
    </row>
    <row r="43" spans="2:29" ht="12.75">
      <c r="B43" s="331">
        <v>100</v>
      </c>
      <c r="C43" s="346">
        <f>+IF('[2]INPUTS'!$D$21=3,(($D$15)*((100/'[2]INPUTS'!$F$21)^('[2]INPUTS'!$D$25-1))),IF('[2]INPUTS'!$D$21=1,(($D$15)*((100/178)^('[2]INPUTS'!$D$25-1))),(($D$15)*((100/1580)^('[2]INPUTS'!$D$25-1)))))</f>
        <v>3304.9998285548245</v>
      </c>
      <c r="D43" s="347"/>
      <c r="E43" s="348">
        <f>IF('[2]INPUTS'!$F$21=0,"",IF('[2]INPUTS'!$D$21&lt;3,"NOTE:Toxicity adjustments not based on standard assumed test animal body weight",""))</f>
      </c>
      <c r="F43" s="264"/>
      <c r="G43" s="264"/>
      <c r="K43" s="264"/>
      <c r="L43" s="264"/>
      <c r="M43" s="264">
        <f t="shared" si="1"/>
        <v>22</v>
      </c>
      <c r="N43" s="264">
        <f t="shared" si="2"/>
        <v>1</v>
      </c>
      <c r="O43" s="264">
        <f t="shared" si="3"/>
        <v>22</v>
      </c>
      <c r="P43" s="304">
        <f t="shared" si="4"/>
        <v>58.21349244583468</v>
      </c>
      <c r="Q43" s="304">
        <f t="shared" si="11"/>
        <v>26.681184037674235</v>
      </c>
      <c r="R43" s="304">
        <f t="shared" si="5"/>
        <v>32.74508950078201</v>
      </c>
      <c r="S43" s="304">
        <f t="shared" si="6"/>
        <v>3.6383432778646676</v>
      </c>
      <c r="T43" s="264">
        <f t="shared" si="0"/>
        <v>0</v>
      </c>
      <c r="U43" s="264">
        <f t="shared" si="7"/>
        <v>22</v>
      </c>
      <c r="V43" s="264">
        <f t="shared" si="8"/>
        <v>0</v>
      </c>
      <c r="W43" s="264"/>
      <c r="X43" s="264">
        <f t="shared" si="9"/>
        <v>22</v>
      </c>
      <c r="Y43" s="264">
        <f t="shared" si="10"/>
        <v>0</v>
      </c>
      <c r="Z43" s="264"/>
      <c r="AA43" s="264"/>
      <c r="AB43" s="264"/>
      <c r="AC43" s="264"/>
    </row>
    <row r="44" spans="2:29" ht="13.5" thickBot="1">
      <c r="B44" s="332">
        <v>1000</v>
      </c>
      <c r="C44" s="349">
        <f>+IF('[2]INPUTS'!$D$21=3,(($D$15)*((1000/'[2]INPUTS'!$F$21)^('[2]INPUTS'!$D$25-1))),IF('[2]INPUTS'!$D$21=1,(($D$15)*((1000/178)^('[2]INPUTS'!$D$25-1))),(($D$15)*((1000/1580)^('[2]INPUTS'!$D$25-1)))))</f>
        <v>4668.436342805455</v>
      </c>
      <c r="D44" s="347"/>
      <c r="E44" s="348">
        <f>IF('[2]INPUTS'!$F$21=0,"",IF('[2]INPUTS'!$D$21&lt;3,"NOTE:Toxicity adjustments not based on standard assumed test animal body weight",""))</f>
      </c>
      <c r="F44" s="264"/>
      <c r="G44" s="264"/>
      <c r="K44" s="264"/>
      <c r="L44" s="264"/>
      <c r="M44" s="264">
        <f t="shared" si="1"/>
        <v>23</v>
      </c>
      <c r="N44" s="264">
        <f t="shared" si="2"/>
        <v>1</v>
      </c>
      <c r="O44" s="264">
        <f t="shared" si="3"/>
        <v>23</v>
      </c>
      <c r="P44" s="304">
        <f t="shared" si="4"/>
        <v>57.07196136569626</v>
      </c>
      <c r="Q44" s="304">
        <f t="shared" si="11"/>
        <v>26.15798229261079</v>
      </c>
      <c r="R44" s="304">
        <f t="shared" si="5"/>
        <v>32.10297826820415</v>
      </c>
      <c r="S44" s="304">
        <f t="shared" si="6"/>
        <v>3.5669975853560163</v>
      </c>
      <c r="T44" s="264">
        <f t="shared" si="0"/>
        <v>0</v>
      </c>
      <c r="U44" s="264">
        <f t="shared" si="7"/>
        <v>23</v>
      </c>
      <c r="V44" s="264">
        <f t="shared" si="8"/>
        <v>0</v>
      </c>
      <c r="W44" s="264"/>
      <c r="X44" s="264">
        <f t="shared" si="9"/>
        <v>23</v>
      </c>
      <c r="Y44" s="264">
        <f t="shared" si="10"/>
        <v>0</v>
      </c>
      <c r="Z44" s="264"/>
      <c r="AA44" s="264"/>
      <c r="AB44" s="264"/>
      <c r="AC44" s="264"/>
    </row>
    <row r="45" spans="6:29" ht="13.5" thickBot="1">
      <c r="F45" s="350"/>
      <c r="G45" s="350"/>
      <c r="K45" s="264"/>
      <c r="L45" s="264"/>
      <c r="M45" s="264">
        <f t="shared" si="1"/>
        <v>24</v>
      </c>
      <c r="N45" s="264">
        <f t="shared" si="2"/>
        <v>1</v>
      </c>
      <c r="O45" s="264">
        <f t="shared" si="3"/>
        <v>24</v>
      </c>
      <c r="P45" s="304">
        <f t="shared" si="4"/>
        <v>55.95281501377414</v>
      </c>
      <c r="Q45" s="304">
        <f t="shared" si="11"/>
        <v>25.645040214646485</v>
      </c>
      <c r="R45" s="304">
        <f t="shared" si="5"/>
        <v>31.473458445247957</v>
      </c>
      <c r="S45" s="304">
        <f t="shared" si="6"/>
        <v>3.497050938360884</v>
      </c>
      <c r="T45" s="264">
        <f t="shared" si="0"/>
        <v>0</v>
      </c>
      <c r="U45" s="264">
        <f t="shared" si="7"/>
        <v>24</v>
      </c>
      <c r="V45" s="264">
        <f t="shared" si="8"/>
        <v>0</v>
      </c>
      <c r="W45" s="264"/>
      <c r="X45" s="264">
        <f t="shared" si="9"/>
        <v>24</v>
      </c>
      <c r="Y45" s="264">
        <f t="shared" si="10"/>
        <v>0</v>
      </c>
      <c r="Z45" s="264"/>
      <c r="AA45" s="264"/>
      <c r="AB45" s="264"/>
      <c r="AC45" s="264"/>
    </row>
    <row r="46" spans="1:29" ht="12.75">
      <c r="A46" s="929" t="s">
        <v>133</v>
      </c>
      <c r="B46" s="899" t="s">
        <v>77</v>
      </c>
      <c r="C46" s="900"/>
      <c r="D46" s="901"/>
      <c r="K46" s="264"/>
      <c r="L46" s="264"/>
      <c r="M46" s="264">
        <f t="shared" si="1"/>
        <v>25</v>
      </c>
      <c r="N46" s="264">
        <f t="shared" si="2"/>
        <v>1</v>
      </c>
      <c r="O46" s="264">
        <f t="shared" si="3"/>
        <v>25</v>
      </c>
      <c r="P46" s="304">
        <f t="shared" si="4"/>
        <v>54.85561443920135</v>
      </c>
      <c r="Q46" s="304">
        <f t="shared" si="11"/>
        <v>25.142156617967288</v>
      </c>
      <c r="R46" s="304">
        <f t="shared" si="5"/>
        <v>30.85628312205076</v>
      </c>
      <c r="S46" s="304">
        <f t="shared" si="6"/>
        <v>3.428475902450084</v>
      </c>
      <c r="T46" s="264">
        <f t="shared" si="0"/>
        <v>0</v>
      </c>
      <c r="U46" s="264">
        <f t="shared" si="7"/>
        <v>25</v>
      </c>
      <c r="V46" s="264">
        <f t="shared" si="8"/>
        <v>0</v>
      </c>
      <c r="W46" s="264"/>
      <c r="X46" s="264">
        <f t="shared" si="9"/>
        <v>25</v>
      </c>
      <c r="Y46" s="264">
        <f t="shared" si="10"/>
        <v>0</v>
      </c>
      <c r="Z46" s="264"/>
      <c r="AA46" s="264"/>
      <c r="AB46" s="264"/>
      <c r="AC46" s="264"/>
    </row>
    <row r="47" spans="1:29" ht="12.75">
      <c r="A47" s="883"/>
      <c r="B47" s="351" t="s">
        <v>78</v>
      </c>
      <c r="C47" s="352" t="s">
        <v>79</v>
      </c>
      <c r="D47" s="353" t="s">
        <v>80</v>
      </c>
      <c r="K47" s="264"/>
      <c r="L47" s="264"/>
      <c r="M47" s="264">
        <f t="shared" si="1"/>
        <v>26</v>
      </c>
      <c r="N47" s="264">
        <f t="shared" si="2"/>
        <v>1</v>
      </c>
      <c r="O47" s="264">
        <f t="shared" si="3"/>
        <v>26</v>
      </c>
      <c r="P47" s="304">
        <f t="shared" si="4"/>
        <v>53.77992929866965</v>
      </c>
      <c r="Q47" s="304">
        <f t="shared" si="11"/>
        <v>24.64913426189026</v>
      </c>
      <c r="R47" s="304">
        <f t="shared" si="5"/>
        <v>30.25121023050168</v>
      </c>
      <c r="S47" s="304">
        <f t="shared" si="6"/>
        <v>3.361245581166853</v>
      </c>
      <c r="T47" s="264">
        <f t="shared" si="0"/>
        <v>0</v>
      </c>
      <c r="U47" s="264">
        <f t="shared" si="7"/>
        <v>26</v>
      </c>
      <c r="V47" s="264">
        <f t="shared" si="8"/>
        <v>0</v>
      </c>
      <c r="W47" s="264"/>
      <c r="X47" s="264">
        <f t="shared" si="9"/>
        <v>26</v>
      </c>
      <c r="Y47" s="264">
        <f t="shared" si="10"/>
        <v>0</v>
      </c>
      <c r="Z47" s="264"/>
      <c r="AA47" s="264"/>
      <c r="AB47" s="264"/>
      <c r="AC47" s="264"/>
    </row>
    <row r="48" spans="1:29" ht="13.5" customHeight="1" thickBot="1">
      <c r="A48" s="884"/>
      <c r="B48" s="354" t="s">
        <v>81</v>
      </c>
      <c r="C48" s="355" t="s">
        <v>82</v>
      </c>
      <c r="D48" s="356" t="s">
        <v>83</v>
      </c>
      <c r="K48" s="264"/>
      <c r="L48" s="264"/>
      <c r="M48" s="264">
        <f t="shared" si="1"/>
        <v>27</v>
      </c>
      <c r="N48" s="264">
        <f t="shared" si="2"/>
        <v>1</v>
      </c>
      <c r="O48" s="264">
        <f t="shared" si="3"/>
        <v>27</v>
      </c>
      <c r="P48" s="304">
        <f t="shared" si="4"/>
        <v>52.72533768764063</v>
      </c>
      <c r="Q48" s="304">
        <f t="shared" si="11"/>
        <v>24.16577977350196</v>
      </c>
      <c r="R48" s="304">
        <f t="shared" si="5"/>
        <v>29.658002449297857</v>
      </c>
      <c r="S48" s="304">
        <f t="shared" si="6"/>
        <v>3.2953336054775395</v>
      </c>
      <c r="T48" s="264">
        <f t="shared" si="0"/>
        <v>0</v>
      </c>
      <c r="U48" s="264">
        <f t="shared" si="7"/>
        <v>27</v>
      </c>
      <c r="V48" s="264">
        <f t="shared" si="8"/>
        <v>0</v>
      </c>
      <c r="W48" s="264"/>
      <c r="X48" s="264">
        <f t="shared" si="9"/>
        <v>27</v>
      </c>
      <c r="Y48" s="264">
        <f t="shared" si="10"/>
        <v>0</v>
      </c>
      <c r="Z48" s="264"/>
      <c r="AA48" s="264"/>
      <c r="AB48" s="264"/>
      <c r="AC48" s="264"/>
    </row>
    <row r="49" spans="1:29" ht="13.5" thickTop="1">
      <c r="A49" s="309" t="s">
        <v>42</v>
      </c>
      <c r="B49" s="357">
        <f>B27*($G$36/0.02)</f>
        <v>102.50098790854474</v>
      </c>
      <c r="C49" s="357">
        <f>B27*($G$37/0.1)</f>
        <v>58.45040431796811</v>
      </c>
      <c r="D49" s="358">
        <f>B27*($G$38/1)</f>
        <v>26.169023647641836</v>
      </c>
      <c r="E49" s="359"/>
      <c r="K49" s="264"/>
      <c r="L49" s="264"/>
      <c r="M49" s="264">
        <f t="shared" si="1"/>
        <v>28</v>
      </c>
      <c r="N49" s="264">
        <f t="shared" si="2"/>
        <v>1</v>
      </c>
      <c r="O49" s="264">
        <f t="shared" si="3"/>
        <v>28</v>
      </c>
      <c r="P49" s="304">
        <f t="shared" si="4"/>
        <v>51.691425974866526</v>
      </c>
      <c r="Q49" s="304">
        <f t="shared" si="11"/>
        <v>23.691903571813828</v>
      </c>
      <c r="R49" s="304">
        <f t="shared" si="5"/>
        <v>29.076427110862422</v>
      </c>
      <c r="S49" s="304">
        <f t="shared" si="6"/>
        <v>3.230714123429158</v>
      </c>
      <c r="T49" s="264">
        <f t="shared" si="0"/>
        <v>0</v>
      </c>
      <c r="U49" s="264">
        <f t="shared" si="7"/>
        <v>28</v>
      </c>
      <c r="V49" s="264">
        <f t="shared" si="8"/>
        <v>0</v>
      </c>
      <c r="W49" s="264"/>
      <c r="X49" s="264">
        <f t="shared" si="9"/>
        <v>28</v>
      </c>
      <c r="Y49" s="264">
        <f t="shared" si="10"/>
        <v>0</v>
      </c>
      <c r="Z49" s="264"/>
      <c r="AA49" s="264"/>
      <c r="AB49" s="264"/>
      <c r="AC49" s="264"/>
    </row>
    <row r="50" spans="1:29" ht="12.75" customHeight="1">
      <c r="A50" s="309" t="s">
        <v>56</v>
      </c>
      <c r="B50" s="357">
        <f>B28*($G$36/0.02)</f>
        <v>46.97961945808301</v>
      </c>
      <c r="C50" s="357">
        <f>B28*($G$37/0.1)</f>
        <v>26.789768645735382</v>
      </c>
      <c r="D50" s="358">
        <f>B28*($G$38/1)</f>
        <v>11.994135838502508</v>
      </c>
      <c r="E50" s="360"/>
      <c r="I50" s="361"/>
      <c r="K50" s="264"/>
      <c r="L50" s="264"/>
      <c r="M50" s="264">
        <f t="shared" si="1"/>
        <v>29</v>
      </c>
      <c r="N50" s="264">
        <f t="shared" si="2"/>
        <v>1</v>
      </c>
      <c r="O50" s="264">
        <f t="shared" si="3"/>
        <v>29</v>
      </c>
      <c r="P50" s="304">
        <f t="shared" si="4"/>
        <v>50.677788640156045</v>
      </c>
      <c r="Q50" s="304">
        <f t="shared" si="11"/>
        <v>23.227319793404856</v>
      </c>
      <c r="R50" s="304">
        <f t="shared" si="5"/>
        <v>28.506256110087776</v>
      </c>
      <c r="S50" s="304">
        <f t="shared" si="6"/>
        <v>3.167361790009753</v>
      </c>
      <c r="T50" s="264">
        <f t="shared" si="0"/>
        <v>0</v>
      </c>
      <c r="U50" s="264">
        <f t="shared" si="7"/>
        <v>29</v>
      </c>
      <c r="V50" s="264">
        <f t="shared" si="8"/>
        <v>0</v>
      </c>
      <c r="W50" s="264"/>
      <c r="X50" s="264">
        <f t="shared" si="9"/>
        <v>29</v>
      </c>
      <c r="Y50" s="264">
        <f t="shared" si="10"/>
        <v>0</v>
      </c>
      <c r="Z50" s="264"/>
      <c r="AA50" s="264"/>
      <c r="AB50" s="264"/>
      <c r="AC50" s="264"/>
    </row>
    <row r="51" spans="1:29" ht="12.75">
      <c r="A51" s="309" t="s">
        <v>57</v>
      </c>
      <c r="B51" s="357">
        <f>B29*($G$36/0.02)</f>
        <v>57.65680569855642</v>
      </c>
      <c r="C51" s="357">
        <f>B29*($G$37/0.1)</f>
        <v>32.87835242885706</v>
      </c>
      <c r="D51" s="358">
        <f>B29*($G$38/1)</f>
        <v>14.720075801798533</v>
      </c>
      <c r="E51" s="362"/>
      <c r="I51" s="361"/>
      <c r="K51" s="264"/>
      <c r="L51" s="264"/>
      <c r="M51" s="264">
        <f t="shared" si="1"/>
        <v>30</v>
      </c>
      <c r="N51" s="264">
        <f t="shared" si="2"/>
        <v>1</v>
      </c>
      <c r="O51" s="264">
        <f t="shared" si="3"/>
        <v>30</v>
      </c>
      <c r="P51" s="304">
        <f t="shared" si="4"/>
        <v>49.68402811532151</v>
      </c>
      <c r="Q51" s="304">
        <f t="shared" si="11"/>
        <v>22.77184621952236</v>
      </c>
      <c r="R51" s="304">
        <f t="shared" si="5"/>
        <v>27.94726581486835</v>
      </c>
      <c r="S51" s="304">
        <f t="shared" si="6"/>
        <v>3.1052517572075944</v>
      </c>
      <c r="T51" s="264">
        <f t="shared" si="0"/>
        <v>0</v>
      </c>
      <c r="U51" s="264">
        <f t="shared" si="7"/>
        <v>30</v>
      </c>
      <c r="V51" s="264">
        <f t="shared" si="8"/>
        <v>0</v>
      </c>
      <c r="W51" s="264"/>
      <c r="X51" s="264">
        <f t="shared" si="9"/>
        <v>30</v>
      </c>
      <c r="Y51" s="264">
        <f t="shared" si="10"/>
        <v>0</v>
      </c>
      <c r="Z51" s="264"/>
      <c r="AA51" s="264"/>
      <c r="AB51" s="264"/>
      <c r="AC51" s="264"/>
    </row>
    <row r="52" spans="1:29" ht="12.75" customHeight="1" thickBot="1">
      <c r="A52" s="311" t="s">
        <v>58</v>
      </c>
      <c r="B52" s="363">
        <f>B30*($G$36/0.02)</f>
        <v>6.4063117442840465</v>
      </c>
      <c r="C52" s="363">
        <f>B30*($G$37/0.1)</f>
        <v>3.6531502698730067</v>
      </c>
      <c r="D52" s="364">
        <f>B30*($G$38/1)</f>
        <v>1.6355639779776148</v>
      </c>
      <c r="E52" s="365"/>
      <c r="I52" s="361"/>
      <c r="K52" s="264"/>
      <c r="L52" s="264"/>
      <c r="M52" s="264">
        <f t="shared" si="1"/>
        <v>31</v>
      </c>
      <c r="N52" s="264">
        <f t="shared" si="2"/>
        <v>1</v>
      </c>
      <c r="O52" s="264">
        <f t="shared" si="3"/>
        <v>31</v>
      </c>
      <c r="P52" s="304">
        <f t="shared" si="4"/>
        <v>48.70975462824491</v>
      </c>
      <c r="Q52" s="304">
        <f t="shared" si="11"/>
        <v>22.32530420461225</v>
      </c>
      <c r="R52" s="304">
        <f t="shared" si="5"/>
        <v>27.39923697838776</v>
      </c>
      <c r="S52" s="304">
        <f t="shared" si="6"/>
        <v>3.044359664265307</v>
      </c>
      <c r="T52" s="264">
        <f t="shared" si="0"/>
        <v>0</v>
      </c>
      <c r="U52" s="264">
        <f t="shared" si="7"/>
        <v>31</v>
      </c>
      <c r="V52" s="264">
        <f t="shared" si="8"/>
        <v>0</v>
      </c>
      <c r="W52" s="264"/>
      <c r="X52" s="264">
        <f t="shared" si="9"/>
        <v>31</v>
      </c>
      <c r="Y52" s="264">
        <f t="shared" si="10"/>
        <v>0</v>
      </c>
      <c r="Z52" s="264"/>
      <c r="AA52" s="264"/>
      <c r="AB52" s="264"/>
      <c r="AC52" s="264"/>
    </row>
    <row r="53" spans="1:29" ht="12.75" customHeight="1" hidden="1">
      <c r="A53" s="264"/>
      <c r="E53" s="365"/>
      <c r="I53" s="361"/>
      <c r="K53" s="264"/>
      <c r="L53" s="264"/>
      <c r="M53" s="264">
        <f t="shared" si="1"/>
        <v>32</v>
      </c>
      <c r="N53" s="264">
        <f t="shared" si="2"/>
        <v>1</v>
      </c>
      <c r="O53" s="264">
        <f t="shared" si="3"/>
        <v>32</v>
      </c>
      <c r="P53" s="304">
        <f t="shared" si="4"/>
        <v>47.75458605000173</v>
      </c>
      <c r="Q53" s="304">
        <f t="shared" si="11"/>
        <v>21.887518606250794</v>
      </c>
      <c r="R53" s="304">
        <f t="shared" si="5"/>
        <v>26.86195465312597</v>
      </c>
      <c r="S53" s="304">
        <f t="shared" si="6"/>
        <v>2.984661628125108</v>
      </c>
      <c r="T53" s="264">
        <f t="shared" si="0"/>
        <v>0</v>
      </c>
      <c r="U53" s="264">
        <f t="shared" si="7"/>
        <v>32</v>
      </c>
      <c r="V53" s="264">
        <f t="shared" si="8"/>
        <v>0</v>
      </c>
      <c r="W53" s="264"/>
      <c r="X53" s="264">
        <f t="shared" si="9"/>
        <v>32</v>
      </c>
      <c r="Y53" s="264">
        <f t="shared" si="10"/>
        <v>0</v>
      </c>
      <c r="Z53" s="264"/>
      <c r="AA53" s="264"/>
      <c r="AB53" s="264"/>
      <c r="AC53" s="264"/>
    </row>
    <row r="54" spans="1:29" ht="12.75" customHeight="1" hidden="1">
      <c r="A54" s="889"/>
      <c r="B54" s="894"/>
      <c r="C54" s="895"/>
      <c r="D54" s="895"/>
      <c r="E54" s="365"/>
      <c r="F54" s="927"/>
      <c r="G54" s="928"/>
      <c r="I54" s="368"/>
      <c r="K54" s="264"/>
      <c r="L54" s="264"/>
      <c r="M54" s="264">
        <f t="shared" si="1"/>
        <v>33</v>
      </c>
      <c r="N54" s="264">
        <f t="shared" si="2"/>
        <v>1</v>
      </c>
      <c r="O54" s="264">
        <f t="shared" si="3"/>
        <v>33</v>
      </c>
      <c r="P54" s="304">
        <f t="shared" si="4"/>
        <v>46.81814774498259</v>
      </c>
      <c r="Q54" s="304">
        <f t="shared" si="11"/>
        <v>21.458317716450356</v>
      </c>
      <c r="R54" s="304">
        <f t="shared" si="5"/>
        <v>26.335208106552706</v>
      </c>
      <c r="S54" s="304">
        <f t="shared" si="6"/>
        <v>2.926134234061412</v>
      </c>
      <c r="T54" s="264">
        <f t="shared" si="0"/>
        <v>0</v>
      </c>
      <c r="U54" s="264">
        <f aca="true" t="shared" si="12" ref="U54:U77">IF(P53&gt;$D$18,(U53+1),U53)</f>
        <v>33</v>
      </c>
      <c r="V54" s="264">
        <f aca="true" t="shared" si="13" ref="V54:V77">IF(P53&gt;$D$16,(V53+1),V53)</f>
        <v>0</v>
      </c>
      <c r="W54" s="264"/>
      <c r="X54" s="264">
        <f aca="true" t="shared" si="14" ref="X54:X77">IF(P53&gt;$D$22,(X53+1),X53)</f>
        <v>33</v>
      </c>
      <c r="Y54" s="264">
        <f aca="true" t="shared" si="15" ref="Y54:Y77">IF(P53&gt;$D$20,(Y53+1),Y53)</f>
        <v>0</v>
      </c>
      <c r="Z54" s="264"/>
      <c r="AA54" s="264"/>
      <c r="AB54" s="264"/>
      <c r="AC54" s="264"/>
    </row>
    <row r="55" spans="1:29" ht="12.75" customHeight="1" hidden="1">
      <c r="A55" s="890"/>
      <c r="B55" s="366"/>
      <c r="C55" s="369"/>
      <c r="D55" s="369"/>
      <c r="E55" s="350"/>
      <c r="F55" s="370"/>
      <c r="G55" s="370"/>
      <c r="I55" s="368"/>
      <c r="K55" s="264"/>
      <c r="L55" s="264"/>
      <c r="M55" s="264">
        <f t="shared" si="1"/>
        <v>34</v>
      </c>
      <c r="N55" s="264">
        <f t="shared" si="2"/>
        <v>1</v>
      </c>
      <c r="O55" s="264">
        <f t="shared" si="3"/>
        <v>34</v>
      </c>
      <c r="P55" s="304">
        <f t="shared" si="4"/>
        <v>45.90007242395391</v>
      </c>
      <c r="Q55" s="304">
        <f t="shared" si="11"/>
        <v>21.03753319431221</v>
      </c>
      <c r="R55" s="304">
        <f t="shared" si="5"/>
        <v>25.818790738474075</v>
      </c>
      <c r="S55" s="304">
        <f t="shared" si="6"/>
        <v>2.8687545264971193</v>
      </c>
      <c r="T55" s="264">
        <f t="shared" si="0"/>
        <v>0</v>
      </c>
      <c r="U55" s="264">
        <f t="shared" si="12"/>
        <v>34</v>
      </c>
      <c r="V55" s="264">
        <f t="shared" si="13"/>
        <v>0</v>
      </c>
      <c r="W55" s="264"/>
      <c r="X55" s="264">
        <f t="shared" si="14"/>
        <v>34</v>
      </c>
      <c r="Y55" s="264">
        <f t="shared" si="15"/>
        <v>0</v>
      </c>
      <c r="Z55" s="264"/>
      <c r="AA55" s="264"/>
      <c r="AB55" s="264"/>
      <c r="AC55" s="264"/>
    </row>
    <row r="56" spans="1:29" ht="13.5" customHeight="1" hidden="1">
      <c r="A56" s="890"/>
      <c r="B56" s="371"/>
      <c r="C56" s="366"/>
      <c r="D56" s="366"/>
      <c r="F56" s="360"/>
      <c r="G56" s="360"/>
      <c r="I56" s="368"/>
      <c r="K56" s="264"/>
      <c r="L56" s="264"/>
      <c r="M56" s="264">
        <f t="shared" si="1"/>
        <v>35</v>
      </c>
      <c r="N56" s="264">
        <f t="shared" si="2"/>
        <v>1</v>
      </c>
      <c r="O56" s="264">
        <f t="shared" si="3"/>
        <v>35</v>
      </c>
      <c r="P56" s="304">
        <f t="shared" si="4"/>
        <v>44.99999999999995</v>
      </c>
      <c r="Q56" s="304">
        <f t="shared" si="11"/>
        <v>20.62499999999998</v>
      </c>
      <c r="R56" s="304">
        <f t="shared" si="5"/>
        <v>25.31249999999997</v>
      </c>
      <c r="S56" s="304">
        <f t="shared" si="6"/>
        <v>2.812499999999997</v>
      </c>
      <c r="T56" s="264">
        <f t="shared" si="0"/>
        <v>0</v>
      </c>
      <c r="U56" s="264">
        <f t="shared" si="12"/>
        <v>34</v>
      </c>
      <c r="V56" s="264">
        <f t="shared" si="13"/>
        <v>0</v>
      </c>
      <c r="W56" s="264"/>
      <c r="X56" s="264">
        <f t="shared" si="14"/>
        <v>35</v>
      </c>
      <c r="Y56" s="264">
        <f t="shared" si="15"/>
        <v>0</v>
      </c>
      <c r="Z56" s="264"/>
      <c r="AA56" s="264"/>
      <c r="AB56" s="264"/>
      <c r="AC56" s="264"/>
    </row>
    <row r="57" spans="1:29" ht="12.75" hidden="1">
      <c r="A57" s="372"/>
      <c r="B57" s="373"/>
      <c r="C57" s="373"/>
      <c r="D57" s="373"/>
      <c r="F57" s="374"/>
      <c r="G57" s="374"/>
      <c r="I57" s="368"/>
      <c r="K57" s="264"/>
      <c r="L57" s="264"/>
      <c r="M57" s="264">
        <f t="shared" si="1"/>
        <v>36</v>
      </c>
      <c r="N57" s="264">
        <f t="shared" si="2"/>
        <v>1</v>
      </c>
      <c r="O57" s="264">
        <f t="shared" si="3"/>
        <v>36</v>
      </c>
      <c r="P57" s="304">
        <f t="shared" si="4"/>
        <v>44.117577447289754</v>
      </c>
      <c r="Q57" s="304">
        <f t="shared" si="11"/>
        <v>20.220556330007806</v>
      </c>
      <c r="R57" s="304">
        <f t="shared" si="5"/>
        <v>24.816137314100487</v>
      </c>
      <c r="S57" s="304">
        <f t="shared" si="6"/>
        <v>2.7573485904556096</v>
      </c>
      <c r="T57" s="264">
        <f t="shared" si="0"/>
        <v>0</v>
      </c>
      <c r="U57" s="264">
        <f t="shared" si="12"/>
        <v>34</v>
      </c>
      <c r="V57" s="264">
        <f t="shared" si="13"/>
        <v>0</v>
      </c>
      <c r="W57" s="264"/>
      <c r="X57" s="264">
        <f t="shared" si="14"/>
        <v>36</v>
      </c>
      <c r="Y57" s="264">
        <f t="shared" si="15"/>
        <v>0</v>
      </c>
      <c r="Z57" s="264"/>
      <c r="AA57" s="264"/>
      <c r="AB57" s="264"/>
      <c r="AC57" s="264"/>
    </row>
    <row r="58" spans="1:29" ht="12.75" hidden="1">
      <c r="A58" s="372"/>
      <c r="B58" s="373"/>
      <c r="C58" s="373"/>
      <c r="D58" s="373"/>
      <c r="F58" s="374"/>
      <c r="G58" s="374"/>
      <c r="K58" s="264"/>
      <c r="L58" s="264"/>
      <c r="M58" s="264">
        <f t="shared" si="1"/>
        <v>37</v>
      </c>
      <c r="N58" s="264">
        <f t="shared" si="2"/>
        <v>1</v>
      </c>
      <c r="O58" s="264">
        <f t="shared" si="3"/>
        <v>37</v>
      </c>
      <c r="P58" s="304">
        <f t="shared" si="4"/>
        <v>43.2524586626136</v>
      </c>
      <c r="Q58" s="304">
        <f t="shared" si="11"/>
        <v>19.8240435536979</v>
      </c>
      <c r="R58" s="304">
        <f t="shared" si="5"/>
        <v>24.32950799772015</v>
      </c>
      <c r="S58" s="304">
        <f t="shared" si="6"/>
        <v>2.70327866641335</v>
      </c>
      <c r="T58" s="264">
        <f t="shared" si="0"/>
        <v>0</v>
      </c>
      <c r="U58" s="264">
        <f t="shared" si="12"/>
        <v>34</v>
      </c>
      <c r="V58" s="264">
        <f t="shared" si="13"/>
        <v>0</v>
      </c>
      <c r="W58" s="264"/>
      <c r="X58" s="264">
        <f t="shared" si="14"/>
        <v>37</v>
      </c>
      <c r="Y58" s="264">
        <f t="shared" si="15"/>
        <v>0</v>
      </c>
      <c r="Z58" s="264"/>
      <c r="AA58" s="264"/>
      <c r="AB58" s="264"/>
      <c r="AC58" s="264"/>
    </row>
    <row r="59" spans="1:29" ht="12.75" hidden="1">
      <c r="A59" s="372"/>
      <c r="B59" s="373"/>
      <c r="C59" s="373"/>
      <c r="D59" s="373"/>
      <c r="F59" s="374"/>
      <c r="G59" s="374"/>
      <c r="K59" s="264"/>
      <c r="L59" s="264"/>
      <c r="M59" s="264">
        <f t="shared" si="1"/>
        <v>38</v>
      </c>
      <c r="N59" s="264">
        <f t="shared" si="2"/>
        <v>1</v>
      </c>
      <c r="O59" s="264">
        <f t="shared" si="3"/>
        <v>38</v>
      </c>
      <c r="P59" s="304">
        <f t="shared" si="4"/>
        <v>42.404304329634584</v>
      </c>
      <c r="Q59" s="304">
        <f t="shared" si="11"/>
        <v>19.435306151082518</v>
      </c>
      <c r="R59" s="304">
        <f t="shared" si="5"/>
        <v>23.852421185419455</v>
      </c>
      <c r="S59" s="304">
        <f t="shared" si="6"/>
        <v>2.6502690206021615</v>
      </c>
      <c r="T59" s="264">
        <f t="shared" si="0"/>
        <v>0</v>
      </c>
      <c r="U59" s="264">
        <f t="shared" si="12"/>
        <v>34</v>
      </c>
      <c r="V59" s="264">
        <f t="shared" si="13"/>
        <v>0</v>
      </c>
      <c r="W59" s="264"/>
      <c r="X59" s="264">
        <f t="shared" si="14"/>
        <v>38</v>
      </c>
      <c r="Y59" s="264">
        <f t="shared" si="15"/>
        <v>0</v>
      </c>
      <c r="Z59" s="264"/>
      <c r="AA59" s="264"/>
      <c r="AB59" s="264"/>
      <c r="AC59" s="264"/>
    </row>
    <row r="60" spans="1:29" ht="12.75">
      <c r="A60" s="372"/>
      <c r="B60" s="373"/>
      <c r="C60" s="373"/>
      <c r="D60" s="373"/>
      <c r="F60" s="374"/>
      <c r="G60" s="374"/>
      <c r="K60" s="264"/>
      <c r="L60" s="264"/>
      <c r="M60" s="264">
        <f t="shared" si="1"/>
        <v>39</v>
      </c>
      <c r="N60" s="264">
        <f t="shared" si="2"/>
        <v>1</v>
      </c>
      <c r="O60" s="264">
        <f t="shared" si="3"/>
        <v>39</v>
      </c>
      <c r="P60" s="304">
        <f t="shared" si="4"/>
        <v>41.57278178580223</v>
      </c>
      <c r="Q60" s="304">
        <f t="shared" si="11"/>
        <v>19.05419165182602</v>
      </c>
      <c r="R60" s="304">
        <f t="shared" si="5"/>
        <v>23.384689754513754</v>
      </c>
      <c r="S60" s="304">
        <f t="shared" si="6"/>
        <v>2.5982988616126392</v>
      </c>
      <c r="T60" s="264">
        <f t="shared" si="0"/>
        <v>0</v>
      </c>
      <c r="U60" s="264">
        <f t="shared" si="12"/>
        <v>34</v>
      </c>
      <c r="V60" s="264">
        <f t="shared" si="13"/>
        <v>0</v>
      </c>
      <c r="W60" s="264"/>
      <c r="X60" s="264">
        <f t="shared" si="14"/>
        <v>39</v>
      </c>
      <c r="Y60" s="264">
        <f t="shared" si="15"/>
        <v>0</v>
      </c>
      <c r="Z60" s="264"/>
      <c r="AA60" s="264"/>
      <c r="AB60" s="264"/>
      <c r="AC60" s="264"/>
    </row>
    <row r="61" spans="1:29" ht="12.75" customHeight="1" thickBot="1">
      <c r="A61" s="264"/>
      <c r="F61" s="317"/>
      <c r="G61" s="317"/>
      <c r="K61" s="264"/>
      <c r="L61" s="264"/>
      <c r="M61" s="264">
        <f t="shared" si="1"/>
        <v>40</v>
      </c>
      <c r="N61" s="264">
        <f t="shared" si="2"/>
        <v>1</v>
      </c>
      <c r="O61" s="264">
        <f t="shared" si="3"/>
        <v>40</v>
      </c>
      <c r="P61" s="304">
        <f t="shared" si="4"/>
        <v>40.75756489187575</v>
      </c>
      <c r="Q61" s="304">
        <f t="shared" si="11"/>
        <v>18.68055057544305</v>
      </c>
      <c r="R61" s="304">
        <f t="shared" si="5"/>
        <v>22.92613025168011</v>
      </c>
      <c r="S61" s="304">
        <f t="shared" si="6"/>
        <v>2.5473478057422345</v>
      </c>
      <c r="T61" s="264">
        <f t="shared" si="0"/>
        <v>0</v>
      </c>
      <c r="U61" s="264">
        <f t="shared" si="12"/>
        <v>34</v>
      </c>
      <c r="V61" s="264">
        <f t="shared" si="13"/>
        <v>0</v>
      </c>
      <c r="W61" s="264"/>
      <c r="X61" s="264">
        <f t="shared" si="14"/>
        <v>40</v>
      </c>
      <c r="Y61" s="264">
        <f t="shared" si="15"/>
        <v>0</v>
      </c>
      <c r="Z61" s="264"/>
      <c r="AA61" s="264"/>
      <c r="AB61" s="264"/>
      <c r="AC61" s="264"/>
    </row>
    <row r="62" spans="1:29" ht="21" customHeight="1">
      <c r="A62" s="882" t="s">
        <v>134</v>
      </c>
      <c r="B62" s="924" t="s">
        <v>84</v>
      </c>
      <c r="C62" s="925"/>
      <c r="D62" s="926"/>
      <c r="K62" s="264"/>
      <c r="L62" s="264"/>
      <c r="M62" s="264">
        <f t="shared" si="1"/>
        <v>41</v>
      </c>
      <c r="N62" s="264">
        <f t="shared" si="2"/>
        <v>1</v>
      </c>
      <c r="O62" s="264">
        <f t="shared" si="3"/>
        <v>41</v>
      </c>
      <c r="P62" s="304">
        <f t="shared" si="4"/>
        <v>39.95833390400597</v>
      </c>
      <c r="Q62" s="304">
        <f t="shared" si="11"/>
        <v>18.3142363726694</v>
      </c>
      <c r="R62" s="304">
        <f t="shared" si="5"/>
        <v>22.476562821003355</v>
      </c>
      <c r="S62" s="304">
        <f t="shared" si="6"/>
        <v>2.497395869000373</v>
      </c>
      <c r="T62" s="264">
        <f t="shared" si="0"/>
        <v>0</v>
      </c>
      <c r="U62" s="264">
        <f t="shared" si="12"/>
        <v>34</v>
      </c>
      <c r="V62" s="264">
        <f t="shared" si="13"/>
        <v>0</v>
      </c>
      <c r="W62" s="264"/>
      <c r="X62" s="264">
        <f t="shared" si="14"/>
        <v>41</v>
      </c>
      <c r="Y62" s="264">
        <f t="shared" si="15"/>
        <v>0</v>
      </c>
      <c r="Z62" s="264"/>
      <c r="AA62" s="264"/>
      <c r="AB62" s="264"/>
      <c r="AC62" s="264"/>
    </row>
    <row r="63" spans="1:29" ht="28.5" customHeight="1" thickBot="1">
      <c r="A63" s="923"/>
      <c r="B63" s="375" t="s">
        <v>81</v>
      </c>
      <c r="C63" s="375" t="s">
        <v>82</v>
      </c>
      <c r="D63" s="376" t="s">
        <v>83</v>
      </c>
      <c r="K63" s="264"/>
      <c r="L63" s="264"/>
      <c r="M63" s="264">
        <f t="shared" si="1"/>
        <v>42</v>
      </c>
      <c r="N63" s="264">
        <f t="shared" si="2"/>
        <v>1</v>
      </c>
      <c r="O63" s="264">
        <f t="shared" si="3"/>
        <v>42</v>
      </c>
      <c r="P63" s="304">
        <f t="shared" si="4"/>
        <v>39.17477534832554</v>
      </c>
      <c r="Q63" s="304">
        <f t="shared" si="11"/>
        <v>17.955105367982537</v>
      </c>
      <c r="R63" s="304">
        <f t="shared" si="5"/>
        <v>22.035811133433114</v>
      </c>
      <c r="S63" s="304">
        <f t="shared" si="6"/>
        <v>2.448423459270346</v>
      </c>
      <c r="T63" s="264">
        <f t="shared" si="0"/>
        <v>0</v>
      </c>
      <c r="U63" s="264">
        <f t="shared" si="12"/>
        <v>34</v>
      </c>
      <c r="V63" s="264">
        <f t="shared" si="13"/>
        <v>0</v>
      </c>
      <c r="W63" s="264"/>
      <c r="X63" s="264">
        <f t="shared" si="14"/>
        <v>42</v>
      </c>
      <c r="Y63" s="264">
        <f t="shared" si="15"/>
        <v>0</v>
      </c>
      <c r="Z63" s="264"/>
      <c r="AA63" s="264"/>
      <c r="AB63" s="264"/>
      <c r="AC63" s="264"/>
    </row>
    <row r="64" spans="1:29" ht="12.75" customHeight="1" thickTop="1">
      <c r="A64" s="377" t="s">
        <v>52</v>
      </c>
      <c r="B64" s="378">
        <f>B49/$C$42</f>
        <v>0.03948226967311349</v>
      </c>
      <c r="C64" s="378">
        <f>C49/$C$43</f>
        <v>0.0176854485174139</v>
      </c>
      <c r="D64" s="379">
        <f>D49/$C$44</f>
        <v>0.005605522219012587</v>
      </c>
      <c r="E64" s="367"/>
      <c r="K64" s="264"/>
      <c r="L64" s="264"/>
      <c r="M64" s="264">
        <f t="shared" si="1"/>
        <v>43</v>
      </c>
      <c r="N64" s="264">
        <f t="shared" si="2"/>
        <v>1</v>
      </c>
      <c r="O64" s="264">
        <f t="shared" si="3"/>
        <v>43</v>
      </c>
      <c r="P64" s="304">
        <f t="shared" si="4"/>
        <v>38.40658189799848</v>
      </c>
      <c r="Q64" s="304">
        <f t="shared" si="11"/>
        <v>17.6030167032493</v>
      </c>
      <c r="R64" s="304">
        <f t="shared" si="5"/>
        <v>21.60370231762414</v>
      </c>
      <c r="S64" s="304">
        <f t="shared" si="6"/>
        <v>2.400411368624905</v>
      </c>
      <c r="T64" s="264">
        <f t="shared" si="0"/>
        <v>0</v>
      </c>
      <c r="U64" s="264">
        <f t="shared" si="12"/>
        <v>34</v>
      </c>
      <c r="V64" s="264">
        <f t="shared" si="13"/>
        <v>0</v>
      </c>
      <c r="W64" s="264"/>
      <c r="X64" s="264">
        <f t="shared" si="14"/>
        <v>43</v>
      </c>
      <c r="Y64" s="264">
        <f t="shared" si="15"/>
        <v>0</v>
      </c>
      <c r="Z64" s="264"/>
      <c r="AA64" s="264"/>
      <c r="AB64" s="264"/>
      <c r="AC64" s="264"/>
    </row>
    <row r="65" spans="1:29" ht="13.5" customHeight="1">
      <c r="A65" s="380" t="s">
        <v>43</v>
      </c>
      <c r="B65" s="378">
        <f>B50/$C$42</f>
        <v>0.018096040266843683</v>
      </c>
      <c r="C65" s="378">
        <f>C50/$C$43</f>
        <v>0.00810583057048137</v>
      </c>
      <c r="D65" s="379">
        <f>D50/$C$44</f>
        <v>0.002569197683714102</v>
      </c>
      <c r="E65" s="381"/>
      <c r="K65" s="264"/>
      <c r="L65" s="264"/>
      <c r="M65" s="264">
        <f t="shared" si="1"/>
        <v>44</v>
      </c>
      <c r="N65" s="264">
        <f t="shared" si="2"/>
        <v>1</v>
      </c>
      <c r="O65" s="264">
        <f t="shared" si="3"/>
        <v>44</v>
      </c>
      <c r="P65" s="304">
        <f t="shared" si="4"/>
        <v>37.65345225268059</v>
      </c>
      <c r="Q65" s="304">
        <f t="shared" si="11"/>
        <v>17.2578322824786</v>
      </c>
      <c r="R65" s="304">
        <f t="shared" si="5"/>
        <v>21.180066892132828</v>
      </c>
      <c r="S65" s="304">
        <f t="shared" si="6"/>
        <v>2.3533407657925367</v>
      </c>
      <c r="T65" s="264">
        <f t="shared" si="0"/>
        <v>0</v>
      </c>
      <c r="U65" s="264">
        <f t="shared" si="12"/>
        <v>34</v>
      </c>
      <c r="V65" s="264">
        <f t="shared" si="13"/>
        <v>0</v>
      </c>
      <c r="W65" s="264"/>
      <c r="X65" s="264">
        <f t="shared" si="14"/>
        <v>44</v>
      </c>
      <c r="Y65" s="264">
        <f t="shared" si="15"/>
        <v>0</v>
      </c>
      <c r="Z65" s="264"/>
      <c r="AA65" s="264"/>
      <c r="AB65" s="264"/>
      <c r="AC65" s="264"/>
    </row>
    <row r="66" spans="1:29" ht="12.75">
      <c r="A66" s="380" t="s">
        <v>85</v>
      </c>
      <c r="B66" s="378">
        <f>B51/$C$42</f>
        <v>0.02220877669112634</v>
      </c>
      <c r="C66" s="378">
        <f>C51/$C$43</f>
        <v>0.009948064791045319</v>
      </c>
      <c r="D66" s="379">
        <f>D51/$C$44</f>
        <v>0.0031531062481945796</v>
      </c>
      <c r="E66" s="360"/>
      <c r="K66" s="264"/>
      <c r="L66" s="264"/>
      <c r="M66" s="264">
        <f t="shared" si="1"/>
        <v>45</v>
      </c>
      <c r="N66" s="264">
        <f t="shared" si="2"/>
        <v>1</v>
      </c>
      <c r="O66" s="264">
        <f t="shared" si="3"/>
        <v>45</v>
      </c>
      <c r="P66" s="304">
        <f t="shared" si="4"/>
        <v>36.91509102034366</v>
      </c>
      <c r="Q66" s="304">
        <f t="shared" si="11"/>
        <v>16.919416717657505</v>
      </c>
      <c r="R66" s="304">
        <f t="shared" si="5"/>
        <v>20.764738698943304</v>
      </c>
      <c r="S66" s="304">
        <f t="shared" si="6"/>
        <v>2.3071931887714787</v>
      </c>
      <c r="T66" s="264">
        <f t="shared" si="0"/>
        <v>0</v>
      </c>
      <c r="U66" s="264">
        <f t="shared" si="12"/>
        <v>34</v>
      </c>
      <c r="V66" s="264">
        <f t="shared" si="13"/>
        <v>0</v>
      </c>
      <c r="W66" s="264"/>
      <c r="X66" s="264">
        <f t="shared" si="14"/>
        <v>45</v>
      </c>
      <c r="Y66" s="264">
        <f t="shared" si="15"/>
        <v>0</v>
      </c>
      <c r="Z66" s="264"/>
      <c r="AA66" s="264"/>
      <c r="AB66" s="264"/>
      <c r="AC66" s="264"/>
    </row>
    <row r="67" spans="1:29" ht="13.5" thickBot="1">
      <c r="A67" s="382" t="s">
        <v>58</v>
      </c>
      <c r="B67" s="383">
        <f>B52/$C$42</f>
        <v>0.002467641854569593</v>
      </c>
      <c r="C67" s="383">
        <f>C52/$C$43</f>
        <v>0.0011053405323383687</v>
      </c>
      <c r="D67" s="384">
        <f>D52/$C$44</f>
        <v>0.00035034513868828667</v>
      </c>
      <c r="E67" s="374"/>
      <c r="K67" s="264"/>
      <c r="L67" s="264"/>
      <c r="M67" s="264">
        <f t="shared" si="1"/>
        <v>46</v>
      </c>
      <c r="N67" s="264">
        <f t="shared" si="2"/>
        <v>1</v>
      </c>
      <c r="O67" s="264">
        <f t="shared" si="3"/>
        <v>46</v>
      </c>
      <c r="P67" s="304">
        <f t="shared" si="4"/>
        <v>36.191208601416974</v>
      </c>
      <c r="Q67" s="304">
        <f t="shared" si="11"/>
        <v>16.587637275649442</v>
      </c>
      <c r="R67" s="304">
        <f t="shared" si="5"/>
        <v>20.357554838297045</v>
      </c>
      <c r="S67" s="304">
        <f t="shared" si="6"/>
        <v>2.261950537588561</v>
      </c>
      <c r="T67" s="264">
        <f t="shared" si="0"/>
        <v>0</v>
      </c>
      <c r="U67" s="264">
        <f t="shared" si="12"/>
        <v>34</v>
      </c>
      <c r="V67" s="264">
        <f t="shared" si="13"/>
        <v>0</v>
      </c>
      <c r="W67" s="264"/>
      <c r="X67" s="264">
        <f t="shared" si="14"/>
        <v>46</v>
      </c>
      <c r="Y67" s="264">
        <f t="shared" si="15"/>
        <v>0</v>
      </c>
      <c r="Z67" s="264"/>
      <c r="AA67" s="264"/>
      <c r="AB67" s="264"/>
      <c r="AC67" s="264"/>
    </row>
    <row r="68" spans="1:29" ht="12.75" customHeight="1" thickBot="1">
      <c r="A68" s="264"/>
      <c r="E68" s="374"/>
      <c r="K68" s="264"/>
      <c r="L68" s="264"/>
      <c r="M68" s="264">
        <f t="shared" si="1"/>
        <v>47</v>
      </c>
      <c r="N68" s="264">
        <f t="shared" si="2"/>
        <v>1</v>
      </c>
      <c r="O68" s="264">
        <f t="shared" si="3"/>
        <v>47</v>
      </c>
      <c r="P68" s="304">
        <f t="shared" si="4"/>
        <v>35.48152107520076</v>
      </c>
      <c r="Q68" s="304">
        <f t="shared" si="11"/>
        <v>16.26236382613368</v>
      </c>
      <c r="R68" s="304">
        <f t="shared" si="5"/>
        <v>19.958355604800424</v>
      </c>
      <c r="S68" s="304">
        <f t="shared" si="6"/>
        <v>2.2175950672000475</v>
      </c>
      <c r="T68" s="264">
        <f t="shared" si="0"/>
        <v>0</v>
      </c>
      <c r="U68" s="264">
        <f t="shared" si="12"/>
        <v>34</v>
      </c>
      <c r="V68" s="264">
        <f t="shared" si="13"/>
        <v>0</v>
      </c>
      <c r="W68" s="264"/>
      <c r="X68" s="264">
        <f t="shared" si="14"/>
        <v>47</v>
      </c>
      <c r="Y68" s="264">
        <f t="shared" si="15"/>
        <v>0</v>
      </c>
      <c r="Z68" s="264"/>
      <c r="AA68" s="264"/>
      <c r="AB68" s="264"/>
      <c r="AC68" s="264"/>
    </row>
    <row r="69" spans="1:29" ht="12.75">
      <c r="A69" s="882" t="s">
        <v>135</v>
      </c>
      <c r="B69" s="918" t="s">
        <v>86</v>
      </c>
      <c r="C69" s="919"/>
      <c r="E69" s="374"/>
      <c r="K69" s="264"/>
      <c r="L69" s="264"/>
      <c r="M69" s="264">
        <f t="shared" si="1"/>
        <v>48</v>
      </c>
      <c r="N69" s="264">
        <f t="shared" si="2"/>
        <v>1</v>
      </c>
      <c r="O69" s="264">
        <f t="shared" si="3"/>
        <v>48</v>
      </c>
      <c r="P69" s="304">
        <f t="shared" si="4"/>
        <v>34.785750088507</v>
      </c>
      <c r="Q69" s="304">
        <f t="shared" si="11"/>
        <v>15.943468790565706</v>
      </c>
      <c r="R69" s="304">
        <f t="shared" si="5"/>
        <v>19.566984424785183</v>
      </c>
      <c r="S69" s="304">
        <f t="shared" si="6"/>
        <v>2.1741093805316876</v>
      </c>
      <c r="T69" s="264">
        <f t="shared" si="0"/>
        <v>0</v>
      </c>
      <c r="U69" s="264">
        <f t="shared" si="12"/>
        <v>34</v>
      </c>
      <c r="V69" s="264">
        <f t="shared" si="13"/>
        <v>0</v>
      </c>
      <c r="W69" s="264"/>
      <c r="X69" s="264">
        <f t="shared" si="14"/>
        <v>48</v>
      </c>
      <c r="Y69" s="264">
        <f t="shared" si="15"/>
        <v>0</v>
      </c>
      <c r="Z69" s="264"/>
      <c r="AA69" s="264"/>
      <c r="AB69" s="264"/>
      <c r="AC69" s="264"/>
    </row>
    <row r="70" spans="1:29" ht="12.75" customHeight="1">
      <c r="A70" s="922"/>
      <c r="B70" s="920"/>
      <c r="C70" s="921"/>
      <c r="E70" s="374"/>
      <c r="K70" s="264"/>
      <c r="L70" s="264"/>
      <c r="M70" s="264">
        <f t="shared" si="1"/>
        <v>49</v>
      </c>
      <c r="N70" s="264">
        <f t="shared" si="2"/>
        <v>1</v>
      </c>
      <c r="O70" s="264">
        <f t="shared" si="3"/>
        <v>49</v>
      </c>
      <c r="P70" s="304">
        <f t="shared" si="4"/>
        <v>34.10362274648391</v>
      </c>
      <c r="Q70" s="304">
        <f t="shared" si="11"/>
        <v>15.630827092138455</v>
      </c>
      <c r="R70" s="304">
        <f t="shared" si="5"/>
        <v>19.183287794897193</v>
      </c>
      <c r="S70" s="304">
        <f t="shared" si="6"/>
        <v>2.131476421655244</v>
      </c>
      <c r="T70" s="264">
        <f t="shared" si="0"/>
        <v>0</v>
      </c>
      <c r="U70" s="264">
        <f t="shared" si="12"/>
        <v>34</v>
      </c>
      <c r="V70" s="264">
        <f t="shared" si="13"/>
        <v>0</v>
      </c>
      <c r="W70" s="264"/>
      <c r="X70" s="264">
        <f t="shared" si="14"/>
        <v>49</v>
      </c>
      <c r="Y70" s="264">
        <f t="shared" si="15"/>
        <v>0</v>
      </c>
      <c r="Z70" s="264"/>
      <c r="AA70" s="264"/>
      <c r="AB70" s="264"/>
      <c r="AC70" s="264"/>
    </row>
    <row r="71" spans="1:29" ht="25.5" customHeight="1" thickBot="1">
      <c r="A71" s="923"/>
      <c r="B71" s="385" t="s">
        <v>87</v>
      </c>
      <c r="C71" s="386" t="s">
        <v>88</v>
      </c>
      <c r="K71" s="264"/>
      <c r="L71" s="264"/>
      <c r="M71" s="264">
        <f t="shared" si="1"/>
        <v>50</v>
      </c>
      <c r="N71" s="264">
        <f t="shared" si="2"/>
        <v>1</v>
      </c>
      <c r="O71" s="264">
        <f t="shared" si="3"/>
        <v>50</v>
      </c>
      <c r="P71" s="304">
        <f t="shared" si="4"/>
        <v>33.43487150558129</v>
      </c>
      <c r="Q71" s="304">
        <f t="shared" si="11"/>
        <v>15.324316106724755</v>
      </c>
      <c r="R71" s="304">
        <f t="shared" si="5"/>
        <v>18.80711522188947</v>
      </c>
      <c r="S71" s="304">
        <f t="shared" si="6"/>
        <v>2.0896794690988307</v>
      </c>
      <c r="T71" s="264">
        <f t="shared" si="0"/>
        <v>0</v>
      </c>
      <c r="U71" s="264">
        <f t="shared" si="12"/>
        <v>34</v>
      </c>
      <c r="V71" s="264">
        <f t="shared" si="13"/>
        <v>0</v>
      </c>
      <c r="W71" s="264"/>
      <c r="X71" s="264">
        <f t="shared" si="14"/>
        <v>50</v>
      </c>
      <c r="Y71" s="264">
        <f t="shared" si="15"/>
        <v>0</v>
      </c>
      <c r="Z71" s="264"/>
      <c r="AA71" s="264"/>
      <c r="AB71" s="264"/>
      <c r="AC71" s="264"/>
    </row>
    <row r="72" spans="1:29" ht="13.5" thickTop="1">
      <c r="A72" s="387" t="s">
        <v>42</v>
      </c>
      <c r="B72" s="388">
        <f>B27/D16</f>
        <v>0.0045</v>
      </c>
      <c r="C72" s="389">
        <f>B27/D18</f>
        <v>1.9565217391304348</v>
      </c>
      <c r="K72" s="264"/>
      <c r="L72" s="264"/>
      <c r="M72" s="264">
        <f t="shared" si="1"/>
        <v>51</v>
      </c>
      <c r="N72" s="264">
        <f t="shared" si="2"/>
        <v>1</v>
      </c>
      <c r="O72" s="264">
        <f t="shared" si="3"/>
        <v>51</v>
      </c>
      <c r="P72" s="304">
        <f t="shared" si="4"/>
        <v>32.77923406861479</v>
      </c>
      <c r="Q72" s="304">
        <f t="shared" si="11"/>
        <v>15.023815614781777</v>
      </c>
      <c r="R72" s="304">
        <f t="shared" si="5"/>
        <v>18.438319163595818</v>
      </c>
      <c r="S72" s="304">
        <f t="shared" si="6"/>
        <v>2.0487021292884244</v>
      </c>
      <c r="T72" s="264">
        <f t="shared" si="0"/>
        <v>0</v>
      </c>
      <c r="U72" s="264">
        <f t="shared" si="12"/>
        <v>34</v>
      </c>
      <c r="V72" s="264">
        <f t="shared" si="13"/>
        <v>0</v>
      </c>
      <c r="W72" s="264"/>
      <c r="X72" s="264">
        <f t="shared" si="14"/>
        <v>51</v>
      </c>
      <c r="Y72" s="264">
        <f t="shared" si="15"/>
        <v>0</v>
      </c>
      <c r="Z72" s="264"/>
      <c r="AA72" s="264"/>
      <c r="AB72" s="264"/>
      <c r="AC72" s="264"/>
    </row>
    <row r="73" spans="1:29" ht="12.75">
      <c r="A73" s="387" t="s">
        <v>56</v>
      </c>
      <c r="B73" s="388">
        <f>B28/D16</f>
        <v>0.0020625</v>
      </c>
      <c r="C73" s="389">
        <f>B28/D18</f>
        <v>0.8967391304347826</v>
      </c>
      <c r="K73" s="264"/>
      <c r="L73" s="264"/>
      <c r="M73" s="264">
        <f t="shared" si="1"/>
        <v>52</v>
      </c>
      <c r="N73" s="264">
        <f t="shared" si="2"/>
        <v>1</v>
      </c>
      <c r="O73" s="264">
        <f t="shared" si="3"/>
        <v>52</v>
      </c>
      <c r="P73" s="304">
        <f t="shared" si="4"/>
        <v>32.13645328188786</v>
      </c>
      <c r="Q73" s="304">
        <f t="shared" si="11"/>
        <v>14.729207754198598</v>
      </c>
      <c r="R73" s="304">
        <f t="shared" si="5"/>
        <v>18.076754971061916</v>
      </c>
      <c r="S73" s="304">
        <f t="shared" si="6"/>
        <v>2.0085283301179913</v>
      </c>
      <c r="T73" s="264">
        <f t="shared" si="0"/>
        <v>0</v>
      </c>
      <c r="U73" s="264">
        <f t="shared" si="12"/>
        <v>34</v>
      </c>
      <c r="V73" s="264">
        <f t="shared" si="13"/>
        <v>0</v>
      </c>
      <c r="W73" s="264"/>
      <c r="X73" s="264">
        <f t="shared" si="14"/>
        <v>52</v>
      </c>
      <c r="Y73" s="264">
        <f t="shared" si="15"/>
        <v>0</v>
      </c>
      <c r="Z73" s="264"/>
      <c r="AA73" s="264"/>
      <c r="AB73" s="264"/>
      <c r="AC73" s="264"/>
    </row>
    <row r="74" spans="1:29" ht="12.75">
      <c r="A74" s="387" t="s">
        <v>57</v>
      </c>
      <c r="B74" s="388">
        <f>B29/D16</f>
        <v>0.00253125</v>
      </c>
      <c r="C74" s="389">
        <f>B29/D18</f>
        <v>1.1005434782608696</v>
      </c>
      <c r="D74" s="360"/>
      <c r="I74" s="390"/>
      <c r="K74" s="264"/>
      <c r="L74" s="264"/>
      <c r="M74" s="264">
        <f t="shared" si="1"/>
        <v>53</v>
      </c>
      <c r="N74" s="264">
        <f t="shared" si="2"/>
        <v>1</v>
      </c>
      <c r="O74" s="264">
        <f t="shared" si="3"/>
        <v>53</v>
      </c>
      <c r="P74" s="304">
        <f t="shared" si="4"/>
        <v>31.506277034331074</v>
      </c>
      <c r="Q74" s="304">
        <f t="shared" si="11"/>
        <v>14.440376974068403</v>
      </c>
      <c r="R74" s="304">
        <f t="shared" si="5"/>
        <v>17.722280831811226</v>
      </c>
      <c r="S74" s="304">
        <f t="shared" si="6"/>
        <v>1.9691423146456921</v>
      </c>
      <c r="T74" s="264">
        <f t="shared" si="0"/>
        <v>0</v>
      </c>
      <c r="U74" s="264">
        <f t="shared" si="12"/>
        <v>34</v>
      </c>
      <c r="V74" s="264">
        <f t="shared" si="13"/>
        <v>0</v>
      </c>
      <c r="W74" s="264"/>
      <c r="X74" s="264">
        <f t="shared" si="14"/>
        <v>53</v>
      </c>
      <c r="Y74" s="264">
        <f t="shared" si="15"/>
        <v>0</v>
      </c>
      <c r="Z74" s="264"/>
      <c r="AA74" s="264"/>
      <c r="AB74" s="264"/>
      <c r="AC74" s="264"/>
    </row>
    <row r="75" spans="1:29" ht="13.5" thickBot="1">
      <c r="A75" s="391" t="s">
        <v>58</v>
      </c>
      <c r="B75" s="392">
        <f>B30/D16</f>
        <v>0.00028125</v>
      </c>
      <c r="C75" s="393">
        <f>B30/D18</f>
        <v>0.12228260869565218</v>
      </c>
      <c r="D75" s="381"/>
      <c r="I75" s="390"/>
      <c r="K75" s="264"/>
      <c r="L75" s="264"/>
      <c r="M75" s="264">
        <f t="shared" si="1"/>
        <v>54</v>
      </c>
      <c r="N75" s="264">
        <f t="shared" si="2"/>
        <v>1</v>
      </c>
      <c r="O75" s="264">
        <f t="shared" si="3"/>
        <v>54</v>
      </c>
      <c r="P75" s="304">
        <f t="shared" si="4"/>
        <v>30.88845815861932</v>
      </c>
      <c r="Q75" s="304">
        <f t="shared" si="11"/>
        <v>14.157209989367182</v>
      </c>
      <c r="R75" s="304">
        <f t="shared" si="5"/>
        <v>17.374757714223364</v>
      </c>
      <c r="S75" s="304">
        <f t="shared" si="6"/>
        <v>1.9305286349137074</v>
      </c>
      <c r="T75" s="264">
        <f t="shared" si="0"/>
        <v>0</v>
      </c>
      <c r="U75" s="264">
        <f t="shared" si="12"/>
        <v>34</v>
      </c>
      <c r="V75" s="264">
        <f t="shared" si="13"/>
        <v>0</v>
      </c>
      <c r="W75" s="264"/>
      <c r="X75" s="264">
        <f t="shared" si="14"/>
        <v>54</v>
      </c>
      <c r="Y75" s="264">
        <f t="shared" si="15"/>
        <v>0</v>
      </c>
      <c r="Z75" s="264"/>
      <c r="AA75" s="264"/>
      <c r="AB75" s="264"/>
      <c r="AC75" s="264"/>
    </row>
    <row r="76" spans="4:29" ht="12.75">
      <c r="D76" s="360"/>
      <c r="I76" s="390"/>
      <c r="K76" s="264"/>
      <c r="L76" s="264"/>
      <c r="M76" s="264">
        <f t="shared" si="1"/>
        <v>55</v>
      </c>
      <c r="N76" s="264">
        <f t="shared" si="2"/>
        <v>1</v>
      </c>
      <c r="O76" s="264">
        <f t="shared" si="3"/>
        <v>55</v>
      </c>
      <c r="P76" s="304">
        <f t="shared" si="4"/>
        <v>30.282754334227967</v>
      </c>
      <c r="Q76" s="304">
        <f t="shared" si="11"/>
        <v>13.879595736521145</v>
      </c>
      <c r="R76" s="304">
        <f t="shared" si="5"/>
        <v>17.034049313003226</v>
      </c>
      <c r="S76" s="304">
        <f t="shared" si="6"/>
        <v>1.892672145889248</v>
      </c>
      <c r="T76" s="264">
        <f t="shared" si="0"/>
        <v>0</v>
      </c>
      <c r="U76" s="264">
        <f t="shared" si="12"/>
        <v>34</v>
      </c>
      <c r="V76" s="264">
        <f t="shared" si="13"/>
        <v>0</v>
      </c>
      <c r="W76" s="264"/>
      <c r="X76" s="264">
        <f t="shared" si="14"/>
        <v>55</v>
      </c>
      <c r="Y76" s="264">
        <f t="shared" si="15"/>
        <v>0</v>
      </c>
      <c r="Z76" s="264"/>
      <c r="AA76" s="264"/>
      <c r="AB76" s="264"/>
      <c r="AC76" s="264"/>
    </row>
    <row r="77" spans="1:29" ht="12.75">
      <c r="A77" s="302" t="s">
        <v>89</v>
      </c>
      <c r="D77" s="374"/>
      <c r="I77" s="390"/>
      <c r="K77" s="264"/>
      <c r="L77" s="264"/>
      <c r="M77" s="264">
        <f t="shared" si="1"/>
        <v>56</v>
      </c>
      <c r="N77" s="264">
        <f t="shared" si="2"/>
        <v>1</v>
      </c>
      <c r="O77" s="264">
        <f t="shared" si="3"/>
        <v>56</v>
      </c>
      <c r="P77" s="304">
        <f t="shared" si="4"/>
        <v>29.688927992390074</v>
      </c>
      <c r="Q77" s="304">
        <f t="shared" si="11"/>
        <v>13.607425329845444</v>
      </c>
      <c r="R77" s="304">
        <f t="shared" si="5"/>
        <v>16.70002199571941</v>
      </c>
      <c r="S77" s="304">
        <f t="shared" si="6"/>
        <v>1.8555579995243796</v>
      </c>
      <c r="T77" s="264">
        <f t="shared" si="0"/>
        <v>0</v>
      </c>
      <c r="U77" s="264">
        <f t="shared" si="12"/>
        <v>34</v>
      </c>
      <c r="V77" s="264">
        <f t="shared" si="13"/>
        <v>0</v>
      </c>
      <c r="W77" s="264"/>
      <c r="X77" s="264">
        <f t="shared" si="14"/>
        <v>56</v>
      </c>
      <c r="Y77" s="264">
        <f t="shared" si="15"/>
        <v>0</v>
      </c>
      <c r="Z77" s="264"/>
      <c r="AA77" s="264"/>
      <c r="AB77" s="264"/>
      <c r="AC77" s="264"/>
    </row>
    <row r="78" spans="1:29" ht="12.75">
      <c r="A78" s="302" t="s">
        <v>90</v>
      </c>
      <c r="D78" s="374"/>
      <c r="I78" s="390"/>
      <c r="K78" s="264"/>
      <c r="L78" s="264"/>
      <c r="M78" s="264">
        <f t="shared" si="1"/>
        <v>57</v>
      </c>
      <c r="N78" s="264">
        <f t="shared" si="2"/>
        <v>1</v>
      </c>
      <c r="O78" s="264">
        <f t="shared" si="3"/>
        <v>57</v>
      </c>
      <c r="P78" s="304">
        <f t="shared" si="4"/>
        <v>29.10674622291732</v>
      </c>
      <c r="Q78" s="304">
        <f t="shared" si="11"/>
        <v>13.340592018837098</v>
      </c>
      <c r="R78" s="304">
        <f t="shared" si="5"/>
        <v>16.372544750390986</v>
      </c>
      <c r="S78" s="304">
        <f t="shared" si="6"/>
        <v>1.8191716389323325</v>
      </c>
      <c r="T78" s="264">
        <f t="shared" si="0"/>
        <v>0</v>
      </c>
      <c r="U78" s="264"/>
      <c r="V78" s="264"/>
      <c r="W78" s="264"/>
      <c r="X78" s="264"/>
      <c r="Y78" s="264"/>
      <c r="Z78" s="264"/>
      <c r="AA78" s="264"/>
      <c r="AB78" s="264"/>
      <c r="AC78" s="264"/>
    </row>
    <row r="79" spans="1:29" ht="12.75">
      <c r="A79" s="302" t="s">
        <v>91</v>
      </c>
      <c r="D79" s="374"/>
      <c r="I79" s="390"/>
      <c r="K79" s="264"/>
      <c r="L79" s="264"/>
      <c r="M79" s="264">
        <f t="shared" si="1"/>
        <v>58</v>
      </c>
      <c r="N79" s="264">
        <f t="shared" si="2"/>
        <v>1</v>
      </c>
      <c r="O79" s="264">
        <f t="shared" si="3"/>
        <v>58</v>
      </c>
      <c r="P79" s="304">
        <f t="shared" si="4"/>
        <v>28.53598068284811</v>
      </c>
      <c r="Q79" s="304">
        <f t="shared" si="11"/>
        <v>13.078991146305377</v>
      </c>
      <c r="R79" s="304">
        <f t="shared" si="5"/>
        <v>16.051489134102056</v>
      </c>
      <c r="S79" s="304">
        <f t="shared" si="6"/>
        <v>1.7834987926780068</v>
      </c>
      <c r="T79" s="264">
        <f t="shared" si="0"/>
        <v>0</v>
      </c>
      <c r="U79" s="264"/>
      <c r="V79" s="264"/>
      <c r="W79" s="264"/>
      <c r="X79" s="264"/>
      <c r="Y79" s="264"/>
      <c r="Z79" s="264"/>
      <c r="AA79" s="264"/>
      <c r="AB79" s="264"/>
      <c r="AC79" s="264"/>
    </row>
    <row r="80" spans="4:29" ht="12.75">
      <c r="D80" s="374"/>
      <c r="I80" s="390"/>
      <c r="K80" s="264"/>
      <c r="L80" s="264"/>
      <c r="M80" s="264">
        <f t="shared" si="1"/>
        <v>59</v>
      </c>
      <c r="N80" s="264">
        <f t="shared" si="2"/>
        <v>1</v>
      </c>
      <c r="O80" s="264">
        <f t="shared" si="3"/>
        <v>59</v>
      </c>
      <c r="P80" s="304">
        <f t="shared" si="4"/>
        <v>27.97640750688705</v>
      </c>
      <c r="Q80" s="304">
        <f t="shared" si="11"/>
        <v>12.822520107323225</v>
      </c>
      <c r="R80" s="304">
        <f t="shared" si="5"/>
        <v>15.73672922262396</v>
      </c>
      <c r="S80" s="304">
        <f t="shared" si="6"/>
        <v>1.7485254691804406</v>
      </c>
      <c r="T80" s="264">
        <f t="shared" si="0"/>
        <v>0</v>
      </c>
      <c r="U80" s="264"/>
      <c r="V80" s="264"/>
      <c r="W80" s="264"/>
      <c r="X80" s="264"/>
      <c r="Y80" s="264"/>
      <c r="Z80" s="264"/>
      <c r="AA80" s="264"/>
      <c r="AB80" s="264"/>
      <c r="AC80" s="264"/>
    </row>
    <row r="81" spans="9:29" ht="12.75">
      <c r="I81" s="390"/>
      <c r="K81" s="264"/>
      <c r="L81" s="264"/>
      <c r="M81" s="264">
        <f t="shared" si="1"/>
        <v>60</v>
      </c>
      <c r="N81" s="264">
        <f t="shared" si="2"/>
        <v>1</v>
      </c>
      <c r="O81" s="264">
        <f t="shared" si="3"/>
        <v>60</v>
      </c>
      <c r="P81" s="304">
        <f t="shared" si="4"/>
        <v>27.427807219600652</v>
      </c>
      <c r="Q81" s="304">
        <f t="shared" si="11"/>
        <v>12.571078308983626</v>
      </c>
      <c r="R81" s="304">
        <f t="shared" si="5"/>
        <v>15.428141561025361</v>
      </c>
      <c r="S81" s="304">
        <f t="shared" si="6"/>
        <v>1.7142379512250407</v>
      </c>
      <c r="T81" s="264">
        <f t="shared" si="0"/>
        <v>0</v>
      </c>
      <c r="U81" s="264"/>
      <c r="V81" s="264"/>
      <c r="W81" s="264"/>
      <c r="X81" s="264"/>
      <c r="Y81" s="264"/>
      <c r="Z81" s="264"/>
      <c r="AA81" s="264"/>
      <c r="AB81" s="264"/>
      <c r="AC81" s="264"/>
    </row>
    <row r="82" spans="9:29" ht="12.75">
      <c r="I82" s="390"/>
      <c r="K82" s="264"/>
      <c r="L82" s="264"/>
      <c r="M82" s="264">
        <f t="shared" si="1"/>
        <v>61</v>
      </c>
      <c r="N82" s="264">
        <f t="shared" si="2"/>
        <v>1</v>
      </c>
      <c r="O82" s="264">
        <f t="shared" si="3"/>
        <v>61</v>
      </c>
      <c r="P82" s="304">
        <f t="shared" si="4"/>
        <v>26.889964649334804</v>
      </c>
      <c r="Q82" s="304">
        <f t="shared" si="11"/>
        <v>12.324567130945113</v>
      </c>
      <c r="R82" s="304">
        <f t="shared" si="5"/>
        <v>15.125605115250822</v>
      </c>
      <c r="S82" s="304">
        <f t="shared" si="6"/>
        <v>1.6806227905834252</v>
      </c>
      <c r="T82" s="264">
        <f t="shared" si="0"/>
        <v>0</v>
      </c>
      <c r="U82" s="264"/>
      <c r="V82" s="264"/>
      <c r="W82" s="264"/>
      <c r="X82" s="264"/>
      <c r="Y82" s="264"/>
      <c r="Z82" s="264"/>
      <c r="AA82" s="264"/>
      <c r="AB82" s="264"/>
      <c r="AC82" s="264"/>
    </row>
    <row r="83" spans="9:29" ht="12.75">
      <c r="I83" s="390"/>
      <c r="K83" s="264"/>
      <c r="L83" s="264"/>
      <c r="M83" s="264">
        <f t="shared" si="1"/>
        <v>62</v>
      </c>
      <c r="N83" s="264">
        <f t="shared" si="2"/>
        <v>1</v>
      </c>
      <c r="O83" s="264">
        <f t="shared" si="3"/>
        <v>62</v>
      </c>
      <c r="P83" s="304">
        <f t="shared" si="4"/>
        <v>26.362668843820295</v>
      </c>
      <c r="Q83" s="304">
        <f t="shared" si="11"/>
        <v>12.082889886750962</v>
      </c>
      <c r="R83" s="304">
        <f t="shared" si="5"/>
        <v>14.829001224648911</v>
      </c>
      <c r="S83" s="304">
        <f t="shared" si="6"/>
        <v>1.6476668027387684</v>
      </c>
      <c r="T83" s="264">
        <f t="shared" si="0"/>
        <v>0</v>
      </c>
      <c r="U83" s="264"/>
      <c r="V83" s="264"/>
      <c r="W83" s="264"/>
      <c r="X83" s="264"/>
      <c r="Y83" s="264"/>
      <c r="Z83" s="264"/>
      <c r="AA83" s="264"/>
      <c r="AB83" s="264"/>
      <c r="AC83" s="264"/>
    </row>
    <row r="84" spans="9:29" ht="12.75">
      <c r="I84" s="390"/>
      <c r="K84" s="264"/>
      <c r="L84" s="264"/>
      <c r="M84" s="264">
        <f t="shared" si="1"/>
        <v>63</v>
      </c>
      <c r="N84" s="264">
        <f t="shared" si="2"/>
        <v>1</v>
      </c>
      <c r="O84" s="264">
        <f t="shared" si="3"/>
        <v>63</v>
      </c>
      <c r="P84" s="304">
        <f t="shared" si="4"/>
        <v>25.84571298743324</v>
      </c>
      <c r="Q84" s="304">
        <f t="shared" si="11"/>
        <v>11.845951785906896</v>
      </c>
      <c r="R84" s="304">
        <f t="shared" si="5"/>
        <v>14.538213555431193</v>
      </c>
      <c r="S84" s="304">
        <f t="shared" si="6"/>
        <v>1.6153570617145776</v>
      </c>
      <c r="T84" s="264">
        <f t="shared" si="0"/>
        <v>0</v>
      </c>
      <c r="U84" s="264"/>
      <c r="V84" s="264"/>
      <c r="W84" s="264"/>
      <c r="X84" s="264"/>
      <c r="Y84" s="264"/>
      <c r="Z84" s="264"/>
      <c r="AA84" s="264"/>
      <c r="AB84" s="264"/>
      <c r="AC84" s="264"/>
    </row>
    <row r="85" spans="9:29" ht="12.75">
      <c r="I85" s="390"/>
      <c r="K85" s="264"/>
      <c r="L85" s="264"/>
      <c r="M85" s="264">
        <f t="shared" si="1"/>
        <v>64</v>
      </c>
      <c r="N85" s="264">
        <f t="shared" si="2"/>
        <v>1</v>
      </c>
      <c r="O85" s="264">
        <f t="shared" si="3"/>
        <v>64</v>
      </c>
      <c r="P85" s="304">
        <f t="shared" si="4"/>
        <v>25.338894320078</v>
      </c>
      <c r="Q85" s="304">
        <f t="shared" si="11"/>
        <v>11.61365989670241</v>
      </c>
      <c r="R85" s="304">
        <f t="shared" si="5"/>
        <v>14.25312805504387</v>
      </c>
      <c r="S85" s="304">
        <f t="shared" si="6"/>
        <v>1.583680895004875</v>
      </c>
      <c r="T85" s="264">
        <f aca="true" t="shared" si="16" ref="T85:T148">$B$11</f>
        <v>0</v>
      </c>
      <c r="U85" s="264"/>
      <c r="V85" s="264"/>
      <c r="W85" s="264"/>
      <c r="X85" s="264"/>
      <c r="Y85" s="264"/>
      <c r="Z85" s="264"/>
      <c r="AA85" s="264"/>
      <c r="AB85" s="264"/>
      <c r="AC85" s="264"/>
    </row>
    <row r="86" spans="1:29" ht="12.75">
      <c r="A86" s="394" t="str">
        <f>B3</f>
        <v>Fomesafen</v>
      </c>
      <c r="B86" s="394" t="str">
        <f>B4</f>
        <v>Crop</v>
      </c>
      <c r="C86" s="395"/>
      <c r="D86" s="396"/>
      <c r="E86" s="395" t="s">
        <v>92</v>
      </c>
      <c r="K86" s="264"/>
      <c r="L86" s="264"/>
      <c r="M86" s="264">
        <f aca="true" t="shared" si="17" ref="M86:M149">(M85+1)</f>
        <v>65</v>
      </c>
      <c r="N86" s="264">
        <f aca="true" t="shared" si="18" ref="N86:N149">IF($B$9&gt;N85,IF(O85=($B$8-1),(N85+1),(N85)),(N85))</f>
        <v>1</v>
      </c>
      <c r="O86" s="264">
        <f aca="true" t="shared" si="19" ref="O86:O149">IF(O85&lt;($B$8-1),(1+O85),0)</f>
        <v>65</v>
      </c>
      <c r="P86" s="304">
        <f aca="true" t="shared" si="20" ref="P86:P149">IF((N86&gt;N85),(EXP(-$Q$16)*(P85)+$Q$11),((EXP(-$Q$16)*(P85))))</f>
        <v>24.842014057660734</v>
      </c>
      <c r="Q86" s="304">
        <f t="shared" si="11"/>
        <v>11.385923109761162</v>
      </c>
      <c r="R86" s="304">
        <f aca="true" t="shared" si="21" ref="R86:R149">IF((N86&gt;N85),(EXP(-$Q$16)*(R85)+$Q$13),((EXP(-$Q$16)*(R85))))</f>
        <v>13.973632907434157</v>
      </c>
      <c r="S86" s="304">
        <f aca="true" t="shared" si="22" ref="S86:S149">IF((N86&gt;N85),(EXP(-$Q$16)*(S85)+$Q$14),((EXP(-$Q$16)*(S85))))</f>
        <v>1.5526258786037959</v>
      </c>
      <c r="T86" s="264">
        <f t="shared" si="16"/>
        <v>0</v>
      </c>
      <c r="U86" s="264"/>
      <c r="V86" s="264"/>
      <c r="W86" s="264"/>
      <c r="X86" s="264"/>
      <c r="Y86" s="264"/>
      <c r="Z86" s="264"/>
      <c r="AA86" s="264"/>
      <c r="AB86" s="264"/>
      <c r="AC86" s="264"/>
    </row>
    <row r="87" spans="1:29" ht="21" thickBot="1">
      <c r="A87" s="313" t="s">
        <v>93</v>
      </c>
      <c r="B87" s="397"/>
      <c r="C87" s="397"/>
      <c r="D87" s="315"/>
      <c r="E87" s="397"/>
      <c r="F87" s="398"/>
      <c r="G87" s="399"/>
      <c r="H87" s="398"/>
      <c r="K87" s="264"/>
      <c r="L87" s="264"/>
      <c r="M87" s="264">
        <f t="shared" si="17"/>
        <v>66</v>
      </c>
      <c r="N87" s="264">
        <f t="shared" si="18"/>
        <v>1</v>
      </c>
      <c r="O87" s="264">
        <f t="shared" si="19"/>
        <v>66</v>
      </c>
      <c r="P87" s="304">
        <f t="shared" si="20"/>
        <v>24.354877314122433</v>
      </c>
      <c r="Q87" s="304">
        <f aca="true" t="shared" si="23" ref="Q87:Q150">IF((N87&gt;N86),(EXP(-$Q$16)*(Q86)+$Q$12),((EXP(-$Q$16)*(Q86))))</f>
        <v>11.162652102306108</v>
      </c>
      <c r="R87" s="304">
        <f t="shared" si="21"/>
        <v>13.699618489193863</v>
      </c>
      <c r="S87" s="304">
        <f t="shared" si="22"/>
        <v>1.522179832132652</v>
      </c>
      <c r="T87" s="264">
        <f t="shared" si="16"/>
        <v>0</v>
      </c>
      <c r="U87" s="264"/>
      <c r="V87" s="264"/>
      <c r="W87" s="264"/>
      <c r="X87" s="264"/>
      <c r="Y87" s="264"/>
      <c r="Z87" s="264"/>
      <c r="AA87" s="264"/>
      <c r="AB87" s="264"/>
      <c r="AC87" s="264"/>
    </row>
    <row r="88" spans="3:29" ht="14.25" thickBot="1" thickTop="1">
      <c r="C88" s="400"/>
      <c r="D88" s="401"/>
      <c r="E88" s="402"/>
      <c r="F88" s="403"/>
      <c r="G88" s="306"/>
      <c r="H88" s="403"/>
      <c r="K88" s="264"/>
      <c r="L88" s="264"/>
      <c r="M88" s="264">
        <f t="shared" si="17"/>
        <v>67</v>
      </c>
      <c r="N88" s="264">
        <f t="shared" si="18"/>
        <v>1</v>
      </c>
      <c r="O88" s="264">
        <f t="shared" si="19"/>
        <v>67</v>
      </c>
      <c r="P88" s="304">
        <f t="shared" si="20"/>
        <v>23.877293025000842</v>
      </c>
      <c r="Q88" s="304">
        <f t="shared" si="23"/>
        <v>10.943759303125379</v>
      </c>
      <c r="R88" s="304">
        <f t="shared" si="21"/>
        <v>13.430977326562969</v>
      </c>
      <c r="S88" s="304">
        <f t="shared" si="22"/>
        <v>1.4923308140625526</v>
      </c>
      <c r="T88" s="264">
        <f t="shared" si="16"/>
        <v>0</v>
      </c>
      <c r="U88" s="264"/>
      <c r="V88" s="264"/>
      <c r="W88" s="264"/>
      <c r="X88" s="264"/>
      <c r="Y88" s="264"/>
      <c r="Z88" s="264"/>
      <c r="AA88" s="264"/>
      <c r="AB88" s="264"/>
      <c r="AC88" s="264"/>
    </row>
    <row r="89" spans="2:29" ht="12.75">
      <c r="B89" s="404" t="s">
        <v>33</v>
      </c>
      <c r="C89" s="405" t="s">
        <v>60</v>
      </c>
      <c r="D89" s="320" t="s">
        <v>61</v>
      </c>
      <c r="E89" s="320" t="s">
        <v>94</v>
      </c>
      <c r="F89" s="319" t="s">
        <v>63</v>
      </c>
      <c r="G89" s="321" t="s">
        <v>64</v>
      </c>
      <c r="K89" s="264"/>
      <c r="L89" s="264"/>
      <c r="M89" s="264">
        <f t="shared" si="17"/>
        <v>68</v>
      </c>
      <c r="N89" s="264">
        <f t="shared" si="18"/>
        <v>1</v>
      </c>
      <c r="O89" s="264">
        <f t="shared" si="19"/>
        <v>68</v>
      </c>
      <c r="P89" s="304">
        <f t="shared" si="20"/>
        <v>23.409073872491273</v>
      </c>
      <c r="Q89" s="304">
        <f t="shared" si="23"/>
        <v>10.72915885822516</v>
      </c>
      <c r="R89" s="304">
        <f t="shared" si="21"/>
        <v>13.167604053276337</v>
      </c>
      <c r="S89" s="304">
        <f t="shared" si="22"/>
        <v>1.4630671170307046</v>
      </c>
      <c r="T89" s="264">
        <f t="shared" si="16"/>
        <v>0</v>
      </c>
      <c r="U89" s="264"/>
      <c r="V89" s="264"/>
      <c r="W89" s="264"/>
      <c r="X89" s="264"/>
      <c r="Y89" s="264"/>
      <c r="Z89" s="264"/>
      <c r="AA89" s="264"/>
      <c r="AB89" s="264"/>
      <c r="AC89" s="264"/>
    </row>
    <row r="90" spans="2:29" ht="12.75">
      <c r="B90" s="406" t="s">
        <v>65</v>
      </c>
      <c r="C90" s="407" t="s">
        <v>95</v>
      </c>
      <c r="D90" s="324" t="s">
        <v>96</v>
      </c>
      <c r="E90" s="324" t="s">
        <v>68</v>
      </c>
      <c r="F90" s="323" t="s">
        <v>69</v>
      </c>
      <c r="G90" s="325" t="s">
        <v>70</v>
      </c>
      <c r="K90" s="264"/>
      <c r="L90" s="264"/>
      <c r="M90" s="264">
        <f t="shared" si="17"/>
        <v>69</v>
      </c>
      <c r="N90" s="264">
        <f t="shared" si="18"/>
        <v>1</v>
      </c>
      <c r="O90" s="264">
        <f t="shared" si="19"/>
        <v>69</v>
      </c>
      <c r="P90" s="304">
        <f t="shared" si="20"/>
        <v>22.950036211976933</v>
      </c>
      <c r="Q90" s="304">
        <f t="shared" si="23"/>
        <v>10.518766597156088</v>
      </c>
      <c r="R90" s="304">
        <f t="shared" si="21"/>
        <v>12.909395369237021</v>
      </c>
      <c r="S90" s="304">
        <f t="shared" si="22"/>
        <v>1.4343772632485583</v>
      </c>
      <c r="T90" s="264">
        <f t="shared" si="16"/>
        <v>0</v>
      </c>
      <c r="U90" s="264"/>
      <c r="V90" s="264"/>
      <c r="W90" s="264"/>
      <c r="X90" s="264"/>
      <c r="Y90" s="264"/>
      <c r="Z90" s="264"/>
      <c r="AA90" s="264"/>
      <c r="AB90" s="264"/>
      <c r="AC90" s="264"/>
    </row>
    <row r="91" spans="2:29" ht="12.75" customHeight="1">
      <c r="B91" s="408"/>
      <c r="C91" s="409">
        <v>15</v>
      </c>
      <c r="D91" s="328">
        <f aca="true" t="shared" si="24" ref="D91:D96">(0.621*C91^0.564)</f>
        <v>2.8602702585762825</v>
      </c>
      <c r="E91" s="410">
        <f>D91/0.2</f>
        <v>14.301351292881412</v>
      </c>
      <c r="F91" s="411">
        <f aca="true" t="shared" si="25" ref="F91:F96">(E91/C91)*100</f>
        <v>95.34234195254274</v>
      </c>
      <c r="G91" s="330">
        <f aca="true" t="shared" si="26" ref="G91:G96">E91/1000</f>
        <v>0.014301351292881412</v>
      </c>
      <c r="K91" s="264"/>
      <c r="L91" s="264"/>
      <c r="M91" s="264">
        <f t="shared" si="17"/>
        <v>70</v>
      </c>
      <c r="N91" s="264">
        <f t="shared" si="18"/>
        <v>1</v>
      </c>
      <c r="O91" s="264">
        <f t="shared" si="19"/>
        <v>70</v>
      </c>
      <c r="P91" s="304">
        <f t="shared" si="20"/>
        <v>22.499999999999954</v>
      </c>
      <c r="Q91" s="304">
        <f t="shared" si="23"/>
        <v>10.312499999999972</v>
      </c>
      <c r="R91" s="304">
        <f t="shared" si="21"/>
        <v>12.65624999999997</v>
      </c>
      <c r="S91" s="304">
        <f t="shared" si="22"/>
        <v>1.4062499999999971</v>
      </c>
      <c r="T91" s="264">
        <f t="shared" si="16"/>
        <v>0</v>
      </c>
      <c r="U91" s="264"/>
      <c r="V91" s="264"/>
      <c r="W91" s="264"/>
      <c r="X91" s="264"/>
      <c r="Y91" s="264"/>
      <c r="Z91" s="264"/>
      <c r="AA91" s="264"/>
      <c r="AB91" s="264"/>
      <c r="AC91" s="264"/>
    </row>
    <row r="92" spans="2:29" ht="12.75">
      <c r="B92" s="408" t="s">
        <v>97</v>
      </c>
      <c r="C92" s="409">
        <v>35</v>
      </c>
      <c r="D92" s="328">
        <f t="shared" si="24"/>
        <v>4.612601938597475</v>
      </c>
      <c r="E92" s="410">
        <f>D92/0.2</f>
        <v>23.063009692987375</v>
      </c>
      <c r="F92" s="411">
        <f t="shared" si="25"/>
        <v>65.89431340853535</v>
      </c>
      <c r="G92" s="330">
        <f t="shared" si="26"/>
        <v>0.023063009692987375</v>
      </c>
      <c r="K92" s="264"/>
      <c r="L92" s="264"/>
      <c r="M92" s="264">
        <f t="shared" si="17"/>
        <v>71</v>
      </c>
      <c r="N92" s="264">
        <f t="shared" si="18"/>
        <v>1</v>
      </c>
      <c r="O92" s="264">
        <f t="shared" si="19"/>
        <v>71</v>
      </c>
      <c r="P92" s="304">
        <f t="shared" si="20"/>
        <v>22.058788723644856</v>
      </c>
      <c r="Q92" s="304">
        <f t="shared" si="23"/>
        <v>10.110278165003885</v>
      </c>
      <c r="R92" s="304">
        <f t="shared" si="21"/>
        <v>12.408068657050228</v>
      </c>
      <c r="S92" s="304">
        <f t="shared" si="22"/>
        <v>1.3786742952278035</v>
      </c>
      <c r="T92" s="264">
        <f t="shared" si="16"/>
        <v>0</v>
      </c>
      <c r="U92" s="264"/>
      <c r="V92" s="264"/>
      <c r="W92" s="264"/>
      <c r="X92" s="264"/>
      <c r="Y92" s="264"/>
      <c r="Z92" s="264"/>
      <c r="AA92" s="264"/>
      <c r="AB92" s="264"/>
      <c r="AC92" s="264"/>
    </row>
    <row r="93" spans="2:29" ht="12.75">
      <c r="B93" s="412" t="s">
        <v>98</v>
      </c>
      <c r="C93" s="407">
        <v>1000</v>
      </c>
      <c r="D93" s="413">
        <f t="shared" si="24"/>
        <v>30.555655165818088</v>
      </c>
      <c r="E93" s="414">
        <f>D93/0.2</f>
        <v>152.77827582909043</v>
      </c>
      <c r="F93" s="415">
        <f t="shared" si="25"/>
        <v>15.277827582909042</v>
      </c>
      <c r="G93" s="416">
        <f t="shared" si="26"/>
        <v>0.15277827582909043</v>
      </c>
      <c r="K93" s="264"/>
      <c r="L93" s="264"/>
      <c r="M93" s="264">
        <f t="shared" si="17"/>
        <v>72</v>
      </c>
      <c r="N93" s="264">
        <f t="shared" si="18"/>
        <v>1</v>
      </c>
      <c r="O93" s="264">
        <f t="shared" si="19"/>
        <v>72</v>
      </c>
      <c r="P93" s="304">
        <f t="shared" si="20"/>
        <v>21.626229331306778</v>
      </c>
      <c r="Q93" s="304">
        <f t="shared" si="23"/>
        <v>9.912021776848933</v>
      </c>
      <c r="R93" s="304">
        <f t="shared" si="21"/>
        <v>12.164753998860059</v>
      </c>
      <c r="S93" s="304">
        <f t="shared" si="22"/>
        <v>1.3516393332066736</v>
      </c>
      <c r="T93" s="264">
        <f t="shared" si="16"/>
        <v>0</v>
      </c>
      <c r="U93" s="264"/>
      <c r="V93" s="264"/>
      <c r="W93" s="264"/>
      <c r="X93" s="264"/>
      <c r="Y93" s="264"/>
      <c r="Z93" s="264"/>
      <c r="AA93" s="264"/>
      <c r="AB93" s="264"/>
      <c r="AC93" s="264"/>
    </row>
    <row r="94" spans="2:29" ht="12.75">
      <c r="B94" s="408"/>
      <c r="C94" s="409">
        <v>15</v>
      </c>
      <c r="D94" s="328">
        <f t="shared" si="24"/>
        <v>2.8602702585762825</v>
      </c>
      <c r="E94" s="410">
        <f>D94/0.9</f>
        <v>3.178078065084758</v>
      </c>
      <c r="F94" s="411">
        <f t="shared" si="25"/>
        <v>21.187187100565055</v>
      </c>
      <c r="G94" s="330">
        <f t="shared" si="26"/>
        <v>0.0031780780650847583</v>
      </c>
      <c r="K94" s="264"/>
      <c r="L94" s="264"/>
      <c r="M94" s="264">
        <f t="shared" si="17"/>
        <v>73</v>
      </c>
      <c r="N94" s="264">
        <f t="shared" si="18"/>
        <v>1</v>
      </c>
      <c r="O94" s="264">
        <f t="shared" si="19"/>
        <v>73</v>
      </c>
      <c r="P94" s="304">
        <f t="shared" si="20"/>
        <v>21.20215216481727</v>
      </c>
      <c r="Q94" s="304">
        <f t="shared" si="23"/>
        <v>9.717653075541243</v>
      </c>
      <c r="R94" s="304">
        <f t="shared" si="21"/>
        <v>11.926210592709712</v>
      </c>
      <c r="S94" s="304">
        <f t="shared" si="22"/>
        <v>1.3251345103010794</v>
      </c>
      <c r="T94" s="264">
        <f t="shared" si="16"/>
        <v>0</v>
      </c>
      <c r="U94" s="264"/>
      <c r="V94" s="264"/>
      <c r="W94" s="264"/>
      <c r="X94" s="264"/>
      <c r="Y94" s="264"/>
      <c r="Z94" s="264"/>
      <c r="AA94" s="264"/>
      <c r="AB94" s="264"/>
      <c r="AC94" s="264"/>
    </row>
    <row r="95" spans="2:29" ht="12.75">
      <c r="B95" s="408" t="s">
        <v>99</v>
      </c>
      <c r="C95" s="409">
        <v>35</v>
      </c>
      <c r="D95" s="328">
        <f t="shared" si="24"/>
        <v>4.612601938597475</v>
      </c>
      <c r="E95" s="410">
        <f>D95/0.9</f>
        <v>5.125113265108306</v>
      </c>
      <c r="F95" s="411">
        <f t="shared" si="25"/>
        <v>14.643180757452301</v>
      </c>
      <c r="G95" s="330">
        <f t="shared" si="26"/>
        <v>0.005125113265108306</v>
      </c>
      <c r="K95" s="264"/>
      <c r="L95" s="264"/>
      <c r="M95" s="264">
        <f t="shared" si="17"/>
        <v>74</v>
      </c>
      <c r="N95" s="264">
        <f t="shared" si="18"/>
        <v>1</v>
      </c>
      <c r="O95" s="264">
        <f t="shared" si="19"/>
        <v>74</v>
      </c>
      <c r="P95" s="304">
        <f t="shared" si="20"/>
        <v>20.786390892901093</v>
      </c>
      <c r="Q95" s="304">
        <f t="shared" si="23"/>
        <v>9.527095825912994</v>
      </c>
      <c r="R95" s="304">
        <f t="shared" si="21"/>
        <v>11.692344877256861</v>
      </c>
      <c r="S95" s="304">
        <f t="shared" si="22"/>
        <v>1.2991494308063183</v>
      </c>
      <c r="T95" s="264">
        <f t="shared" si="16"/>
        <v>0</v>
      </c>
      <c r="U95" s="264"/>
      <c r="V95" s="264"/>
      <c r="W95" s="264"/>
      <c r="X95" s="264"/>
      <c r="Y95" s="264"/>
      <c r="Z95" s="264"/>
      <c r="AA95" s="264"/>
      <c r="AB95" s="264"/>
      <c r="AC95" s="264"/>
    </row>
    <row r="96" spans="2:29" ht="13.5" thickBot="1">
      <c r="B96" s="417"/>
      <c r="C96" s="418">
        <v>1000</v>
      </c>
      <c r="D96" s="334">
        <f t="shared" si="24"/>
        <v>30.555655165818088</v>
      </c>
      <c r="E96" s="419">
        <f>D96/0.9</f>
        <v>33.950727962020096</v>
      </c>
      <c r="F96" s="420">
        <f t="shared" si="25"/>
        <v>3.3950727962020095</v>
      </c>
      <c r="G96" s="336">
        <f t="shared" si="26"/>
        <v>0.033950727962020096</v>
      </c>
      <c r="K96" s="264"/>
      <c r="L96" s="264"/>
      <c r="M96" s="264">
        <f t="shared" si="17"/>
        <v>75</v>
      </c>
      <c r="N96" s="264">
        <f t="shared" si="18"/>
        <v>1</v>
      </c>
      <c r="O96" s="264">
        <f t="shared" si="19"/>
        <v>75</v>
      </c>
      <c r="P96" s="304">
        <f t="shared" si="20"/>
        <v>20.378782445937855</v>
      </c>
      <c r="Q96" s="304">
        <f t="shared" si="23"/>
        <v>9.34027528772151</v>
      </c>
      <c r="R96" s="304">
        <f t="shared" si="21"/>
        <v>11.46306512584004</v>
      </c>
      <c r="S96" s="304">
        <f t="shared" si="22"/>
        <v>1.273673902871116</v>
      </c>
      <c r="T96" s="264">
        <f t="shared" si="16"/>
        <v>0</v>
      </c>
      <c r="U96" s="264"/>
      <c r="V96" s="264"/>
      <c r="W96" s="264"/>
      <c r="X96" s="264"/>
      <c r="Y96" s="264"/>
      <c r="Z96" s="264"/>
      <c r="AA96" s="264"/>
      <c r="AB96" s="264"/>
      <c r="AC96" s="264"/>
    </row>
    <row r="97" spans="1:29" ht="13.5" thickBot="1">
      <c r="A97" s="317"/>
      <c r="B97" s="264"/>
      <c r="C97" s="264"/>
      <c r="D97" s="267"/>
      <c r="E97" s="264"/>
      <c r="F97" s="264"/>
      <c r="G97" s="264"/>
      <c r="K97" s="264"/>
      <c r="L97" s="264"/>
      <c r="M97" s="264">
        <f t="shared" si="17"/>
        <v>76</v>
      </c>
      <c r="N97" s="264">
        <f t="shared" si="18"/>
        <v>1</v>
      </c>
      <c r="O97" s="264">
        <f t="shared" si="19"/>
        <v>76</v>
      </c>
      <c r="P97" s="304">
        <f t="shared" si="20"/>
        <v>19.979166952002963</v>
      </c>
      <c r="Q97" s="304">
        <f t="shared" si="23"/>
        <v>9.157118186334685</v>
      </c>
      <c r="R97" s="304">
        <f t="shared" si="21"/>
        <v>11.238281410501662</v>
      </c>
      <c r="S97" s="304">
        <f t="shared" si="22"/>
        <v>1.2486979345001852</v>
      </c>
      <c r="T97" s="264">
        <f t="shared" si="16"/>
        <v>0</v>
      </c>
      <c r="U97" s="264"/>
      <c r="V97" s="264"/>
      <c r="W97" s="264"/>
      <c r="X97" s="264"/>
      <c r="Y97" s="264"/>
      <c r="Z97" s="264"/>
      <c r="AA97" s="264"/>
      <c r="AB97" s="264"/>
      <c r="AC97" s="264"/>
    </row>
    <row r="98" spans="2:29" ht="12.75">
      <c r="B98" s="404" t="s">
        <v>33</v>
      </c>
      <c r="C98" s="421" t="s">
        <v>60</v>
      </c>
      <c r="D98" s="422" t="s">
        <v>100</v>
      </c>
      <c r="E98" s="423" t="s">
        <v>100</v>
      </c>
      <c r="F98" s="424"/>
      <c r="G98" s="264"/>
      <c r="K98" s="264"/>
      <c r="L98" s="264"/>
      <c r="M98" s="264">
        <f t="shared" si="17"/>
        <v>77</v>
      </c>
      <c r="N98" s="264">
        <f t="shared" si="18"/>
        <v>1</v>
      </c>
      <c r="O98" s="264">
        <f t="shared" si="19"/>
        <v>77</v>
      </c>
      <c r="P98" s="304">
        <f t="shared" si="20"/>
        <v>19.58738767416275</v>
      </c>
      <c r="Q98" s="304">
        <f t="shared" si="23"/>
        <v>8.977552683991254</v>
      </c>
      <c r="R98" s="304">
        <f t="shared" si="21"/>
        <v>11.017905566716541</v>
      </c>
      <c r="S98" s="304">
        <f t="shared" si="22"/>
        <v>1.2242117296351718</v>
      </c>
      <c r="T98" s="264">
        <f t="shared" si="16"/>
        <v>0</v>
      </c>
      <c r="U98" s="264"/>
      <c r="V98" s="264"/>
      <c r="W98" s="264"/>
      <c r="X98" s="264"/>
      <c r="Y98" s="264"/>
      <c r="Z98" s="264"/>
      <c r="AA98" s="264"/>
      <c r="AB98" s="264"/>
      <c r="AC98" s="264"/>
    </row>
    <row r="99" spans="2:29" ht="12.75">
      <c r="B99" s="406" t="s">
        <v>65</v>
      </c>
      <c r="C99" s="425" t="s">
        <v>95</v>
      </c>
      <c r="D99" s="426" t="s">
        <v>101</v>
      </c>
      <c r="E99" s="427" t="s">
        <v>102</v>
      </c>
      <c r="F99" s="424"/>
      <c r="G99" s="264"/>
      <c r="K99" s="264"/>
      <c r="L99" s="264"/>
      <c r="M99" s="264">
        <f t="shared" si="17"/>
        <v>78</v>
      </c>
      <c r="N99" s="264">
        <f t="shared" si="18"/>
        <v>1</v>
      </c>
      <c r="O99" s="264">
        <f t="shared" si="19"/>
        <v>78</v>
      </c>
      <c r="P99" s="304">
        <f t="shared" si="20"/>
        <v>19.203290948999218</v>
      </c>
      <c r="Q99" s="304">
        <f t="shared" si="23"/>
        <v>8.801508351624635</v>
      </c>
      <c r="R99" s="304">
        <f t="shared" si="21"/>
        <v>10.801851158812054</v>
      </c>
      <c r="S99" s="304">
        <f t="shared" si="22"/>
        <v>1.2002056843124511</v>
      </c>
      <c r="T99" s="264">
        <f t="shared" si="16"/>
        <v>0</v>
      </c>
      <c r="U99" s="264"/>
      <c r="V99" s="264"/>
      <c r="W99" s="264"/>
      <c r="X99" s="264"/>
      <c r="Y99" s="264"/>
      <c r="Z99" s="264"/>
      <c r="AA99" s="264"/>
      <c r="AB99" s="264"/>
      <c r="AC99" s="264"/>
    </row>
    <row r="100" spans="2:29" ht="12.75">
      <c r="B100" s="408"/>
      <c r="C100" s="428">
        <v>15</v>
      </c>
      <c r="D100" s="429">
        <f>($D$20*((350/15)^0.25))</f>
        <v>870.3408787807306</v>
      </c>
      <c r="E100" s="430">
        <f>($D$22*((350/15)^0.25))</f>
        <v>27.472881274644273</v>
      </c>
      <c r="F100" s="431"/>
      <c r="G100" s="264"/>
      <c r="K100" s="264"/>
      <c r="L100" s="264"/>
      <c r="M100" s="264">
        <f t="shared" si="17"/>
        <v>79</v>
      </c>
      <c r="N100" s="264">
        <f t="shared" si="18"/>
        <v>1</v>
      </c>
      <c r="O100" s="264">
        <f t="shared" si="19"/>
        <v>79</v>
      </c>
      <c r="P100" s="304">
        <f t="shared" si="20"/>
        <v>18.826726126340276</v>
      </c>
      <c r="Q100" s="304">
        <f t="shared" si="23"/>
        <v>8.628916141239285</v>
      </c>
      <c r="R100" s="304">
        <f t="shared" si="21"/>
        <v>10.590033446066398</v>
      </c>
      <c r="S100" s="304">
        <f t="shared" si="22"/>
        <v>1.1766703828962672</v>
      </c>
      <c r="T100" s="264">
        <f t="shared" si="16"/>
        <v>0</v>
      </c>
      <c r="U100" s="264"/>
      <c r="V100" s="264"/>
      <c r="W100" s="264"/>
      <c r="X100" s="264"/>
      <c r="Y100" s="264"/>
      <c r="Z100" s="264"/>
      <c r="AA100" s="264"/>
      <c r="AB100" s="264"/>
      <c r="AC100" s="264"/>
    </row>
    <row r="101" spans="2:29" ht="12.75">
      <c r="B101" s="408" t="s">
        <v>97</v>
      </c>
      <c r="C101" s="428">
        <v>35</v>
      </c>
      <c r="D101" s="432">
        <f>($D$20*((350/35)^0.25))</f>
        <v>704.1986463754135</v>
      </c>
      <c r="E101" s="433">
        <f>($D$22*((350/35)^0.25))</f>
        <v>22.22849262548654</v>
      </c>
      <c r="F101" s="431"/>
      <c r="G101" s="264"/>
      <c r="K101" s="264"/>
      <c r="L101" s="264"/>
      <c r="M101" s="264">
        <f t="shared" si="17"/>
        <v>80</v>
      </c>
      <c r="N101" s="264">
        <f t="shared" si="18"/>
        <v>1</v>
      </c>
      <c r="O101" s="264">
        <f t="shared" si="19"/>
        <v>80</v>
      </c>
      <c r="P101" s="304">
        <f t="shared" si="20"/>
        <v>18.457545510171812</v>
      </c>
      <c r="Q101" s="304">
        <f t="shared" si="23"/>
        <v>8.45970835882874</v>
      </c>
      <c r="R101" s="304">
        <f t="shared" si="21"/>
        <v>10.382369349471636</v>
      </c>
      <c r="S101" s="304">
        <f t="shared" si="22"/>
        <v>1.1535965943857382</v>
      </c>
      <c r="T101" s="264">
        <f t="shared" si="16"/>
        <v>0</v>
      </c>
      <c r="U101" s="264"/>
      <c r="V101" s="264"/>
      <c r="W101" s="264"/>
      <c r="X101" s="264"/>
      <c r="Y101" s="264"/>
      <c r="Z101" s="264"/>
      <c r="AA101" s="264"/>
      <c r="AB101" s="264"/>
      <c r="AC101" s="264"/>
    </row>
    <row r="102" spans="2:29" ht="12.75">
      <c r="B102" s="412" t="s">
        <v>98</v>
      </c>
      <c r="C102" s="425">
        <v>1000</v>
      </c>
      <c r="D102" s="434">
        <f>($D$20*((350/1000)^0.25))</f>
        <v>304.5875846561296</v>
      </c>
      <c r="E102" s="435">
        <f>($D$22*((350/1000)^0.25))</f>
        <v>9.614507091418233</v>
      </c>
      <c r="F102" s="431"/>
      <c r="G102" s="264"/>
      <c r="K102" s="264"/>
      <c r="L102" s="264"/>
      <c r="M102" s="264">
        <f t="shared" si="17"/>
        <v>81</v>
      </c>
      <c r="N102" s="264">
        <f t="shared" si="18"/>
        <v>1</v>
      </c>
      <c r="O102" s="264">
        <f t="shared" si="19"/>
        <v>81</v>
      </c>
      <c r="P102" s="304">
        <f t="shared" si="20"/>
        <v>18.09560430070847</v>
      </c>
      <c r="Q102" s="304">
        <f t="shared" si="23"/>
        <v>8.293818637824709</v>
      </c>
      <c r="R102" s="304">
        <f t="shared" si="21"/>
        <v>10.178777419148506</v>
      </c>
      <c r="S102" s="304">
        <f t="shared" si="22"/>
        <v>1.1309752687942793</v>
      </c>
      <c r="T102" s="264">
        <f t="shared" si="16"/>
        <v>0</v>
      </c>
      <c r="U102" s="264"/>
      <c r="V102" s="264"/>
      <c r="W102" s="264"/>
      <c r="X102" s="264"/>
      <c r="Y102" s="264"/>
      <c r="Z102" s="264"/>
      <c r="AA102" s="264"/>
      <c r="AB102" s="264"/>
      <c r="AC102" s="264"/>
    </row>
    <row r="103" spans="2:29" ht="12.75">
      <c r="B103" s="408"/>
      <c r="C103" s="428">
        <v>15</v>
      </c>
      <c r="D103" s="432">
        <f>($D$20*((350/15)^0.25))</f>
        <v>870.3408787807306</v>
      </c>
      <c r="E103" s="433">
        <f>($D$22*((350/15)^0.25))</f>
        <v>27.472881274644273</v>
      </c>
      <c r="F103" s="431"/>
      <c r="G103" s="264"/>
      <c r="H103" s="361"/>
      <c r="K103" s="264"/>
      <c r="L103" s="264"/>
      <c r="M103" s="264">
        <f t="shared" si="17"/>
        <v>82</v>
      </c>
      <c r="N103" s="264">
        <f t="shared" si="18"/>
        <v>1</v>
      </c>
      <c r="O103" s="264">
        <f t="shared" si="19"/>
        <v>82</v>
      </c>
      <c r="P103" s="304">
        <f t="shared" si="20"/>
        <v>17.740760537600362</v>
      </c>
      <c r="Q103" s="304">
        <f t="shared" si="23"/>
        <v>8.131181913066827</v>
      </c>
      <c r="R103" s="304">
        <f t="shared" si="21"/>
        <v>9.979177802400198</v>
      </c>
      <c r="S103" s="304">
        <f t="shared" si="22"/>
        <v>1.1087975336000226</v>
      </c>
      <c r="T103" s="264">
        <f t="shared" si="16"/>
        <v>0</v>
      </c>
      <c r="U103" s="264"/>
      <c r="V103" s="264"/>
      <c r="W103" s="264"/>
      <c r="X103" s="264"/>
      <c r="Y103" s="264"/>
      <c r="Z103" s="264"/>
      <c r="AA103" s="264"/>
      <c r="AB103" s="264"/>
      <c r="AC103" s="264"/>
    </row>
    <row r="104" spans="2:29" ht="12.75">
      <c r="B104" s="408" t="s">
        <v>99</v>
      </c>
      <c r="C104" s="428">
        <v>35</v>
      </c>
      <c r="D104" s="432">
        <f>($D$20*((350/35)^0.25))</f>
        <v>704.1986463754135</v>
      </c>
      <c r="E104" s="433">
        <f>($D$22*((350/35)^0.25))</f>
        <v>22.22849262548654</v>
      </c>
      <c r="F104" s="431"/>
      <c r="G104" s="264"/>
      <c r="H104" s="361"/>
      <c r="K104" s="264"/>
      <c r="L104" s="264"/>
      <c r="M104" s="264">
        <f t="shared" si="17"/>
        <v>83</v>
      </c>
      <c r="N104" s="264">
        <f t="shared" si="18"/>
        <v>1</v>
      </c>
      <c r="O104" s="264">
        <f t="shared" si="19"/>
        <v>83</v>
      </c>
      <c r="P104" s="304">
        <f t="shared" si="20"/>
        <v>17.392875044253483</v>
      </c>
      <c r="Q104" s="304">
        <f t="shared" si="23"/>
        <v>7.971734395282841</v>
      </c>
      <c r="R104" s="304">
        <f t="shared" si="21"/>
        <v>9.783492212392577</v>
      </c>
      <c r="S104" s="304">
        <f t="shared" si="22"/>
        <v>1.0870546902658427</v>
      </c>
      <c r="T104" s="264">
        <f t="shared" si="16"/>
        <v>0</v>
      </c>
      <c r="U104" s="264"/>
      <c r="V104" s="264"/>
      <c r="W104" s="264"/>
      <c r="X104" s="264"/>
      <c r="Y104" s="264"/>
      <c r="Z104" s="264"/>
      <c r="AA104" s="264"/>
      <c r="AB104" s="264"/>
      <c r="AC104" s="264"/>
    </row>
    <row r="105" spans="2:29" ht="13.5" thickBot="1">
      <c r="B105" s="417"/>
      <c r="C105" s="436">
        <v>1000</v>
      </c>
      <c r="D105" s="437">
        <f>($D$20*((350/1000)^0.25))</f>
        <v>304.5875846561296</v>
      </c>
      <c r="E105" s="438">
        <f>($D$22*((350/1000)^0.25))</f>
        <v>9.614507091418233</v>
      </c>
      <c r="F105" s="431"/>
      <c r="G105" s="264"/>
      <c r="H105" s="361"/>
      <c r="K105" s="264"/>
      <c r="L105" s="264"/>
      <c r="M105" s="264">
        <f t="shared" si="17"/>
        <v>84</v>
      </c>
      <c r="N105" s="264">
        <f t="shared" si="18"/>
        <v>1</v>
      </c>
      <c r="O105" s="264">
        <f t="shared" si="19"/>
        <v>84</v>
      </c>
      <c r="P105" s="304">
        <f t="shared" si="20"/>
        <v>17.051811373241936</v>
      </c>
      <c r="Q105" s="304">
        <f t="shared" si="23"/>
        <v>7.815413546069215</v>
      </c>
      <c r="R105" s="304">
        <f t="shared" si="21"/>
        <v>9.591643897448582</v>
      </c>
      <c r="S105" s="304">
        <f t="shared" si="22"/>
        <v>1.065738210827621</v>
      </c>
      <c r="T105" s="264">
        <f t="shared" si="16"/>
        <v>0</v>
      </c>
      <c r="U105" s="264"/>
      <c r="V105" s="264"/>
      <c r="W105" s="264"/>
      <c r="X105" s="264"/>
      <c r="Y105" s="264"/>
      <c r="Z105" s="264"/>
      <c r="AA105" s="264"/>
      <c r="AB105" s="264"/>
      <c r="AC105" s="264"/>
    </row>
    <row r="106" spans="8:29" ht="12.75" customHeight="1" thickBot="1">
      <c r="H106" s="368"/>
      <c r="K106" s="264"/>
      <c r="L106" s="264"/>
      <c r="M106" s="264">
        <f t="shared" si="17"/>
        <v>85</v>
      </c>
      <c r="N106" s="264">
        <f t="shared" si="18"/>
        <v>1</v>
      </c>
      <c r="O106" s="264">
        <f t="shared" si="19"/>
        <v>85</v>
      </c>
      <c r="P106" s="304">
        <f t="shared" si="20"/>
        <v>16.717435752790628</v>
      </c>
      <c r="Q106" s="304">
        <f t="shared" si="23"/>
        <v>7.662158053362366</v>
      </c>
      <c r="R106" s="304">
        <f t="shared" si="21"/>
        <v>9.403557610944722</v>
      </c>
      <c r="S106" s="304">
        <f t="shared" si="22"/>
        <v>1.0448397345494143</v>
      </c>
      <c r="T106" s="264">
        <f t="shared" si="16"/>
        <v>0</v>
      </c>
      <c r="U106" s="264"/>
      <c r="V106" s="264"/>
      <c r="W106" s="264"/>
      <c r="X106" s="264"/>
      <c r="Y106" s="264"/>
      <c r="Z106" s="264"/>
      <c r="AA106" s="264"/>
      <c r="AB106" s="264"/>
      <c r="AC106" s="264"/>
    </row>
    <row r="107" spans="1:29" ht="12.75">
      <c r="A107" s="913" t="s">
        <v>136</v>
      </c>
      <c r="B107" s="899" t="s">
        <v>103</v>
      </c>
      <c r="C107" s="900"/>
      <c r="D107" s="900"/>
      <c r="E107" s="900"/>
      <c r="F107" s="900"/>
      <c r="G107" s="901"/>
      <c r="H107" s="368"/>
      <c r="K107" s="264"/>
      <c r="L107" s="264"/>
      <c r="M107" s="264">
        <f t="shared" si="17"/>
        <v>86</v>
      </c>
      <c r="N107" s="264">
        <f t="shared" si="18"/>
        <v>1</v>
      </c>
      <c r="O107" s="264">
        <f t="shared" si="19"/>
        <v>86</v>
      </c>
      <c r="P107" s="304">
        <f t="shared" si="20"/>
        <v>16.38961703430738</v>
      </c>
      <c r="Q107" s="304">
        <f t="shared" si="23"/>
        <v>7.511907807390877</v>
      </c>
      <c r="R107" s="304">
        <f t="shared" si="21"/>
        <v>9.219159581797895</v>
      </c>
      <c r="S107" s="304">
        <f t="shared" si="22"/>
        <v>1.0243510646442113</v>
      </c>
      <c r="T107" s="264">
        <f t="shared" si="16"/>
        <v>0</v>
      </c>
      <c r="U107" s="264"/>
      <c r="V107" s="264"/>
      <c r="W107" s="264"/>
      <c r="X107" s="264"/>
      <c r="Y107" s="264"/>
      <c r="Z107" s="264"/>
      <c r="AA107" s="264"/>
      <c r="AB107" s="264"/>
      <c r="AC107" s="264"/>
    </row>
    <row r="108" spans="1:29" ht="12.75">
      <c r="A108" s="914"/>
      <c r="B108" s="916" t="s">
        <v>104</v>
      </c>
      <c r="C108" s="897"/>
      <c r="D108" s="917"/>
      <c r="E108" s="896" t="s">
        <v>105</v>
      </c>
      <c r="F108" s="897"/>
      <c r="G108" s="898"/>
      <c r="H108" s="368"/>
      <c r="K108" s="264"/>
      <c r="L108" s="264"/>
      <c r="M108" s="264">
        <f t="shared" si="17"/>
        <v>87</v>
      </c>
      <c r="N108" s="264">
        <f t="shared" si="18"/>
        <v>1</v>
      </c>
      <c r="O108" s="264">
        <f t="shared" si="19"/>
        <v>87</v>
      </c>
      <c r="P108" s="304">
        <f t="shared" si="20"/>
        <v>16.068226640943916</v>
      </c>
      <c r="Q108" s="304">
        <f t="shared" si="23"/>
        <v>7.364603877099288</v>
      </c>
      <c r="R108" s="304">
        <f t="shared" si="21"/>
        <v>9.038377485530944</v>
      </c>
      <c r="S108" s="304">
        <f t="shared" si="22"/>
        <v>1.0042641650589947</v>
      </c>
      <c r="T108" s="264">
        <f t="shared" si="16"/>
        <v>0</v>
      </c>
      <c r="U108" s="264"/>
      <c r="V108" s="264"/>
      <c r="W108" s="264"/>
      <c r="X108" s="264"/>
      <c r="Y108" s="264"/>
      <c r="Z108" s="264"/>
      <c r="AA108" s="264"/>
      <c r="AB108" s="264"/>
      <c r="AC108" s="264"/>
    </row>
    <row r="109" spans="1:29" ht="22.5" customHeight="1" thickBot="1">
      <c r="A109" s="915"/>
      <c r="B109" s="439" t="s">
        <v>106</v>
      </c>
      <c r="C109" s="440" t="s">
        <v>107</v>
      </c>
      <c r="D109" s="440" t="s">
        <v>83</v>
      </c>
      <c r="E109" s="439" t="s">
        <v>106</v>
      </c>
      <c r="F109" s="440" t="s">
        <v>107</v>
      </c>
      <c r="G109" s="356" t="s">
        <v>83</v>
      </c>
      <c r="H109" s="368"/>
      <c r="K109" s="264"/>
      <c r="L109" s="264"/>
      <c r="M109" s="264">
        <f t="shared" si="17"/>
        <v>88</v>
      </c>
      <c r="N109" s="264">
        <f t="shared" si="18"/>
        <v>1</v>
      </c>
      <c r="O109" s="264">
        <f t="shared" si="19"/>
        <v>88</v>
      </c>
      <c r="P109" s="304">
        <f t="shared" si="20"/>
        <v>15.753138517165523</v>
      </c>
      <c r="Q109" s="304">
        <f t="shared" si="23"/>
        <v>7.220188487034191</v>
      </c>
      <c r="R109" s="304">
        <f t="shared" si="21"/>
        <v>8.861140415905599</v>
      </c>
      <c r="S109" s="304">
        <f t="shared" si="22"/>
        <v>0.9845711573228452</v>
      </c>
      <c r="T109" s="264">
        <f t="shared" si="16"/>
        <v>0</v>
      </c>
      <c r="U109" s="264"/>
      <c r="V109" s="264"/>
      <c r="W109" s="264"/>
      <c r="X109" s="264"/>
      <c r="Y109" s="264"/>
      <c r="Z109" s="264"/>
      <c r="AA109" s="264"/>
      <c r="AB109" s="264"/>
      <c r="AC109" s="264"/>
    </row>
    <row r="110" spans="1:29" ht="13.5" thickTop="1">
      <c r="A110" s="309" t="s">
        <v>42</v>
      </c>
      <c r="B110" s="357">
        <f>$B$27*(G91/0.015)</f>
        <v>85.80810775728848</v>
      </c>
      <c r="C110" s="357">
        <f>$B$27*(G92/0.035)</f>
        <v>59.30488206768182</v>
      </c>
      <c r="D110" s="357">
        <f>$B$27*(G93/1)</f>
        <v>13.750044824618138</v>
      </c>
      <c r="E110" s="441"/>
      <c r="F110" s="441"/>
      <c r="G110" s="442"/>
      <c r="H110" s="374"/>
      <c r="K110" s="264"/>
      <c r="L110" s="264"/>
      <c r="M110" s="264">
        <f t="shared" si="17"/>
        <v>89</v>
      </c>
      <c r="N110" s="264">
        <f t="shared" si="18"/>
        <v>1</v>
      </c>
      <c r="O110" s="264">
        <f t="shared" si="19"/>
        <v>89</v>
      </c>
      <c r="P110" s="304">
        <f t="shared" si="20"/>
        <v>15.444229079309645</v>
      </c>
      <c r="Q110" s="304">
        <f t="shared" si="23"/>
        <v>7.07860499468358</v>
      </c>
      <c r="R110" s="304">
        <f t="shared" si="21"/>
        <v>8.687378857111668</v>
      </c>
      <c r="S110" s="304">
        <f t="shared" si="22"/>
        <v>0.9652643174568528</v>
      </c>
      <c r="T110" s="264">
        <f t="shared" si="16"/>
        <v>0</v>
      </c>
      <c r="U110" s="264"/>
      <c r="V110" s="264"/>
      <c r="W110" s="264"/>
      <c r="X110" s="264"/>
      <c r="Y110" s="264"/>
      <c r="Z110" s="264"/>
      <c r="AA110" s="264"/>
      <c r="AB110" s="264"/>
      <c r="AC110" s="264"/>
    </row>
    <row r="111" spans="1:29" ht="12.75">
      <c r="A111" s="309" t="s">
        <v>56</v>
      </c>
      <c r="B111" s="357">
        <f>B28*($G$91/0.015)</f>
        <v>39.32871605542388</v>
      </c>
      <c r="C111" s="357">
        <f>B28*($G$92/0.035)</f>
        <v>27.181404281020832</v>
      </c>
      <c r="D111" s="357">
        <f>B28*($G$93/1)</f>
        <v>6.30210387794998</v>
      </c>
      <c r="E111" s="443"/>
      <c r="F111" s="443"/>
      <c r="G111" s="442"/>
      <c r="K111" s="264"/>
      <c r="L111" s="264"/>
      <c r="M111" s="264">
        <f t="shared" si="17"/>
        <v>90</v>
      </c>
      <c r="N111" s="264">
        <f t="shared" si="18"/>
        <v>1</v>
      </c>
      <c r="O111" s="264">
        <f t="shared" si="19"/>
        <v>90</v>
      </c>
      <c r="P111" s="304">
        <f t="shared" si="20"/>
        <v>15.14137716711397</v>
      </c>
      <c r="Q111" s="304">
        <f t="shared" si="23"/>
        <v>6.939797868260562</v>
      </c>
      <c r="R111" s="304">
        <f t="shared" si="21"/>
        <v>8.517024656501599</v>
      </c>
      <c r="S111" s="304">
        <f t="shared" si="22"/>
        <v>0.9463360729446231</v>
      </c>
      <c r="T111" s="264">
        <f t="shared" si="16"/>
        <v>0</v>
      </c>
      <c r="U111" s="264"/>
      <c r="V111" s="264"/>
      <c r="W111" s="264"/>
      <c r="X111" s="264"/>
      <c r="Y111" s="264"/>
      <c r="Z111" s="264"/>
      <c r="AA111" s="264"/>
      <c r="AB111" s="264"/>
      <c r="AC111" s="264"/>
    </row>
    <row r="112" spans="1:29" ht="12.75">
      <c r="A112" s="309" t="s">
        <v>57</v>
      </c>
      <c r="B112" s="357">
        <f>B29*($G$91/0.015)</f>
        <v>48.26706061347477</v>
      </c>
      <c r="C112" s="357">
        <f>B29*($G$92/0.035)</f>
        <v>33.358996163071026</v>
      </c>
      <c r="D112" s="357">
        <f>B29*($G$93/1)</f>
        <v>7.734400213847703</v>
      </c>
      <c r="E112" s="443"/>
      <c r="F112" s="443"/>
      <c r="G112" s="442"/>
      <c r="K112" s="264"/>
      <c r="L112" s="264"/>
      <c r="M112" s="264">
        <f t="shared" si="17"/>
        <v>91</v>
      </c>
      <c r="N112" s="264">
        <f t="shared" si="18"/>
        <v>1</v>
      </c>
      <c r="O112" s="264">
        <f t="shared" si="19"/>
        <v>91</v>
      </c>
      <c r="P112" s="304">
        <f t="shared" si="20"/>
        <v>14.844463996195023</v>
      </c>
      <c r="Q112" s="304">
        <f t="shared" si="23"/>
        <v>6.8037126649227115</v>
      </c>
      <c r="R112" s="304">
        <f t="shared" si="21"/>
        <v>8.350010997859693</v>
      </c>
      <c r="S112" s="304">
        <f t="shared" si="22"/>
        <v>0.9277789997621889</v>
      </c>
      <c r="T112" s="264">
        <f t="shared" si="16"/>
        <v>0</v>
      </c>
      <c r="U112" s="264"/>
      <c r="V112" s="264"/>
      <c r="W112" s="264"/>
      <c r="X112" s="264"/>
      <c r="Y112" s="264"/>
      <c r="Z112" s="264"/>
      <c r="AA112" s="264"/>
      <c r="AB112" s="264"/>
      <c r="AC112" s="264"/>
    </row>
    <row r="113" spans="1:29" ht="13.5" thickBot="1">
      <c r="A113" s="311" t="s">
        <v>58</v>
      </c>
      <c r="B113" s="363">
        <f>B30*($G$91/0.015)</f>
        <v>5.36300673483053</v>
      </c>
      <c r="C113" s="363">
        <f>B30*($G$92/0.035)</f>
        <v>3.7065551292301135</v>
      </c>
      <c r="D113" s="363">
        <f>B30*($G$93/1)</f>
        <v>0.8593778015386336</v>
      </c>
      <c r="E113" s="363">
        <f>B30*(G94/0.015)</f>
        <v>1.1917792744067843</v>
      </c>
      <c r="F113" s="363">
        <f>B30*(G95/0.035)</f>
        <v>0.8236789176066919</v>
      </c>
      <c r="G113" s="444">
        <f>B30*(G96/1)</f>
        <v>0.19097284478636303</v>
      </c>
      <c r="K113" s="264"/>
      <c r="L113" s="264"/>
      <c r="M113" s="264">
        <f t="shared" si="17"/>
        <v>92</v>
      </c>
      <c r="N113" s="264">
        <f t="shared" si="18"/>
        <v>1</v>
      </c>
      <c r="O113" s="264">
        <f t="shared" si="19"/>
        <v>92</v>
      </c>
      <c r="P113" s="304">
        <f t="shared" si="20"/>
        <v>14.553373111458646</v>
      </c>
      <c r="Q113" s="304">
        <f t="shared" si="23"/>
        <v>6.670296009418538</v>
      </c>
      <c r="R113" s="304">
        <f t="shared" si="21"/>
        <v>8.18627237519548</v>
      </c>
      <c r="S113" s="304">
        <f t="shared" si="22"/>
        <v>0.9095858194661653</v>
      </c>
      <c r="T113" s="264">
        <f t="shared" si="16"/>
        <v>0</v>
      </c>
      <c r="U113" s="264"/>
      <c r="V113" s="264"/>
      <c r="W113" s="264"/>
      <c r="X113" s="264"/>
      <c r="Y113" s="264"/>
      <c r="Z113" s="264"/>
      <c r="AA113" s="264"/>
      <c r="AB113" s="264"/>
      <c r="AC113" s="264"/>
    </row>
    <row r="114" spans="1:29" ht="12.75">
      <c r="A114" s="264"/>
      <c r="H114" s="445"/>
      <c r="K114" s="264"/>
      <c r="L114" s="264"/>
      <c r="M114" s="264">
        <f t="shared" si="17"/>
        <v>93</v>
      </c>
      <c r="N114" s="264">
        <f t="shared" si="18"/>
        <v>1</v>
      </c>
      <c r="O114" s="264">
        <f t="shared" si="19"/>
        <v>93</v>
      </c>
      <c r="P114" s="304">
        <f t="shared" si="20"/>
        <v>14.26799034142404</v>
      </c>
      <c r="Q114" s="304">
        <f t="shared" si="23"/>
        <v>6.539495573152678</v>
      </c>
      <c r="R114" s="304">
        <f t="shared" si="21"/>
        <v>8.025744567051015</v>
      </c>
      <c r="S114" s="304">
        <f t="shared" si="22"/>
        <v>0.8917493963390025</v>
      </c>
      <c r="T114" s="264">
        <f t="shared" si="16"/>
        <v>0</v>
      </c>
      <c r="U114" s="264"/>
      <c r="V114" s="264"/>
      <c r="W114" s="264"/>
      <c r="X114" s="264"/>
      <c r="Y114" s="264"/>
      <c r="Z114" s="264"/>
      <c r="AA114" s="264"/>
      <c r="AB114" s="264"/>
      <c r="AC114" s="264"/>
    </row>
    <row r="115" spans="1:29" ht="12.75" customHeight="1" hidden="1">
      <c r="A115" s="889"/>
      <c r="B115" s="894"/>
      <c r="C115" s="895"/>
      <c r="D115" s="895"/>
      <c r="E115" s="895"/>
      <c r="F115" s="895"/>
      <c r="G115" s="895"/>
      <c r="H115" s="445"/>
      <c r="K115" s="264"/>
      <c r="L115" s="264"/>
      <c r="M115" s="264">
        <f t="shared" si="17"/>
        <v>94</v>
      </c>
      <c r="N115" s="264">
        <f t="shared" si="18"/>
        <v>1</v>
      </c>
      <c r="O115" s="264">
        <f t="shared" si="19"/>
        <v>94</v>
      </c>
      <c r="P115" s="304">
        <f t="shared" si="20"/>
        <v>13.98820375344351</v>
      </c>
      <c r="Q115" s="304">
        <f t="shared" si="23"/>
        <v>6.411260053661602</v>
      </c>
      <c r="R115" s="304">
        <f t="shared" si="21"/>
        <v>7.868364611311968</v>
      </c>
      <c r="S115" s="304">
        <f t="shared" si="22"/>
        <v>0.8742627345902194</v>
      </c>
      <c r="T115" s="264">
        <f t="shared" si="16"/>
        <v>0</v>
      </c>
      <c r="U115" s="264"/>
      <c r="V115" s="264"/>
      <c r="W115" s="264"/>
      <c r="X115" s="264"/>
      <c r="Y115" s="264"/>
      <c r="Z115" s="264"/>
      <c r="AA115" s="264"/>
      <c r="AB115" s="264"/>
      <c r="AC115" s="264"/>
    </row>
    <row r="116" spans="1:29" ht="12.75" hidden="1">
      <c r="A116" s="890"/>
      <c r="B116" s="894"/>
      <c r="C116" s="895"/>
      <c r="D116" s="895"/>
      <c r="E116" s="894"/>
      <c r="F116" s="895"/>
      <c r="G116" s="895"/>
      <c r="K116" s="264"/>
      <c r="L116" s="264"/>
      <c r="M116" s="264">
        <f t="shared" si="17"/>
        <v>95</v>
      </c>
      <c r="N116" s="264">
        <f t="shared" si="18"/>
        <v>1</v>
      </c>
      <c r="O116" s="264">
        <f t="shared" si="19"/>
        <v>95</v>
      </c>
      <c r="P116" s="304">
        <f t="shared" si="20"/>
        <v>13.713903609800312</v>
      </c>
      <c r="Q116" s="304">
        <f t="shared" si="23"/>
        <v>6.2855391544918024</v>
      </c>
      <c r="R116" s="304">
        <f t="shared" si="21"/>
        <v>7.714070780512668</v>
      </c>
      <c r="S116" s="304">
        <f t="shared" si="22"/>
        <v>0.8571189756125195</v>
      </c>
      <c r="T116" s="264">
        <f t="shared" si="16"/>
        <v>0</v>
      </c>
      <c r="U116" s="264"/>
      <c r="V116" s="264"/>
      <c r="W116" s="264"/>
      <c r="X116" s="264"/>
      <c r="Y116" s="264"/>
      <c r="Z116" s="264"/>
      <c r="AA116" s="264"/>
      <c r="AB116" s="264"/>
      <c r="AC116" s="264"/>
    </row>
    <row r="117" spans="1:29" ht="12.75" hidden="1">
      <c r="A117" s="890"/>
      <c r="B117" s="371"/>
      <c r="C117" s="366"/>
      <c r="D117" s="366"/>
      <c r="E117" s="371"/>
      <c r="F117" s="366"/>
      <c r="G117" s="366"/>
      <c r="K117" s="264"/>
      <c r="L117" s="264"/>
      <c r="M117" s="264">
        <f t="shared" si="17"/>
        <v>96</v>
      </c>
      <c r="N117" s="264">
        <f t="shared" si="18"/>
        <v>1</v>
      </c>
      <c r="O117" s="264">
        <f t="shared" si="19"/>
        <v>96</v>
      </c>
      <c r="P117" s="304">
        <f t="shared" si="20"/>
        <v>13.444982324667388</v>
      </c>
      <c r="Q117" s="304">
        <f t="shared" si="23"/>
        <v>6.1622835654725465</v>
      </c>
      <c r="R117" s="304">
        <f t="shared" si="21"/>
        <v>7.562802557625399</v>
      </c>
      <c r="S117" s="304">
        <f t="shared" si="22"/>
        <v>0.8403113952917117</v>
      </c>
      <c r="T117" s="264">
        <f t="shared" si="16"/>
        <v>0</v>
      </c>
      <c r="U117" s="264"/>
      <c r="V117" s="264"/>
      <c r="W117" s="264"/>
      <c r="X117" s="264"/>
      <c r="Y117" s="264"/>
      <c r="Z117" s="264"/>
      <c r="AA117" s="264"/>
      <c r="AB117" s="264"/>
      <c r="AC117" s="264"/>
    </row>
    <row r="118" spans="1:29" ht="12.75" hidden="1">
      <c r="A118" s="372"/>
      <c r="B118" s="446"/>
      <c r="C118" s="446"/>
      <c r="D118" s="446"/>
      <c r="E118" s="447"/>
      <c r="F118" s="447"/>
      <c r="G118" s="447"/>
      <c r="K118" s="264"/>
      <c r="L118" s="264"/>
      <c r="M118" s="264">
        <f t="shared" si="17"/>
        <v>97</v>
      </c>
      <c r="N118" s="264">
        <f t="shared" si="18"/>
        <v>1</v>
      </c>
      <c r="O118" s="264">
        <f t="shared" si="19"/>
        <v>97</v>
      </c>
      <c r="P118" s="304">
        <f t="shared" si="20"/>
        <v>13.181334421910133</v>
      </c>
      <c r="Q118" s="304">
        <f t="shared" si="23"/>
        <v>6.041444943375471</v>
      </c>
      <c r="R118" s="304">
        <f t="shared" si="21"/>
        <v>7.414500612324443</v>
      </c>
      <c r="S118" s="304">
        <f t="shared" si="22"/>
        <v>0.8238334013693833</v>
      </c>
      <c r="T118" s="264">
        <f t="shared" si="16"/>
        <v>0</v>
      </c>
      <c r="U118" s="264"/>
      <c r="V118" s="264"/>
      <c r="W118" s="264"/>
      <c r="X118" s="264"/>
      <c r="Y118" s="264"/>
      <c r="Z118" s="264"/>
      <c r="AA118" s="264"/>
      <c r="AB118" s="264"/>
      <c r="AC118" s="264"/>
    </row>
    <row r="119" spans="1:29" ht="12.75" hidden="1">
      <c r="A119" s="372"/>
      <c r="B119" s="446"/>
      <c r="C119" s="446"/>
      <c r="D119" s="446"/>
      <c r="E119" s="447"/>
      <c r="F119" s="447"/>
      <c r="G119" s="447"/>
      <c r="K119" s="264"/>
      <c r="L119" s="264"/>
      <c r="M119" s="264">
        <f t="shared" si="17"/>
        <v>98</v>
      </c>
      <c r="N119" s="264">
        <f t="shared" si="18"/>
        <v>1</v>
      </c>
      <c r="O119" s="264">
        <f t="shared" si="19"/>
        <v>98</v>
      </c>
      <c r="P119" s="304">
        <f t="shared" si="20"/>
        <v>12.922856493716607</v>
      </c>
      <c r="Q119" s="304">
        <f t="shared" si="23"/>
        <v>5.922975892953438</v>
      </c>
      <c r="R119" s="304">
        <f t="shared" si="21"/>
        <v>7.269106777715584</v>
      </c>
      <c r="S119" s="304">
        <f t="shared" si="22"/>
        <v>0.8076785308572879</v>
      </c>
      <c r="T119" s="264">
        <f t="shared" si="16"/>
        <v>0</v>
      </c>
      <c r="U119" s="264"/>
      <c r="V119" s="264"/>
      <c r="W119" s="264"/>
      <c r="X119" s="264"/>
      <c r="Y119" s="264"/>
      <c r="Z119" s="264"/>
      <c r="AA119" s="264"/>
      <c r="AB119" s="264"/>
      <c r="AC119" s="264"/>
    </row>
    <row r="120" spans="1:29" ht="12.75" hidden="1">
      <c r="A120" s="372"/>
      <c r="B120" s="446"/>
      <c r="C120" s="446"/>
      <c r="D120" s="446"/>
      <c r="E120" s="447"/>
      <c r="F120" s="447"/>
      <c r="G120" s="447"/>
      <c r="K120" s="264"/>
      <c r="L120" s="264"/>
      <c r="M120" s="264">
        <f t="shared" si="17"/>
        <v>99</v>
      </c>
      <c r="N120" s="264">
        <f t="shared" si="18"/>
        <v>1</v>
      </c>
      <c r="O120" s="264">
        <f t="shared" si="19"/>
        <v>99</v>
      </c>
      <c r="P120" s="304">
        <f t="shared" si="20"/>
        <v>12.669447160038986</v>
      </c>
      <c r="Q120" s="304">
        <f t="shared" si="23"/>
        <v>5.806829948351195</v>
      </c>
      <c r="R120" s="304">
        <f t="shared" si="21"/>
        <v>7.126564027521923</v>
      </c>
      <c r="S120" s="304">
        <f t="shared" si="22"/>
        <v>0.7918404475024367</v>
      </c>
      <c r="T120" s="264">
        <f t="shared" si="16"/>
        <v>0</v>
      </c>
      <c r="U120" s="264"/>
      <c r="V120" s="264"/>
      <c r="W120" s="264"/>
      <c r="X120" s="264"/>
      <c r="Y120" s="264"/>
      <c r="Z120" s="264"/>
      <c r="AA120" s="264"/>
      <c r="AB120" s="264"/>
      <c r="AC120" s="264"/>
    </row>
    <row r="121" spans="1:29" ht="12.75" hidden="1">
      <c r="A121" s="372"/>
      <c r="B121" s="446"/>
      <c r="C121" s="446"/>
      <c r="D121" s="446"/>
      <c r="E121" s="446"/>
      <c r="F121" s="446"/>
      <c r="G121" s="446"/>
      <c r="K121" s="264"/>
      <c r="L121" s="264"/>
      <c r="M121" s="264">
        <f t="shared" si="17"/>
        <v>100</v>
      </c>
      <c r="N121" s="264">
        <f t="shared" si="18"/>
        <v>1</v>
      </c>
      <c r="O121" s="264">
        <f t="shared" si="19"/>
        <v>100</v>
      </c>
      <c r="P121" s="304">
        <f t="shared" si="20"/>
        <v>12.421007028830353</v>
      </c>
      <c r="Q121" s="304">
        <f t="shared" si="23"/>
        <v>5.692961554880571</v>
      </c>
      <c r="R121" s="304">
        <f t="shared" si="21"/>
        <v>6.986816453717066</v>
      </c>
      <c r="S121" s="304">
        <f t="shared" si="22"/>
        <v>0.776312939301897</v>
      </c>
      <c r="T121" s="264">
        <f t="shared" si="16"/>
        <v>0</v>
      </c>
      <c r="U121" s="264"/>
      <c r="V121" s="264"/>
      <c r="W121" s="264"/>
      <c r="X121" s="264"/>
      <c r="Y121" s="264"/>
      <c r="Z121" s="264"/>
      <c r="AA121" s="264"/>
      <c r="AB121" s="264"/>
      <c r="AC121" s="264"/>
    </row>
    <row r="122" spans="1:29" ht="13.5" thickBot="1">
      <c r="A122" s="264"/>
      <c r="K122" s="264"/>
      <c r="L122" s="264"/>
      <c r="M122" s="264">
        <f t="shared" si="17"/>
        <v>101</v>
      </c>
      <c r="N122" s="264">
        <f t="shared" si="18"/>
        <v>1</v>
      </c>
      <c r="O122" s="264">
        <f t="shared" si="19"/>
        <v>101</v>
      </c>
      <c r="P122" s="304">
        <f t="shared" si="20"/>
        <v>12.177438657061202</v>
      </c>
      <c r="Q122" s="304">
        <f t="shared" si="23"/>
        <v>5.581326051153044</v>
      </c>
      <c r="R122" s="304">
        <f t="shared" si="21"/>
        <v>6.849809244596919</v>
      </c>
      <c r="S122" s="304">
        <f t="shared" si="22"/>
        <v>0.7610899160663251</v>
      </c>
      <c r="T122" s="264">
        <f t="shared" si="16"/>
        <v>0</v>
      </c>
      <c r="U122" s="264"/>
      <c r="V122" s="264"/>
      <c r="W122" s="264"/>
      <c r="X122" s="264"/>
      <c r="Y122" s="264"/>
      <c r="Z122" s="264"/>
      <c r="AA122" s="264"/>
      <c r="AB122" s="264"/>
      <c r="AC122" s="264"/>
    </row>
    <row r="123" spans="1:29" ht="12.75">
      <c r="A123" s="882" t="s">
        <v>137</v>
      </c>
      <c r="B123" s="885" t="s">
        <v>108</v>
      </c>
      <c r="C123" s="891"/>
      <c r="D123" s="885" t="s">
        <v>109</v>
      </c>
      <c r="E123" s="891"/>
      <c r="F123" s="885" t="s">
        <v>110</v>
      </c>
      <c r="G123" s="886"/>
      <c r="K123" s="264"/>
      <c r="L123" s="264"/>
      <c r="M123" s="264">
        <f t="shared" si="17"/>
        <v>102</v>
      </c>
      <c r="N123" s="264">
        <f t="shared" si="18"/>
        <v>1</v>
      </c>
      <c r="O123" s="264">
        <f t="shared" si="19"/>
        <v>102</v>
      </c>
      <c r="P123" s="304">
        <f t="shared" si="20"/>
        <v>11.938646512500409</v>
      </c>
      <c r="Q123" s="304">
        <f t="shared" si="23"/>
        <v>5.471879651562681</v>
      </c>
      <c r="R123" s="304">
        <f t="shared" si="21"/>
        <v>6.715488663281472</v>
      </c>
      <c r="S123" s="304">
        <f t="shared" si="22"/>
        <v>0.7461654070312755</v>
      </c>
      <c r="T123" s="264">
        <f t="shared" si="16"/>
        <v>0</v>
      </c>
      <c r="U123" s="264"/>
      <c r="V123" s="264"/>
      <c r="W123" s="264"/>
      <c r="X123" s="264"/>
      <c r="Y123" s="264"/>
      <c r="Z123" s="264"/>
      <c r="AA123" s="264"/>
      <c r="AB123" s="264"/>
      <c r="AC123" s="264"/>
    </row>
    <row r="124" spans="1:29" ht="12.75">
      <c r="A124" s="892"/>
      <c r="B124" s="448"/>
      <c r="C124" s="449"/>
      <c r="D124" s="448"/>
      <c r="E124" s="449"/>
      <c r="F124" s="450"/>
      <c r="G124" s="451"/>
      <c r="K124" s="264"/>
      <c r="L124" s="264"/>
      <c r="M124" s="264">
        <f t="shared" si="17"/>
        <v>103</v>
      </c>
      <c r="N124" s="264">
        <f t="shared" si="18"/>
        <v>1</v>
      </c>
      <c r="O124" s="264">
        <f t="shared" si="19"/>
        <v>103</v>
      </c>
      <c r="P124" s="304">
        <f t="shared" si="20"/>
        <v>11.704536936245624</v>
      </c>
      <c r="Q124" s="304">
        <f t="shared" si="23"/>
        <v>5.364579429112571</v>
      </c>
      <c r="R124" s="304">
        <f t="shared" si="21"/>
        <v>6.583802026638156</v>
      </c>
      <c r="S124" s="304">
        <f t="shared" si="22"/>
        <v>0.7315335585153515</v>
      </c>
      <c r="T124" s="264">
        <f t="shared" si="16"/>
        <v>0</v>
      </c>
      <c r="U124" s="264"/>
      <c r="V124" s="264"/>
      <c r="W124" s="264"/>
      <c r="X124" s="264"/>
      <c r="Y124" s="264"/>
      <c r="Z124" s="264"/>
      <c r="AA124" s="264"/>
      <c r="AB124" s="264"/>
      <c r="AC124" s="264"/>
    </row>
    <row r="125" spans="1:29" ht="13.5" thickBot="1">
      <c r="A125" s="893"/>
      <c r="B125" s="385" t="s">
        <v>87</v>
      </c>
      <c r="C125" s="452" t="s">
        <v>88</v>
      </c>
      <c r="D125" s="385" t="s">
        <v>111</v>
      </c>
      <c r="E125" s="452" t="s">
        <v>88</v>
      </c>
      <c r="F125" s="385" t="s">
        <v>111</v>
      </c>
      <c r="G125" s="386" t="s">
        <v>88</v>
      </c>
      <c r="K125" s="264"/>
      <c r="L125" s="264"/>
      <c r="M125" s="264">
        <f t="shared" si="17"/>
        <v>104</v>
      </c>
      <c r="N125" s="264">
        <f t="shared" si="18"/>
        <v>1</v>
      </c>
      <c r="O125" s="264">
        <f t="shared" si="19"/>
        <v>104</v>
      </c>
      <c r="P125" s="304">
        <f t="shared" si="20"/>
        <v>11.475018105988454</v>
      </c>
      <c r="Q125" s="304">
        <f t="shared" si="23"/>
        <v>5.259383298578036</v>
      </c>
      <c r="R125" s="304">
        <f t="shared" si="21"/>
        <v>6.454697684618498</v>
      </c>
      <c r="S125" s="304">
        <f t="shared" si="22"/>
        <v>0.7171886316242784</v>
      </c>
      <c r="T125" s="264">
        <f t="shared" si="16"/>
        <v>0</v>
      </c>
      <c r="U125" s="264"/>
      <c r="V125" s="264"/>
      <c r="W125" s="264"/>
      <c r="X125" s="264"/>
      <c r="Y125" s="264"/>
      <c r="Z125" s="264"/>
      <c r="AA125" s="264"/>
      <c r="AB125" s="264"/>
      <c r="AC125" s="264"/>
    </row>
    <row r="126" spans="1:29" ht="13.5" thickTop="1">
      <c r="A126" s="453" t="s">
        <v>42</v>
      </c>
      <c r="B126" s="454">
        <f>$B$110/$D$100</f>
        <v>0.09859137936563193</v>
      </c>
      <c r="C126" s="455">
        <f>B110/$E$100</f>
        <v>3.1233748983032195</v>
      </c>
      <c r="D126" s="454">
        <f>C110/$D$101</f>
        <v>0.08421612619241807</v>
      </c>
      <c r="E126" s="455">
        <f>C110/E101</f>
        <v>2.6679668777758048</v>
      </c>
      <c r="F126" s="454">
        <f>D110/$D$102</f>
        <v>0.04514315591734159</v>
      </c>
      <c r="G126" s="456">
        <f>D110/E102</f>
        <v>1.4301351794613815</v>
      </c>
      <c r="K126" s="264"/>
      <c r="L126" s="264"/>
      <c r="M126" s="264">
        <f t="shared" si="17"/>
        <v>105</v>
      </c>
      <c r="N126" s="264">
        <f t="shared" si="18"/>
        <v>1</v>
      </c>
      <c r="O126" s="264">
        <f t="shared" si="19"/>
        <v>105</v>
      </c>
      <c r="P126" s="304">
        <f t="shared" si="20"/>
        <v>11.249999999999964</v>
      </c>
      <c r="Q126" s="304">
        <f t="shared" si="23"/>
        <v>5.156249999999978</v>
      </c>
      <c r="R126" s="304">
        <f t="shared" si="21"/>
        <v>6.328124999999973</v>
      </c>
      <c r="S126" s="304">
        <f t="shared" si="22"/>
        <v>0.7031249999999978</v>
      </c>
      <c r="T126" s="264">
        <f t="shared" si="16"/>
        <v>0</v>
      </c>
      <c r="U126" s="264"/>
      <c r="V126" s="264"/>
      <c r="W126" s="264"/>
      <c r="X126" s="264"/>
      <c r="Y126" s="264"/>
      <c r="Z126" s="264"/>
      <c r="AA126" s="264"/>
      <c r="AB126" s="264"/>
      <c r="AC126" s="264"/>
    </row>
    <row r="127" spans="1:29" ht="12.75">
      <c r="A127" s="457" t="s">
        <v>43</v>
      </c>
      <c r="B127" s="454">
        <f>$B$111/$D$100</f>
        <v>0.045187715542581296</v>
      </c>
      <c r="C127" s="458">
        <f>B111/E100</f>
        <v>1.4315468283889754</v>
      </c>
      <c r="D127" s="454">
        <f>C111/$D$101</f>
        <v>0.03859905783819161</v>
      </c>
      <c r="E127" s="458">
        <f>C111/E101</f>
        <v>1.2228181523139103</v>
      </c>
      <c r="F127" s="454">
        <f>D111/$D$102</f>
        <v>0.020690613128781562</v>
      </c>
      <c r="G127" s="459">
        <f>D111/E102</f>
        <v>0.6554786239197998</v>
      </c>
      <c r="K127" s="264"/>
      <c r="L127" s="264"/>
      <c r="M127" s="264">
        <f t="shared" si="17"/>
        <v>106</v>
      </c>
      <c r="N127" s="264">
        <f t="shared" si="18"/>
        <v>1</v>
      </c>
      <c r="O127" s="264">
        <f t="shared" si="19"/>
        <v>106</v>
      </c>
      <c r="P127" s="304">
        <f t="shared" si="20"/>
        <v>11.029394361822417</v>
      </c>
      <c r="Q127" s="304">
        <f t="shared" si="23"/>
        <v>5.055139082501935</v>
      </c>
      <c r="R127" s="304">
        <f t="shared" si="21"/>
        <v>6.204034328525103</v>
      </c>
      <c r="S127" s="304">
        <f t="shared" si="22"/>
        <v>0.6893371476139011</v>
      </c>
      <c r="T127" s="264">
        <f t="shared" si="16"/>
        <v>0</v>
      </c>
      <c r="U127" s="264"/>
      <c r="V127" s="264"/>
      <c r="W127" s="264"/>
      <c r="X127" s="264"/>
      <c r="Y127" s="264"/>
      <c r="Z127" s="264"/>
      <c r="AA127" s="264"/>
      <c r="AB127" s="264"/>
      <c r="AC127" s="264"/>
    </row>
    <row r="128" spans="1:29" ht="12.75">
      <c r="A128" s="457" t="s">
        <v>85</v>
      </c>
      <c r="B128" s="454">
        <f>$B$112/$D$100</f>
        <v>0.05545765089316796</v>
      </c>
      <c r="C128" s="458">
        <f>B112/E100</f>
        <v>1.756898380295561</v>
      </c>
      <c r="D128" s="454">
        <f>C112/$D$101</f>
        <v>0.047371570983235176</v>
      </c>
      <c r="E128" s="458">
        <f>C112/E101</f>
        <v>1.5007313687488903</v>
      </c>
      <c r="F128" s="454">
        <f>D112/$D$102</f>
        <v>0.025393025203504643</v>
      </c>
      <c r="G128" s="459">
        <f>D112/E102</f>
        <v>0.804451038447027</v>
      </c>
      <c r="K128" s="264"/>
      <c r="L128" s="264"/>
      <c r="M128" s="264">
        <f t="shared" si="17"/>
        <v>107</v>
      </c>
      <c r="N128" s="264">
        <f t="shared" si="18"/>
        <v>1</v>
      </c>
      <c r="O128" s="264">
        <f t="shared" si="19"/>
        <v>107</v>
      </c>
      <c r="P128" s="304">
        <f t="shared" si="20"/>
        <v>10.813114665653378</v>
      </c>
      <c r="Q128" s="304">
        <f t="shared" si="23"/>
        <v>4.9560108884244585</v>
      </c>
      <c r="R128" s="304">
        <f t="shared" si="21"/>
        <v>6.082376999430019</v>
      </c>
      <c r="S128" s="304">
        <f t="shared" si="22"/>
        <v>0.6758196666033361</v>
      </c>
      <c r="T128" s="264">
        <f t="shared" si="16"/>
        <v>0</v>
      </c>
      <c r="U128" s="264"/>
      <c r="V128" s="264"/>
      <c r="W128" s="264"/>
      <c r="X128" s="264"/>
      <c r="Y128" s="264"/>
      <c r="Z128" s="264"/>
      <c r="AA128" s="264"/>
      <c r="AB128" s="264"/>
      <c r="AC128" s="264"/>
    </row>
    <row r="129" spans="1:29" ht="12.75">
      <c r="A129" s="460" t="s">
        <v>112</v>
      </c>
      <c r="B129" s="454">
        <f>$B$113/$D$100</f>
        <v>0.006161961210351996</v>
      </c>
      <c r="C129" s="458">
        <f>B113/E100</f>
        <v>0.19521093114395122</v>
      </c>
      <c r="D129" s="454">
        <f>C113/$D$101</f>
        <v>0.005263507887026129</v>
      </c>
      <c r="E129" s="458">
        <f>C113/E101</f>
        <v>0.1667479298609878</v>
      </c>
      <c r="F129" s="454">
        <f>D113/$D$102</f>
        <v>0.0028214472448338493</v>
      </c>
      <c r="G129" s="459">
        <f>D113/E102</f>
        <v>0.08938344871633634</v>
      </c>
      <c r="K129" s="264"/>
      <c r="L129" s="264"/>
      <c r="M129" s="264">
        <f t="shared" si="17"/>
        <v>108</v>
      </c>
      <c r="N129" s="264">
        <f t="shared" si="18"/>
        <v>1</v>
      </c>
      <c r="O129" s="264">
        <f t="shared" si="19"/>
        <v>108</v>
      </c>
      <c r="P129" s="304">
        <f t="shared" si="20"/>
        <v>10.601076082408625</v>
      </c>
      <c r="Q129" s="304">
        <f t="shared" si="23"/>
        <v>4.8588265377706135</v>
      </c>
      <c r="R129" s="304">
        <f t="shared" si="21"/>
        <v>5.963105296354845</v>
      </c>
      <c r="S129" s="304">
        <f t="shared" si="22"/>
        <v>0.662567255150539</v>
      </c>
      <c r="T129" s="264">
        <f t="shared" si="16"/>
        <v>0</v>
      </c>
      <c r="U129" s="264"/>
      <c r="V129" s="264"/>
      <c r="W129" s="264"/>
      <c r="X129" s="264"/>
      <c r="Y129" s="264"/>
      <c r="Z129" s="264"/>
      <c r="AA129" s="264"/>
      <c r="AB129" s="264"/>
      <c r="AC129" s="264"/>
    </row>
    <row r="130" spans="1:29" ht="13.5" thickBot="1">
      <c r="A130" s="461" t="s">
        <v>113</v>
      </c>
      <c r="B130" s="462">
        <f>$E$113/$D$103</f>
        <v>0.0013693247134115543</v>
      </c>
      <c r="C130" s="463">
        <f>E113/E103</f>
        <v>0.043380206920878045</v>
      </c>
      <c r="D130" s="462">
        <f>F113/$D$104</f>
        <v>0.0011696684193391398</v>
      </c>
      <c r="E130" s="463">
        <f>F113/E104</f>
        <v>0.037055095524663954</v>
      </c>
      <c r="F130" s="464">
        <f>G113/$D$105</f>
        <v>0.0006269882766297443</v>
      </c>
      <c r="G130" s="465">
        <f>G113/E105</f>
        <v>0.019862988603630297</v>
      </c>
      <c r="K130" s="264"/>
      <c r="L130" s="264"/>
      <c r="M130" s="264">
        <f t="shared" si="17"/>
        <v>109</v>
      </c>
      <c r="N130" s="264">
        <f t="shared" si="18"/>
        <v>1</v>
      </c>
      <c r="O130" s="264">
        <f t="shared" si="19"/>
        <v>109</v>
      </c>
      <c r="P130" s="304">
        <f t="shared" si="20"/>
        <v>10.393195446450536</v>
      </c>
      <c r="Q130" s="304">
        <f t="shared" si="23"/>
        <v>4.763547912956489</v>
      </c>
      <c r="R130" s="304">
        <f t="shared" si="21"/>
        <v>5.84617243862842</v>
      </c>
      <c r="S130" s="304">
        <f t="shared" si="22"/>
        <v>0.6495747154031585</v>
      </c>
      <c r="T130" s="264">
        <f t="shared" si="16"/>
        <v>0</v>
      </c>
      <c r="U130" s="264"/>
      <c r="V130" s="264"/>
      <c r="W130" s="264"/>
      <c r="X130" s="264"/>
      <c r="Y130" s="264"/>
      <c r="Z130" s="264"/>
      <c r="AA130" s="264"/>
      <c r="AB130" s="264"/>
      <c r="AC130" s="264"/>
    </row>
    <row r="131" spans="1:29" ht="13.5" thickBot="1">
      <c r="A131" s="264"/>
      <c r="K131" s="264"/>
      <c r="L131" s="264"/>
      <c r="M131" s="264">
        <f t="shared" si="17"/>
        <v>110</v>
      </c>
      <c r="N131" s="264">
        <f t="shared" si="18"/>
        <v>1</v>
      </c>
      <c r="O131" s="264">
        <f t="shared" si="19"/>
        <v>110</v>
      </c>
      <c r="P131" s="304">
        <f t="shared" si="20"/>
        <v>10.189391222968917</v>
      </c>
      <c r="Q131" s="304">
        <f t="shared" si="23"/>
        <v>4.670137643860747</v>
      </c>
      <c r="R131" s="304">
        <f t="shared" si="21"/>
        <v>5.73153256292001</v>
      </c>
      <c r="S131" s="304">
        <f t="shared" si="22"/>
        <v>0.6368369514355573</v>
      </c>
      <c r="T131" s="264">
        <f t="shared" si="16"/>
        <v>0</v>
      </c>
      <c r="U131" s="264"/>
      <c r="V131" s="264"/>
      <c r="W131" s="264"/>
      <c r="X131" s="264"/>
      <c r="Y131" s="264"/>
      <c r="Z131" s="264"/>
      <c r="AA131" s="264"/>
      <c r="AB131" s="264"/>
      <c r="AC131" s="264"/>
    </row>
    <row r="132" spans="1:29" ht="12.75">
      <c r="A132" s="882" t="s">
        <v>135</v>
      </c>
      <c r="B132" s="885" t="s">
        <v>114</v>
      </c>
      <c r="C132" s="886"/>
      <c r="D132" s="887"/>
      <c r="E132" s="888"/>
      <c r="F132" s="887"/>
      <c r="G132" s="888"/>
      <c r="K132" s="264"/>
      <c r="L132" s="264"/>
      <c r="M132" s="264">
        <f t="shared" si="17"/>
        <v>111</v>
      </c>
      <c r="N132" s="264">
        <f t="shared" si="18"/>
        <v>1</v>
      </c>
      <c r="O132" s="264">
        <f t="shared" si="19"/>
        <v>111</v>
      </c>
      <c r="P132" s="304">
        <f t="shared" si="20"/>
        <v>9.98958347600147</v>
      </c>
      <c r="Q132" s="304">
        <f t="shared" si="23"/>
        <v>4.578559093167335</v>
      </c>
      <c r="R132" s="304">
        <f t="shared" si="21"/>
        <v>5.619140705250821</v>
      </c>
      <c r="S132" s="304">
        <f t="shared" si="22"/>
        <v>0.6243489672500919</v>
      </c>
      <c r="T132" s="264">
        <f t="shared" si="16"/>
        <v>0</v>
      </c>
      <c r="U132" s="264"/>
      <c r="V132" s="264"/>
      <c r="W132" s="264"/>
      <c r="X132" s="264"/>
      <c r="Y132" s="264"/>
      <c r="Z132" s="264"/>
      <c r="AA132" s="264"/>
      <c r="AB132" s="264"/>
      <c r="AC132" s="264"/>
    </row>
    <row r="133" spans="1:29" ht="12.75">
      <c r="A133" s="883"/>
      <c r="B133" s="448"/>
      <c r="C133" s="467"/>
      <c r="D133" s="468"/>
      <c r="E133" s="468"/>
      <c r="F133" s="469"/>
      <c r="G133" s="469"/>
      <c r="K133" s="264"/>
      <c r="L133" s="264"/>
      <c r="M133" s="264">
        <f t="shared" si="17"/>
        <v>112</v>
      </c>
      <c r="N133" s="264">
        <f t="shared" si="18"/>
        <v>1</v>
      </c>
      <c r="O133" s="264">
        <f t="shared" si="19"/>
        <v>112</v>
      </c>
      <c r="P133" s="304">
        <f t="shared" si="20"/>
        <v>9.793693837081364</v>
      </c>
      <c r="Q133" s="304">
        <f t="shared" si="23"/>
        <v>4.488776341995619</v>
      </c>
      <c r="R133" s="304">
        <f t="shared" si="21"/>
        <v>5.508952783358262</v>
      </c>
      <c r="S133" s="304">
        <f t="shared" si="22"/>
        <v>0.6121058648175852</v>
      </c>
      <c r="T133" s="264">
        <f t="shared" si="16"/>
        <v>0</v>
      </c>
      <c r="U133" s="264"/>
      <c r="V133" s="264"/>
      <c r="W133" s="264"/>
      <c r="X133" s="264"/>
      <c r="Y133" s="264"/>
      <c r="Z133" s="264"/>
      <c r="AA133" s="264"/>
      <c r="AB133" s="264"/>
      <c r="AC133" s="264"/>
    </row>
    <row r="134" spans="1:29" ht="27.75" customHeight="1" thickBot="1">
      <c r="A134" s="884"/>
      <c r="B134" s="385" t="s">
        <v>87</v>
      </c>
      <c r="C134" s="386" t="s">
        <v>88</v>
      </c>
      <c r="D134" s="466"/>
      <c r="E134" s="466"/>
      <c r="F134" s="466"/>
      <c r="G134" s="466"/>
      <c r="K134" s="264"/>
      <c r="L134" s="264"/>
      <c r="M134" s="264">
        <f t="shared" si="17"/>
        <v>113</v>
      </c>
      <c r="N134" s="264">
        <f t="shared" si="18"/>
        <v>1</v>
      </c>
      <c r="O134" s="264">
        <f t="shared" si="19"/>
        <v>113</v>
      </c>
      <c r="P134" s="304">
        <f t="shared" si="20"/>
        <v>9.601645474499598</v>
      </c>
      <c r="Q134" s="304">
        <f t="shared" si="23"/>
        <v>4.40075417581231</v>
      </c>
      <c r="R134" s="304">
        <f t="shared" si="21"/>
        <v>5.400925579406019</v>
      </c>
      <c r="S134" s="304">
        <f t="shared" si="22"/>
        <v>0.6001028421562249</v>
      </c>
      <c r="T134" s="264">
        <f t="shared" si="16"/>
        <v>0</v>
      </c>
      <c r="U134" s="264"/>
      <c r="V134" s="264"/>
      <c r="W134" s="264"/>
      <c r="X134" s="264"/>
      <c r="Y134" s="264"/>
      <c r="Z134" s="264"/>
      <c r="AA134" s="264"/>
      <c r="AB134" s="264"/>
      <c r="AC134" s="264"/>
    </row>
    <row r="135" spans="1:29" ht="13.5" thickTop="1">
      <c r="A135" s="453" t="s">
        <v>42</v>
      </c>
      <c r="B135" s="454" t="e">
        <f>B27/$D$21</f>
        <v>#DIV/0!</v>
      </c>
      <c r="C135" s="389">
        <f>B27/$D$23</f>
        <v>0.36</v>
      </c>
      <c r="D135" s="470"/>
      <c r="E135" s="470"/>
      <c r="F135" s="470"/>
      <c r="G135" s="470"/>
      <c r="K135" s="264"/>
      <c r="L135" s="264"/>
      <c r="M135" s="264">
        <f t="shared" si="17"/>
        <v>114</v>
      </c>
      <c r="N135" s="264">
        <f t="shared" si="18"/>
        <v>1</v>
      </c>
      <c r="O135" s="264">
        <f t="shared" si="19"/>
        <v>114</v>
      </c>
      <c r="P135" s="304">
        <f t="shared" si="20"/>
        <v>9.413363063170127</v>
      </c>
      <c r="Q135" s="304">
        <f t="shared" si="23"/>
        <v>4.314458070619636</v>
      </c>
      <c r="R135" s="304">
        <f t="shared" si="21"/>
        <v>5.295016723033191</v>
      </c>
      <c r="S135" s="304">
        <f t="shared" si="22"/>
        <v>0.588335191448133</v>
      </c>
      <c r="T135" s="264">
        <f t="shared" si="16"/>
        <v>0</v>
      </c>
      <c r="U135" s="264"/>
      <c r="V135" s="264"/>
      <c r="W135" s="264"/>
      <c r="X135" s="264"/>
      <c r="Y135" s="264"/>
      <c r="Z135" s="264"/>
      <c r="AA135" s="264"/>
      <c r="AB135" s="264"/>
      <c r="AC135" s="264"/>
    </row>
    <row r="136" spans="1:29" ht="12.75">
      <c r="A136" s="457" t="s">
        <v>43</v>
      </c>
      <c r="B136" s="454" t="e">
        <f>B28/$D$21</f>
        <v>#DIV/0!</v>
      </c>
      <c r="C136" s="389">
        <f>B28/$D$23</f>
        <v>0.165</v>
      </c>
      <c r="D136" s="470"/>
      <c r="E136" s="470"/>
      <c r="F136" s="470"/>
      <c r="G136" s="470"/>
      <c r="K136" s="264"/>
      <c r="L136" s="264"/>
      <c r="M136" s="264">
        <f t="shared" si="17"/>
        <v>115</v>
      </c>
      <c r="N136" s="264">
        <f t="shared" si="18"/>
        <v>1</v>
      </c>
      <c r="O136" s="264">
        <f t="shared" si="19"/>
        <v>115</v>
      </c>
      <c r="P136" s="304">
        <f t="shared" si="20"/>
        <v>9.228772755085895</v>
      </c>
      <c r="Q136" s="304">
        <f t="shared" si="23"/>
        <v>4.229854179414363</v>
      </c>
      <c r="R136" s="304">
        <f t="shared" si="21"/>
        <v>5.191184674735811</v>
      </c>
      <c r="S136" s="304">
        <f t="shared" si="22"/>
        <v>0.5767982971928685</v>
      </c>
      <c r="T136" s="264">
        <f t="shared" si="16"/>
        <v>0</v>
      </c>
      <c r="U136" s="264"/>
      <c r="V136" s="264"/>
      <c r="W136" s="264"/>
      <c r="X136" s="264"/>
      <c r="Y136" s="264"/>
      <c r="Z136" s="264"/>
      <c r="AA136" s="264"/>
      <c r="AB136" s="264"/>
      <c r="AC136" s="264"/>
    </row>
    <row r="137" spans="1:29" ht="12.75">
      <c r="A137" s="457" t="s">
        <v>85</v>
      </c>
      <c r="B137" s="454" t="e">
        <f>B29/$D$21</f>
        <v>#DIV/0!</v>
      </c>
      <c r="C137" s="389">
        <f>B29/$D$23</f>
        <v>0.2025</v>
      </c>
      <c r="D137" s="470"/>
      <c r="E137" s="470"/>
      <c r="F137" s="470"/>
      <c r="G137" s="470"/>
      <c r="K137" s="264"/>
      <c r="L137" s="264"/>
      <c r="M137" s="264">
        <f t="shared" si="17"/>
        <v>116</v>
      </c>
      <c r="N137" s="264">
        <f t="shared" si="18"/>
        <v>1</v>
      </c>
      <c r="O137" s="264">
        <f t="shared" si="19"/>
        <v>116</v>
      </c>
      <c r="P137" s="304">
        <f t="shared" si="20"/>
        <v>9.047802150354224</v>
      </c>
      <c r="Q137" s="304">
        <f t="shared" si="23"/>
        <v>4.146909318912347</v>
      </c>
      <c r="R137" s="304">
        <f t="shared" si="21"/>
        <v>5.089388709574246</v>
      </c>
      <c r="S137" s="304">
        <f t="shared" si="22"/>
        <v>0.565487634397139</v>
      </c>
      <c r="T137" s="264">
        <f t="shared" si="16"/>
        <v>0</v>
      </c>
      <c r="U137" s="264"/>
      <c r="V137" s="264"/>
      <c r="W137" s="264"/>
      <c r="X137" s="264"/>
      <c r="Y137" s="264"/>
      <c r="Z137" s="264"/>
      <c r="AA137" s="264"/>
      <c r="AB137" s="264"/>
      <c r="AC137" s="264"/>
    </row>
    <row r="138" spans="1:29" ht="13.5" thickBot="1">
      <c r="A138" s="461" t="s">
        <v>58</v>
      </c>
      <c r="B138" s="462" t="e">
        <f>B30/$D$21</f>
        <v>#DIV/0!</v>
      </c>
      <c r="C138" s="393">
        <f>B30/$D$23</f>
        <v>0.0225</v>
      </c>
      <c r="D138" s="470"/>
      <c r="E138" s="470"/>
      <c r="F138" s="470"/>
      <c r="G138" s="470"/>
      <c r="K138" s="264"/>
      <c r="L138" s="264"/>
      <c r="M138" s="264">
        <f t="shared" si="17"/>
        <v>117</v>
      </c>
      <c r="N138" s="264">
        <f t="shared" si="18"/>
        <v>1</v>
      </c>
      <c r="O138" s="264">
        <f t="shared" si="19"/>
        <v>117</v>
      </c>
      <c r="P138" s="304">
        <f t="shared" si="20"/>
        <v>8.870380268800172</v>
      </c>
      <c r="Q138" s="304">
        <f t="shared" si="23"/>
        <v>4.0655909565334065</v>
      </c>
      <c r="R138" s="304">
        <f t="shared" si="21"/>
        <v>4.989588901200092</v>
      </c>
      <c r="S138" s="304">
        <f t="shared" si="22"/>
        <v>0.5543987668000108</v>
      </c>
      <c r="T138" s="264">
        <f t="shared" si="16"/>
        <v>0</v>
      </c>
      <c r="U138" s="264"/>
      <c r="V138" s="264"/>
      <c r="W138" s="264"/>
      <c r="X138" s="264"/>
      <c r="Y138" s="264"/>
      <c r="Z138" s="264"/>
      <c r="AA138" s="264"/>
      <c r="AB138" s="264"/>
      <c r="AC138" s="264"/>
    </row>
    <row r="139" spans="1:29" ht="12.75">
      <c r="A139" s="471"/>
      <c r="B139" s="374"/>
      <c r="C139" s="374"/>
      <c r="D139" s="470"/>
      <c r="E139" s="470"/>
      <c r="F139" s="470"/>
      <c r="G139" s="470"/>
      <c r="K139" s="264"/>
      <c r="L139" s="264"/>
      <c r="M139" s="264">
        <f t="shared" si="17"/>
        <v>118</v>
      </c>
      <c r="N139" s="264">
        <f t="shared" si="18"/>
        <v>1</v>
      </c>
      <c r="O139" s="264">
        <f t="shared" si="19"/>
        <v>118</v>
      </c>
      <c r="P139" s="304">
        <f t="shared" si="20"/>
        <v>8.696437522126732</v>
      </c>
      <c r="Q139" s="304">
        <f t="shared" si="23"/>
        <v>3.9858671976414133</v>
      </c>
      <c r="R139" s="304">
        <f t="shared" si="21"/>
        <v>4.891746106196282</v>
      </c>
      <c r="S139" s="304">
        <f t="shared" si="22"/>
        <v>0.5435273451329208</v>
      </c>
      <c r="T139" s="264">
        <f t="shared" si="16"/>
        <v>0</v>
      </c>
      <c r="U139" s="264"/>
      <c r="V139" s="264"/>
      <c r="W139" s="264"/>
      <c r="X139" s="264"/>
      <c r="Y139" s="264"/>
      <c r="Z139" s="264"/>
      <c r="AA139" s="264"/>
      <c r="AB139" s="264"/>
      <c r="AC139" s="264"/>
    </row>
    <row r="140" spans="11:29" ht="12.75">
      <c r="K140" s="264"/>
      <c r="L140" s="264"/>
      <c r="M140" s="264">
        <f t="shared" si="17"/>
        <v>119</v>
      </c>
      <c r="N140" s="264">
        <f t="shared" si="18"/>
        <v>1</v>
      </c>
      <c r="O140" s="264">
        <f t="shared" si="19"/>
        <v>119</v>
      </c>
      <c r="P140" s="304">
        <f t="shared" si="20"/>
        <v>8.525905686620959</v>
      </c>
      <c r="Q140" s="304">
        <f t="shared" si="23"/>
        <v>3.907706773034601</v>
      </c>
      <c r="R140" s="304">
        <f t="shared" si="21"/>
        <v>4.795821948724285</v>
      </c>
      <c r="S140" s="304">
        <f t="shared" si="22"/>
        <v>0.5328691054138099</v>
      </c>
      <c r="T140" s="264">
        <f t="shared" si="16"/>
        <v>0</v>
      </c>
      <c r="U140" s="264"/>
      <c r="V140" s="264"/>
      <c r="W140" s="264"/>
      <c r="X140" s="264"/>
      <c r="Y140" s="264"/>
      <c r="Z140" s="264"/>
      <c r="AA140" s="264"/>
      <c r="AB140" s="264"/>
      <c r="AC140" s="264"/>
    </row>
    <row r="141" spans="1:29" ht="12.75">
      <c r="A141" s="302" t="s">
        <v>89</v>
      </c>
      <c r="K141" s="264"/>
      <c r="L141" s="264"/>
      <c r="M141" s="264">
        <f t="shared" si="17"/>
        <v>120</v>
      </c>
      <c r="N141" s="264">
        <f t="shared" si="18"/>
        <v>1</v>
      </c>
      <c r="O141" s="264">
        <f t="shared" si="19"/>
        <v>120</v>
      </c>
      <c r="P141" s="304">
        <f t="shared" si="20"/>
        <v>8.358717876395305</v>
      </c>
      <c r="Q141" s="304">
        <f t="shared" si="23"/>
        <v>3.8310790266811763</v>
      </c>
      <c r="R141" s="304">
        <f t="shared" si="21"/>
        <v>4.701778805472355</v>
      </c>
      <c r="S141" s="304">
        <f t="shared" si="22"/>
        <v>0.5224198672747066</v>
      </c>
      <c r="T141" s="264">
        <f t="shared" si="16"/>
        <v>0</v>
      </c>
      <c r="U141" s="264"/>
      <c r="V141" s="264"/>
      <c r="W141" s="264"/>
      <c r="X141" s="264"/>
      <c r="Y141" s="264"/>
      <c r="Z141" s="264"/>
      <c r="AA141" s="264"/>
      <c r="AB141" s="264"/>
      <c r="AC141" s="264"/>
    </row>
    <row r="142" spans="1:29" ht="12.75">
      <c r="A142" s="302" t="s">
        <v>90</v>
      </c>
      <c r="K142" s="264"/>
      <c r="L142" s="264"/>
      <c r="M142" s="264">
        <f t="shared" si="17"/>
        <v>121</v>
      </c>
      <c r="N142" s="264">
        <f t="shared" si="18"/>
        <v>1</v>
      </c>
      <c r="O142" s="264">
        <f t="shared" si="19"/>
        <v>121</v>
      </c>
      <c r="P142" s="304">
        <f t="shared" si="20"/>
        <v>8.194808517153682</v>
      </c>
      <c r="Q142" s="304">
        <f t="shared" si="23"/>
        <v>3.755953903695432</v>
      </c>
      <c r="R142" s="304">
        <f t="shared" si="21"/>
        <v>4.609579790898941</v>
      </c>
      <c r="S142" s="304">
        <f t="shared" si="22"/>
        <v>0.5121755323221051</v>
      </c>
      <c r="T142" s="264">
        <f t="shared" si="16"/>
        <v>0</v>
      </c>
      <c r="U142" s="264"/>
      <c r="V142" s="264"/>
      <c r="W142" s="264"/>
      <c r="X142" s="264"/>
      <c r="Y142" s="264"/>
      <c r="Z142" s="264"/>
      <c r="AA142" s="264"/>
      <c r="AB142" s="264"/>
      <c r="AC142" s="264"/>
    </row>
    <row r="143" spans="1:29" ht="12.75">
      <c r="A143" s="302" t="s">
        <v>91</v>
      </c>
      <c r="K143" s="264"/>
      <c r="L143" s="264"/>
      <c r="M143" s="264">
        <f t="shared" si="17"/>
        <v>122</v>
      </c>
      <c r="N143" s="264">
        <f t="shared" si="18"/>
        <v>1</v>
      </c>
      <c r="O143" s="264">
        <f t="shared" si="19"/>
        <v>122</v>
      </c>
      <c r="P143" s="304">
        <f t="shared" si="20"/>
        <v>8.034113320471949</v>
      </c>
      <c r="Q143" s="304">
        <f t="shared" si="23"/>
        <v>3.682301938549638</v>
      </c>
      <c r="R143" s="304">
        <f t="shared" si="21"/>
        <v>4.519188742765466</v>
      </c>
      <c r="S143" s="304">
        <f t="shared" si="22"/>
        <v>0.5021320825294968</v>
      </c>
      <c r="T143" s="264">
        <f t="shared" si="16"/>
        <v>0</v>
      </c>
      <c r="U143" s="264"/>
      <c r="V143" s="264"/>
      <c r="W143" s="264"/>
      <c r="X143" s="264"/>
      <c r="Y143" s="264"/>
      <c r="Z143" s="264"/>
      <c r="AA143" s="264"/>
      <c r="AB143" s="264"/>
      <c r="AC143" s="264"/>
    </row>
    <row r="144" spans="11:29" ht="12.75">
      <c r="K144" s="264"/>
      <c r="L144" s="264"/>
      <c r="M144" s="264">
        <f t="shared" si="17"/>
        <v>123</v>
      </c>
      <c r="N144" s="264">
        <f t="shared" si="18"/>
        <v>1</v>
      </c>
      <c r="O144" s="264">
        <f t="shared" si="19"/>
        <v>123</v>
      </c>
      <c r="P144" s="304">
        <f t="shared" si="20"/>
        <v>7.8765692585827525</v>
      </c>
      <c r="Q144" s="304">
        <f t="shared" si="23"/>
        <v>3.6100942435170897</v>
      </c>
      <c r="R144" s="304">
        <f t="shared" si="21"/>
        <v>4.430570207952793</v>
      </c>
      <c r="S144" s="304">
        <f t="shared" si="22"/>
        <v>0.49228557866142203</v>
      </c>
      <c r="T144" s="264">
        <f t="shared" si="16"/>
        <v>0</v>
      </c>
      <c r="U144" s="264"/>
      <c r="V144" s="264"/>
      <c r="W144" s="264"/>
      <c r="X144" s="264"/>
      <c r="Y144" s="264"/>
      <c r="Z144" s="264"/>
      <c r="AA144" s="264"/>
      <c r="AB144" s="264"/>
      <c r="AC144" s="264"/>
    </row>
    <row r="145" spans="11:29" ht="12.75">
      <c r="K145" s="264"/>
      <c r="L145" s="264"/>
      <c r="M145" s="264">
        <f t="shared" si="17"/>
        <v>124</v>
      </c>
      <c r="N145" s="264">
        <f t="shared" si="18"/>
        <v>1</v>
      </c>
      <c r="O145" s="264">
        <f t="shared" si="19"/>
        <v>124</v>
      </c>
      <c r="P145" s="304">
        <f t="shared" si="20"/>
        <v>7.722114539654814</v>
      </c>
      <c r="Q145" s="304">
        <f t="shared" si="23"/>
        <v>3.539302497341785</v>
      </c>
      <c r="R145" s="304">
        <f t="shared" si="21"/>
        <v>4.343689428555828</v>
      </c>
      <c r="S145" s="304">
        <f t="shared" si="22"/>
        <v>0.48263215872842585</v>
      </c>
      <c r="T145" s="264">
        <f t="shared" si="16"/>
        <v>0</v>
      </c>
      <c r="U145" s="264"/>
      <c r="V145" s="264"/>
      <c r="W145" s="264"/>
      <c r="X145" s="264"/>
      <c r="Y145" s="264"/>
      <c r="Z145" s="264"/>
      <c r="AA145" s="264"/>
      <c r="AB145" s="264"/>
      <c r="AC145" s="264"/>
    </row>
    <row r="146" spans="11:29" ht="12.75">
      <c r="K146" s="264"/>
      <c r="L146" s="264"/>
      <c r="M146" s="264">
        <f t="shared" si="17"/>
        <v>125</v>
      </c>
      <c r="N146" s="264">
        <f t="shared" si="18"/>
        <v>1</v>
      </c>
      <c r="O146" s="264">
        <f t="shared" si="19"/>
        <v>125</v>
      </c>
      <c r="P146" s="304">
        <f t="shared" si="20"/>
        <v>7.570688583556976</v>
      </c>
      <c r="Q146" s="304">
        <f t="shared" si="23"/>
        <v>3.469898934130276</v>
      </c>
      <c r="R146" s="304">
        <f t="shared" si="21"/>
        <v>4.258512328250794</v>
      </c>
      <c r="S146" s="304">
        <f t="shared" si="22"/>
        <v>0.473168036472311</v>
      </c>
      <c r="T146" s="264">
        <f t="shared" si="16"/>
        <v>0</v>
      </c>
      <c r="U146" s="264"/>
      <c r="V146" s="264"/>
      <c r="W146" s="264"/>
      <c r="X146" s="264"/>
      <c r="Y146" s="264"/>
      <c r="Z146" s="264"/>
      <c r="AA146" s="264"/>
      <c r="AB146" s="264"/>
      <c r="AC146" s="264"/>
    </row>
    <row r="147" spans="11:29" ht="12.75">
      <c r="K147" s="264"/>
      <c r="L147" s="264"/>
      <c r="M147" s="264">
        <f t="shared" si="17"/>
        <v>126</v>
      </c>
      <c r="N147" s="264">
        <f t="shared" si="18"/>
        <v>1</v>
      </c>
      <c r="O147" s="264">
        <f t="shared" si="19"/>
        <v>126</v>
      </c>
      <c r="P147" s="304">
        <f t="shared" si="20"/>
        <v>7.422231998097503</v>
      </c>
      <c r="Q147" s="304">
        <f t="shared" si="23"/>
        <v>3.401856332461351</v>
      </c>
      <c r="R147" s="304">
        <f t="shared" si="21"/>
        <v>4.175005498929841</v>
      </c>
      <c r="S147" s="304">
        <f t="shared" si="22"/>
        <v>0.46388949988109396</v>
      </c>
      <c r="T147" s="264">
        <f t="shared" si="16"/>
        <v>0</v>
      </c>
      <c r="U147" s="264"/>
      <c r="V147" s="264"/>
      <c r="W147" s="264"/>
      <c r="X147" s="264"/>
      <c r="Y147" s="264"/>
      <c r="Z147" s="264"/>
      <c r="AA147" s="264"/>
      <c r="AB147" s="264"/>
      <c r="AC147" s="264"/>
    </row>
    <row r="148" spans="11:29" ht="12.75">
      <c r="K148" s="264"/>
      <c r="L148" s="264"/>
      <c r="M148" s="264">
        <f t="shared" si="17"/>
        <v>127</v>
      </c>
      <c r="N148" s="264">
        <f t="shared" si="18"/>
        <v>1</v>
      </c>
      <c r="O148" s="264">
        <f t="shared" si="19"/>
        <v>127</v>
      </c>
      <c r="P148" s="304">
        <f t="shared" si="20"/>
        <v>7.276686555729315</v>
      </c>
      <c r="Q148" s="304">
        <f t="shared" si="23"/>
        <v>3.3351480047092643</v>
      </c>
      <c r="R148" s="304">
        <f t="shared" si="21"/>
        <v>4.093136187597735</v>
      </c>
      <c r="S148" s="304">
        <f t="shared" si="22"/>
        <v>0.4547929097330822</v>
      </c>
      <c r="T148" s="264">
        <f t="shared" si="16"/>
        <v>0</v>
      </c>
      <c r="U148" s="264"/>
      <c r="V148" s="264"/>
      <c r="W148" s="264"/>
      <c r="X148" s="264"/>
      <c r="Y148" s="264"/>
      <c r="Z148" s="264"/>
      <c r="AA148" s="264"/>
      <c r="AB148" s="264"/>
      <c r="AC148" s="264"/>
    </row>
    <row r="149" spans="11:29" ht="12.75">
      <c r="K149" s="264"/>
      <c r="L149" s="264"/>
      <c r="M149" s="264">
        <f t="shared" si="17"/>
        <v>128</v>
      </c>
      <c r="N149" s="264">
        <f t="shared" si="18"/>
        <v>1</v>
      </c>
      <c r="O149" s="264">
        <f t="shared" si="19"/>
        <v>128</v>
      </c>
      <c r="P149" s="304">
        <f t="shared" si="20"/>
        <v>7.133995170712012</v>
      </c>
      <c r="Q149" s="304">
        <f t="shared" si="23"/>
        <v>3.269747786576334</v>
      </c>
      <c r="R149" s="304">
        <f t="shared" si="21"/>
        <v>4.012872283525502</v>
      </c>
      <c r="S149" s="304">
        <f t="shared" si="22"/>
        <v>0.44587469816950076</v>
      </c>
      <c r="T149" s="264">
        <f aca="true" t="shared" si="27" ref="T149:T212">$B$11</f>
        <v>0</v>
      </c>
      <c r="U149" s="264"/>
      <c r="V149" s="264"/>
      <c r="W149" s="264"/>
      <c r="X149" s="264"/>
      <c r="Y149" s="264"/>
      <c r="Z149" s="264"/>
      <c r="AA149" s="264"/>
      <c r="AB149" s="264"/>
      <c r="AC149" s="264"/>
    </row>
    <row r="150" spans="11:29" ht="12.75">
      <c r="K150" s="264"/>
      <c r="L150" s="264"/>
      <c r="M150" s="264">
        <f aca="true" t="shared" si="28" ref="M150:M213">(M149+1)</f>
        <v>129</v>
      </c>
      <c r="N150" s="264">
        <f aca="true" t="shared" si="29" ref="N150:N213">IF($B$9&gt;N149,IF(O149=($B$8-1),(N149+1),(N149)),(N149))</f>
        <v>1</v>
      </c>
      <c r="O150" s="264">
        <f aca="true" t="shared" si="30" ref="O150:O213">IF(O149&lt;($B$8-1),(1+O149),0)</f>
        <v>129</v>
      </c>
      <c r="P150" s="304">
        <f aca="true" t="shared" si="31" ref="P150:P213">IF((N150&gt;N149),(EXP(-$Q$16)*(P149)+$Q$11),((EXP(-$Q$16)*(P149))))</f>
        <v>6.994101876721748</v>
      </c>
      <c r="Q150" s="304">
        <f t="shared" si="23"/>
        <v>3.2056300268307965</v>
      </c>
      <c r="R150" s="304">
        <f aca="true" t="shared" si="32" ref="R150:R213">IF((N150&gt;N149),(EXP(-$Q$16)*(R149)+$Q$13),((EXP(-$Q$16)*(R149))))</f>
        <v>3.9341823056559786</v>
      </c>
      <c r="S150" s="304">
        <f aca="true" t="shared" si="33" ref="S150:S213">IF((N150&gt;N149),(EXP(-$Q$16)*(S149)+$Q$14),((EXP(-$Q$16)*(S149))))</f>
        <v>0.43713136729510926</v>
      </c>
      <c r="T150" s="264">
        <f t="shared" si="27"/>
        <v>0</v>
      </c>
      <c r="U150" s="264"/>
      <c r="V150" s="264"/>
      <c r="W150" s="264"/>
      <c r="X150" s="264"/>
      <c r="Y150" s="264"/>
      <c r="Z150" s="264"/>
      <c r="AA150" s="264"/>
      <c r="AB150" s="264"/>
      <c r="AC150" s="264"/>
    </row>
    <row r="151" spans="11:29" ht="12.75">
      <c r="K151" s="264"/>
      <c r="L151" s="264"/>
      <c r="M151" s="264">
        <f t="shared" si="28"/>
        <v>130</v>
      </c>
      <c r="N151" s="264">
        <f t="shared" si="29"/>
        <v>1</v>
      </c>
      <c r="O151" s="264">
        <f t="shared" si="30"/>
        <v>130</v>
      </c>
      <c r="P151" s="304">
        <f t="shared" si="31"/>
        <v>6.856951804900149</v>
      </c>
      <c r="Q151" s="304">
        <f aca="true" t="shared" si="34" ref="Q151:Q214">IF((N151&gt;N150),(EXP(-$Q$16)*(Q150)+$Q$12),((EXP(-$Q$16)*(Q150))))</f>
        <v>3.142769577245897</v>
      </c>
      <c r="R151" s="304">
        <f t="shared" si="32"/>
        <v>3.8570353902563292</v>
      </c>
      <c r="S151" s="304">
        <f t="shared" si="33"/>
        <v>0.4285594878062593</v>
      </c>
      <c r="T151" s="264">
        <f t="shared" si="27"/>
        <v>0</v>
      </c>
      <c r="U151" s="264"/>
      <c r="V151" s="264"/>
      <c r="W151" s="264"/>
      <c r="X151" s="264"/>
      <c r="Y151" s="264"/>
      <c r="Z151" s="264"/>
      <c r="AA151" s="264"/>
      <c r="AB151" s="264"/>
      <c r="AC151" s="264"/>
    </row>
    <row r="152" spans="11:29" ht="12.75">
      <c r="K152" s="264"/>
      <c r="L152" s="264"/>
      <c r="M152" s="264">
        <f t="shared" si="28"/>
        <v>131</v>
      </c>
      <c r="N152" s="264">
        <f t="shared" si="29"/>
        <v>1</v>
      </c>
      <c r="O152" s="264">
        <f t="shared" si="30"/>
        <v>131</v>
      </c>
      <c r="P152" s="304">
        <f t="shared" si="31"/>
        <v>6.722491162333688</v>
      </c>
      <c r="Q152" s="304">
        <f t="shared" si="34"/>
        <v>3.081141782736269</v>
      </c>
      <c r="R152" s="304">
        <f t="shared" si="32"/>
        <v>3.781401278812695</v>
      </c>
      <c r="S152" s="304">
        <f t="shared" si="33"/>
        <v>0.4201556976458555</v>
      </c>
      <c r="T152" s="264">
        <f t="shared" si="27"/>
        <v>0</v>
      </c>
      <c r="U152" s="264"/>
      <c r="V152" s="264"/>
      <c r="W152" s="264"/>
      <c r="X152" s="264"/>
      <c r="Y152" s="264"/>
      <c r="Z152" s="264"/>
      <c r="AA152" s="264"/>
      <c r="AB152" s="264"/>
      <c r="AC152" s="264"/>
    </row>
    <row r="153" spans="11:29" ht="12.75">
      <c r="K153" s="264"/>
      <c r="L153" s="264"/>
      <c r="M153" s="264">
        <f t="shared" si="28"/>
        <v>132</v>
      </c>
      <c r="N153" s="264">
        <f t="shared" si="29"/>
        <v>1</v>
      </c>
      <c r="O153" s="264">
        <f t="shared" si="30"/>
        <v>132</v>
      </c>
      <c r="P153" s="304">
        <f t="shared" si="31"/>
        <v>6.59066721095506</v>
      </c>
      <c r="Q153" s="304">
        <f t="shared" si="34"/>
        <v>3.0207224716877317</v>
      </c>
      <c r="R153" s="304">
        <f t="shared" si="32"/>
        <v>3.7072503061622175</v>
      </c>
      <c r="S153" s="304">
        <f t="shared" si="33"/>
        <v>0.4119167006846913</v>
      </c>
      <c r="T153" s="264">
        <f t="shared" si="27"/>
        <v>0</v>
      </c>
      <c r="U153" s="264"/>
      <c r="V153" s="264"/>
      <c r="W153" s="264"/>
      <c r="X153" s="264"/>
      <c r="Y153" s="264"/>
      <c r="Z153" s="264"/>
      <c r="AA153" s="264"/>
      <c r="AB153" s="264"/>
      <c r="AC153" s="264"/>
    </row>
    <row r="154" spans="11:29" ht="12.75">
      <c r="K154" s="264"/>
      <c r="L154" s="264"/>
      <c r="M154" s="264">
        <f t="shared" si="28"/>
        <v>133</v>
      </c>
      <c r="N154" s="264">
        <f t="shared" si="29"/>
        <v>1</v>
      </c>
      <c r="O154" s="264">
        <f t="shared" si="30"/>
        <v>133</v>
      </c>
      <c r="P154" s="304">
        <f t="shared" si="31"/>
        <v>6.461428246858297</v>
      </c>
      <c r="Q154" s="304">
        <f t="shared" si="34"/>
        <v>2.961487946476715</v>
      </c>
      <c r="R154" s="304">
        <f t="shared" si="32"/>
        <v>3.634553388857788</v>
      </c>
      <c r="S154" s="304">
        <f t="shared" si="33"/>
        <v>0.40383926542864357</v>
      </c>
      <c r="T154" s="264">
        <f t="shared" si="27"/>
        <v>0</v>
      </c>
      <c r="U154" s="264"/>
      <c r="V154" s="264"/>
      <c r="W154" s="264"/>
      <c r="X154" s="264"/>
      <c r="Y154" s="264"/>
      <c r="Z154" s="264"/>
      <c r="AA154" s="264"/>
      <c r="AB154" s="264"/>
      <c r="AC154" s="264"/>
    </row>
    <row r="155" spans="11:29" ht="12.75">
      <c r="K155" s="264"/>
      <c r="L155" s="264"/>
      <c r="M155" s="264">
        <f t="shared" si="28"/>
        <v>134</v>
      </c>
      <c r="N155" s="264">
        <f t="shared" si="29"/>
        <v>1</v>
      </c>
      <c r="O155" s="264">
        <f t="shared" si="30"/>
        <v>134</v>
      </c>
      <c r="P155" s="304">
        <f t="shared" si="31"/>
        <v>6.334723580019487</v>
      </c>
      <c r="Q155" s="304">
        <f t="shared" si="34"/>
        <v>2.903414974175594</v>
      </c>
      <c r="R155" s="304">
        <f t="shared" si="32"/>
        <v>3.5632820137609573</v>
      </c>
      <c r="S155" s="304">
        <f t="shared" si="33"/>
        <v>0.39592022375121794</v>
      </c>
      <c r="T155" s="264">
        <f t="shared" si="27"/>
        <v>0</v>
      </c>
      <c r="U155" s="264"/>
      <c r="V155" s="264"/>
      <c r="W155" s="264"/>
      <c r="X155" s="264"/>
      <c r="Y155" s="264"/>
      <c r="Z155" s="264"/>
      <c r="AA155" s="264"/>
      <c r="AB155" s="264"/>
      <c r="AC155" s="264"/>
    </row>
    <row r="156" spans="11:29" ht="12.75">
      <c r="K156" s="264"/>
      <c r="L156" s="264"/>
      <c r="M156" s="264">
        <f t="shared" si="28"/>
        <v>135</v>
      </c>
      <c r="N156" s="264">
        <f t="shared" si="29"/>
        <v>1</v>
      </c>
      <c r="O156" s="264">
        <f t="shared" si="30"/>
        <v>135</v>
      </c>
      <c r="P156" s="304">
        <f t="shared" si="31"/>
        <v>6.21050351441517</v>
      </c>
      <c r="Q156" s="304">
        <f t="shared" si="34"/>
        <v>2.8464807774402825</v>
      </c>
      <c r="R156" s="304">
        <f t="shared" si="32"/>
        <v>3.4934082268585294</v>
      </c>
      <c r="S156" s="304">
        <f t="shared" si="33"/>
        <v>0.38815646965094813</v>
      </c>
      <c r="T156" s="264">
        <f t="shared" si="27"/>
        <v>0</v>
      </c>
      <c r="U156" s="264"/>
      <c r="V156" s="264"/>
      <c r="W156" s="264"/>
      <c r="X156" s="264"/>
      <c r="Y156" s="264"/>
      <c r="Z156" s="264"/>
      <c r="AA156" s="264"/>
      <c r="AB156" s="264"/>
      <c r="AC156" s="264"/>
    </row>
    <row r="157" spans="11:29" ht="12.75">
      <c r="K157" s="264"/>
      <c r="L157" s="264"/>
      <c r="M157" s="264">
        <f t="shared" si="28"/>
        <v>136</v>
      </c>
      <c r="N157" s="264">
        <f t="shared" si="29"/>
        <v>1</v>
      </c>
      <c r="O157" s="264">
        <f t="shared" si="30"/>
        <v>136</v>
      </c>
      <c r="P157" s="304">
        <f t="shared" si="31"/>
        <v>6.088719328530595</v>
      </c>
      <c r="Q157" s="304">
        <f t="shared" si="34"/>
        <v>2.790663025576519</v>
      </c>
      <c r="R157" s="304">
        <f t="shared" si="32"/>
        <v>3.424904622298456</v>
      </c>
      <c r="S157" s="304">
        <f t="shared" si="33"/>
        <v>0.3805449580331622</v>
      </c>
      <c r="T157" s="264">
        <f t="shared" si="27"/>
        <v>0</v>
      </c>
      <c r="U157" s="264"/>
      <c r="V157" s="264"/>
      <c r="W157" s="264"/>
      <c r="X157" s="264"/>
      <c r="Y157" s="264"/>
      <c r="Z157" s="264"/>
      <c r="AA157" s="264"/>
      <c r="AB157" s="264"/>
      <c r="AC157" s="264"/>
    </row>
    <row r="158" spans="11:29" ht="12.75">
      <c r="K158" s="264"/>
      <c r="L158" s="264"/>
      <c r="M158" s="264">
        <f t="shared" si="28"/>
        <v>137</v>
      </c>
      <c r="N158" s="264">
        <f t="shared" si="29"/>
        <v>1</v>
      </c>
      <c r="O158" s="264">
        <f t="shared" si="30"/>
        <v>137</v>
      </c>
      <c r="P158" s="304">
        <f t="shared" si="31"/>
        <v>5.969323256250198</v>
      </c>
      <c r="Q158" s="304">
        <f t="shared" si="34"/>
        <v>2.735939825781337</v>
      </c>
      <c r="R158" s="304">
        <f t="shared" si="32"/>
        <v>3.357744331640733</v>
      </c>
      <c r="S158" s="304">
        <f t="shared" si="33"/>
        <v>0.3730827035156374</v>
      </c>
      <c r="T158" s="264">
        <f t="shared" si="27"/>
        <v>0</v>
      </c>
      <c r="U158" s="264"/>
      <c r="V158" s="264"/>
      <c r="W158" s="264"/>
      <c r="X158" s="264"/>
      <c r="Y158" s="264"/>
      <c r="Z158" s="264"/>
      <c r="AA158" s="264"/>
      <c r="AB158" s="264"/>
      <c r="AC158" s="264"/>
    </row>
    <row r="159" spans="11:29" ht="12.75">
      <c r="K159" s="264"/>
      <c r="L159" s="264"/>
      <c r="M159" s="264">
        <f t="shared" si="28"/>
        <v>138</v>
      </c>
      <c r="N159" s="264">
        <f t="shared" si="29"/>
        <v>1</v>
      </c>
      <c r="O159" s="264">
        <f t="shared" si="30"/>
        <v>138</v>
      </c>
      <c r="P159" s="304">
        <f t="shared" si="31"/>
        <v>5.852268468122806</v>
      </c>
      <c r="Q159" s="304">
        <f t="shared" si="34"/>
        <v>2.6822897145562825</v>
      </c>
      <c r="R159" s="304">
        <f t="shared" si="32"/>
        <v>3.291901013319075</v>
      </c>
      <c r="S159" s="304">
        <f t="shared" si="33"/>
        <v>0.36576677925767537</v>
      </c>
      <c r="T159" s="264">
        <f t="shared" si="27"/>
        <v>0</v>
      </c>
      <c r="U159" s="264"/>
      <c r="V159" s="264"/>
      <c r="W159" s="264"/>
      <c r="X159" s="264"/>
      <c r="Y159" s="264"/>
      <c r="Z159" s="264"/>
      <c r="AA159" s="264"/>
      <c r="AB159" s="264"/>
      <c r="AC159" s="264"/>
    </row>
    <row r="160" spans="11:29" ht="12.75">
      <c r="K160" s="264"/>
      <c r="L160" s="264"/>
      <c r="M160" s="264">
        <f t="shared" si="28"/>
        <v>139</v>
      </c>
      <c r="N160" s="264">
        <f t="shared" si="29"/>
        <v>1</v>
      </c>
      <c r="O160" s="264">
        <f t="shared" si="30"/>
        <v>139</v>
      </c>
      <c r="P160" s="304">
        <f t="shared" si="31"/>
        <v>5.737509052994222</v>
      </c>
      <c r="Q160" s="304">
        <f t="shared" si="34"/>
        <v>2.6296916492890148</v>
      </c>
      <c r="R160" s="304">
        <f t="shared" si="32"/>
        <v>3.227348842309246</v>
      </c>
      <c r="S160" s="304">
        <f t="shared" si="33"/>
        <v>0.35859431581213885</v>
      </c>
      <c r="T160" s="264">
        <f t="shared" si="27"/>
        <v>0</v>
      </c>
      <c r="U160" s="264"/>
      <c r="V160" s="264"/>
      <c r="W160" s="264"/>
      <c r="X160" s="264"/>
      <c r="Y160" s="264"/>
      <c r="Z160" s="264"/>
      <c r="AA160" s="264"/>
      <c r="AB160" s="264"/>
      <c r="AC160" s="264"/>
    </row>
    <row r="161" spans="11:29" ht="12.75">
      <c r="K161" s="264"/>
      <c r="L161" s="264"/>
      <c r="M161" s="264">
        <f t="shared" si="28"/>
        <v>140</v>
      </c>
      <c r="N161" s="264">
        <f t="shared" si="29"/>
        <v>1</v>
      </c>
      <c r="O161" s="264">
        <f t="shared" si="30"/>
        <v>140</v>
      </c>
      <c r="P161" s="304">
        <f t="shared" si="31"/>
        <v>5.624999999999977</v>
      </c>
      <c r="Q161" s="304">
        <f t="shared" si="34"/>
        <v>2.578124999999986</v>
      </c>
      <c r="R161" s="304">
        <f t="shared" si="32"/>
        <v>3.1640624999999836</v>
      </c>
      <c r="S161" s="304">
        <f t="shared" si="33"/>
        <v>0.35156249999999856</v>
      </c>
      <c r="T161" s="264">
        <f t="shared" si="27"/>
        <v>0</v>
      </c>
      <c r="U161" s="264"/>
      <c r="V161" s="264"/>
      <c r="W161" s="264"/>
      <c r="X161" s="264"/>
      <c r="Y161" s="264"/>
      <c r="Z161" s="264"/>
      <c r="AA161" s="264"/>
      <c r="AB161" s="264"/>
      <c r="AC161" s="264"/>
    </row>
    <row r="162" spans="11:29" ht="12.75">
      <c r="K162" s="264"/>
      <c r="L162" s="264"/>
      <c r="M162" s="264">
        <f t="shared" si="28"/>
        <v>141</v>
      </c>
      <c r="N162" s="264">
        <f t="shared" si="29"/>
        <v>1</v>
      </c>
      <c r="O162" s="264">
        <f t="shared" si="30"/>
        <v>141</v>
      </c>
      <c r="P162" s="304">
        <f t="shared" si="31"/>
        <v>5.514697180911203</v>
      </c>
      <c r="Q162" s="304">
        <f t="shared" si="34"/>
        <v>2.5275695412509647</v>
      </c>
      <c r="R162" s="304">
        <f t="shared" si="32"/>
        <v>3.1020171642625485</v>
      </c>
      <c r="S162" s="304">
        <f t="shared" si="33"/>
        <v>0.3446685738069502</v>
      </c>
      <c r="T162" s="264">
        <f t="shared" si="27"/>
        <v>0</v>
      </c>
      <c r="U162" s="264"/>
      <c r="V162" s="264"/>
      <c r="W162" s="264"/>
      <c r="X162" s="264"/>
      <c r="Y162" s="264"/>
      <c r="Z162" s="264"/>
      <c r="AA162" s="264"/>
      <c r="AB162" s="264"/>
      <c r="AC162" s="264"/>
    </row>
    <row r="163" spans="11:29" ht="12.75">
      <c r="K163" s="264"/>
      <c r="L163" s="264"/>
      <c r="M163" s="264">
        <f t="shared" si="28"/>
        <v>142</v>
      </c>
      <c r="N163" s="264">
        <f t="shared" si="29"/>
        <v>1</v>
      </c>
      <c r="O163" s="264">
        <f t="shared" si="30"/>
        <v>142</v>
      </c>
      <c r="P163" s="304">
        <f t="shared" si="31"/>
        <v>5.406557332826684</v>
      </c>
      <c r="Q163" s="304">
        <f t="shared" si="34"/>
        <v>2.4780054442122266</v>
      </c>
      <c r="R163" s="304">
        <f t="shared" si="32"/>
        <v>3.0411884997150063</v>
      </c>
      <c r="S163" s="304">
        <f t="shared" si="33"/>
        <v>0.33790983330166774</v>
      </c>
      <c r="T163" s="264">
        <f t="shared" si="27"/>
        <v>0</v>
      </c>
      <c r="U163" s="264"/>
      <c r="V163" s="264"/>
      <c r="W163" s="264"/>
      <c r="X163" s="264"/>
      <c r="Y163" s="264"/>
      <c r="Z163" s="264"/>
      <c r="AA163" s="264"/>
      <c r="AB163" s="264"/>
      <c r="AC163" s="264"/>
    </row>
    <row r="164" spans="11:29" ht="12.75">
      <c r="K164" s="264"/>
      <c r="L164" s="264"/>
      <c r="M164" s="264">
        <f t="shared" si="28"/>
        <v>143</v>
      </c>
      <c r="N164" s="264">
        <f t="shared" si="29"/>
        <v>1</v>
      </c>
      <c r="O164" s="264">
        <f t="shared" si="30"/>
        <v>143</v>
      </c>
      <c r="P164" s="304">
        <f t="shared" si="31"/>
        <v>5.300538041204307</v>
      </c>
      <c r="Q164" s="304">
        <f t="shared" si="34"/>
        <v>2.429413268885304</v>
      </c>
      <c r="R164" s="304">
        <f t="shared" si="32"/>
        <v>2.9815526481774195</v>
      </c>
      <c r="S164" s="304">
        <f t="shared" si="33"/>
        <v>0.3312836275752692</v>
      </c>
      <c r="T164" s="264">
        <f t="shared" si="27"/>
        <v>0</v>
      </c>
      <c r="U164" s="264"/>
      <c r="V164" s="264"/>
      <c r="W164" s="264"/>
      <c r="X164" s="264"/>
      <c r="Y164" s="264"/>
      <c r="Z164" s="264"/>
      <c r="AA164" s="264"/>
      <c r="AB164" s="264"/>
      <c r="AC164" s="264"/>
    </row>
    <row r="165" spans="11:29" ht="12.75">
      <c r="K165" s="264"/>
      <c r="L165" s="264"/>
      <c r="M165" s="264">
        <f t="shared" si="28"/>
        <v>144</v>
      </c>
      <c r="N165" s="264">
        <f t="shared" si="29"/>
        <v>1</v>
      </c>
      <c r="O165" s="264">
        <f t="shared" si="30"/>
        <v>144</v>
      </c>
      <c r="P165" s="304">
        <f t="shared" si="31"/>
        <v>5.1965977232252625</v>
      </c>
      <c r="Q165" s="304">
        <f t="shared" si="34"/>
        <v>2.3817739564782423</v>
      </c>
      <c r="R165" s="304">
        <f t="shared" si="32"/>
        <v>2.923086219314207</v>
      </c>
      <c r="S165" s="304">
        <f t="shared" si="33"/>
        <v>0.3247873577015789</v>
      </c>
      <c r="T165" s="264">
        <f t="shared" si="27"/>
        <v>0</v>
      </c>
      <c r="U165" s="264"/>
      <c r="V165" s="264"/>
      <c r="W165" s="264"/>
      <c r="X165" s="264"/>
      <c r="Y165" s="264"/>
      <c r="Z165" s="264"/>
      <c r="AA165" s="264"/>
      <c r="AB165" s="264"/>
      <c r="AC165" s="264"/>
    </row>
    <row r="166" spans="11:29" ht="12.75">
      <c r="K166" s="264"/>
      <c r="L166" s="264"/>
      <c r="M166" s="264">
        <f t="shared" si="28"/>
        <v>145</v>
      </c>
      <c r="N166" s="264">
        <f t="shared" si="29"/>
        <v>1</v>
      </c>
      <c r="O166" s="264">
        <f t="shared" si="30"/>
        <v>145</v>
      </c>
      <c r="P166" s="304">
        <f t="shared" si="31"/>
        <v>5.094695611484453</v>
      </c>
      <c r="Q166" s="304">
        <f t="shared" si="34"/>
        <v>2.3350688219303715</v>
      </c>
      <c r="R166" s="304">
        <f t="shared" si="32"/>
        <v>2.865766281460002</v>
      </c>
      <c r="S166" s="304">
        <f t="shared" si="33"/>
        <v>0.3184184757177783</v>
      </c>
      <c r="T166" s="264">
        <f t="shared" si="27"/>
        <v>0</v>
      </c>
      <c r="U166" s="264"/>
      <c r="V166" s="264"/>
      <c r="W166" s="264"/>
      <c r="X166" s="264"/>
      <c r="Y166" s="264"/>
      <c r="Z166" s="264"/>
      <c r="AA166" s="264"/>
      <c r="AB166" s="264"/>
      <c r="AC166" s="264"/>
    </row>
    <row r="167" spans="11:29" ht="12.75">
      <c r="K167" s="264"/>
      <c r="L167" s="264"/>
      <c r="M167" s="264">
        <f t="shared" si="28"/>
        <v>146</v>
      </c>
      <c r="N167" s="264">
        <f t="shared" si="29"/>
        <v>1</v>
      </c>
      <c r="O167" s="264">
        <f t="shared" si="30"/>
        <v>146</v>
      </c>
      <c r="P167" s="304">
        <f t="shared" si="31"/>
        <v>4.99479173800073</v>
      </c>
      <c r="Q167" s="304">
        <f t="shared" si="34"/>
        <v>2.289279546583665</v>
      </c>
      <c r="R167" s="304">
        <f t="shared" si="32"/>
        <v>2.8095703526254074</v>
      </c>
      <c r="S167" s="304">
        <f t="shared" si="33"/>
        <v>0.31217448362504563</v>
      </c>
      <c r="T167" s="264">
        <f t="shared" si="27"/>
        <v>0</v>
      </c>
      <c r="U167" s="264"/>
      <c r="V167" s="264"/>
      <c r="W167" s="264"/>
      <c r="X167" s="264"/>
      <c r="Y167" s="264"/>
      <c r="Z167" s="264"/>
      <c r="AA167" s="264"/>
      <c r="AB167" s="264"/>
      <c r="AC167" s="264"/>
    </row>
    <row r="168" spans="11:29" ht="12.75">
      <c r="K168" s="264"/>
      <c r="L168" s="264"/>
      <c r="M168" s="264">
        <f t="shared" si="28"/>
        <v>147</v>
      </c>
      <c r="N168" s="264">
        <f t="shared" si="29"/>
        <v>1</v>
      </c>
      <c r="O168" s="264">
        <f t="shared" si="30"/>
        <v>147</v>
      </c>
      <c r="P168" s="304">
        <f t="shared" si="31"/>
        <v>4.896846918540676</v>
      </c>
      <c r="Q168" s="304">
        <f t="shared" si="34"/>
        <v>2.2443881709978073</v>
      </c>
      <c r="R168" s="304">
        <f t="shared" si="32"/>
        <v>2.7544763916791277</v>
      </c>
      <c r="S168" s="304">
        <f t="shared" si="33"/>
        <v>0.3060529324087923</v>
      </c>
      <c r="T168" s="264">
        <f t="shared" si="27"/>
        <v>0</v>
      </c>
      <c r="U168" s="264"/>
      <c r="V168" s="264"/>
      <c r="W168" s="264"/>
      <c r="X168" s="264"/>
      <c r="Y168" s="264"/>
      <c r="Z168" s="264"/>
      <c r="AA168" s="264"/>
      <c r="AB168" s="264"/>
      <c r="AC168" s="264"/>
    </row>
    <row r="169" spans="11:29" ht="12.75">
      <c r="K169" s="264"/>
      <c r="L169" s="264"/>
      <c r="M169" s="264">
        <f t="shared" si="28"/>
        <v>148</v>
      </c>
      <c r="N169" s="264">
        <f t="shared" si="29"/>
        <v>1</v>
      </c>
      <c r="O169" s="264">
        <f t="shared" si="30"/>
        <v>148</v>
      </c>
      <c r="P169" s="304">
        <f t="shared" si="31"/>
        <v>4.800822737249794</v>
      </c>
      <c r="Q169" s="304">
        <f t="shared" si="34"/>
        <v>2.200377087906153</v>
      </c>
      <c r="R169" s="304">
        <f t="shared" si="32"/>
        <v>2.7004627897030065</v>
      </c>
      <c r="S169" s="304">
        <f t="shared" si="33"/>
        <v>0.3000514210781121</v>
      </c>
      <c r="T169" s="264">
        <f t="shared" si="27"/>
        <v>0</v>
      </c>
      <c r="U169" s="264"/>
      <c r="V169" s="264"/>
      <c r="W169" s="264"/>
      <c r="X169" s="264"/>
      <c r="Y169" s="264"/>
      <c r="Z169" s="264"/>
      <c r="AA169" s="264"/>
      <c r="AB169" s="264"/>
      <c r="AC169" s="264"/>
    </row>
    <row r="170" spans="11:29" ht="12.75">
      <c r="K170" s="264"/>
      <c r="L170" s="264"/>
      <c r="M170" s="264">
        <f t="shared" si="28"/>
        <v>149</v>
      </c>
      <c r="N170" s="264">
        <f t="shared" si="29"/>
        <v>1</v>
      </c>
      <c r="O170" s="264">
        <f t="shared" si="30"/>
        <v>149</v>
      </c>
      <c r="P170" s="304">
        <f t="shared" si="31"/>
        <v>4.706681531585058</v>
      </c>
      <c r="Q170" s="304">
        <f t="shared" si="34"/>
        <v>2.157229035309816</v>
      </c>
      <c r="R170" s="304">
        <f t="shared" si="32"/>
        <v>2.647508361516593</v>
      </c>
      <c r="S170" s="304">
        <f t="shared" si="33"/>
        <v>0.29416759572406614</v>
      </c>
      <c r="T170" s="264">
        <f t="shared" si="27"/>
        <v>0</v>
      </c>
      <c r="U170" s="264"/>
      <c r="V170" s="264"/>
      <c r="W170" s="264"/>
      <c r="X170" s="264"/>
      <c r="Y170" s="264"/>
      <c r="Z170" s="264"/>
      <c r="AA170" s="264"/>
      <c r="AB170" s="264"/>
      <c r="AC170" s="264"/>
    </row>
    <row r="171" spans="11:29" ht="12.75">
      <c r="K171" s="264"/>
      <c r="L171" s="264"/>
      <c r="M171" s="264">
        <f t="shared" si="28"/>
        <v>150</v>
      </c>
      <c r="N171" s="264">
        <f t="shared" si="29"/>
        <v>1</v>
      </c>
      <c r="O171" s="264">
        <f t="shared" si="30"/>
        <v>150</v>
      </c>
      <c r="P171" s="304">
        <f t="shared" si="31"/>
        <v>4.614386377542942</v>
      </c>
      <c r="Q171" s="304">
        <f t="shared" si="34"/>
        <v>2.1149270897071797</v>
      </c>
      <c r="R171" s="304">
        <f t="shared" si="32"/>
        <v>2.595592337367903</v>
      </c>
      <c r="S171" s="304">
        <f t="shared" si="33"/>
        <v>0.2883991485964339</v>
      </c>
      <c r="T171" s="264">
        <f t="shared" si="27"/>
        <v>0</v>
      </c>
      <c r="U171" s="264"/>
      <c r="V171" s="264"/>
      <c r="W171" s="264"/>
      <c r="X171" s="264"/>
      <c r="Y171" s="264"/>
      <c r="Z171" s="264"/>
      <c r="AA171" s="264"/>
      <c r="AB171" s="264"/>
      <c r="AC171" s="264"/>
    </row>
    <row r="172" spans="11:29" ht="12.75">
      <c r="K172" s="264"/>
      <c r="L172" s="264"/>
      <c r="M172" s="264">
        <f t="shared" si="28"/>
        <v>151</v>
      </c>
      <c r="N172" s="264">
        <f t="shared" si="29"/>
        <v>1</v>
      </c>
      <c r="O172" s="264">
        <f t="shared" si="30"/>
        <v>151</v>
      </c>
      <c r="P172" s="304">
        <f t="shared" si="31"/>
        <v>4.523901075177107</v>
      </c>
      <c r="Q172" s="304">
        <f t="shared" si="34"/>
        <v>2.073454659456172</v>
      </c>
      <c r="R172" s="304">
        <f t="shared" si="32"/>
        <v>2.5446943547871204</v>
      </c>
      <c r="S172" s="304">
        <f t="shared" si="33"/>
        <v>0.28274381719856917</v>
      </c>
      <c r="T172" s="264">
        <f t="shared" si="27"/>
        <v>0</v>
      </c>
      <c r="U172" s="264"/>
      <c r="V172" s="264"/>
      <c r="W172" s="264"/>
      <c r="X172" s="264"/>
      <c r="Y172" s="264"/>
      <c r="Z172" s="264"/>
      <c r="AA172" s="264"/>
      <c r="AB172" s="264"/>
      <c r="AC172" s="264"/>
    </row>
    <row r="173" spans="11:29" ht="12.75">
      <c r="K173" s="264"/>
      <c r="L173" s="264"/>
      <c r="M173" s="264">
        <f t="shared" si="28"/>
        <v>152</v>
      </c>
      <c r="N173" s="264">
        <f t="shared" si="29"/>
        <v>1</v>
      </c>
      <c r="O173" s="264">
        <f t="shared" si="30"/>
        <v>152</v>
      </c>
      <c r="P173" s="304">
        <f t="shared" si="31"/>
        <v>4.435190134400081</v>
      </c>
      <c r="Q173" s="304">
        <f t="shared" si="34"/>
        <v>2.0327954782667015</v>
      </c>
      <c r="R173" s="304">
        <f t="shared" si="32"/>
        <v>2.4947944506000432</v>
      </c>
      <c r="S173" s="304">
        <f t="shared" si="33"/>
        <v>0.27719938340000505</v>
      </c>
      <c r="T173" s="264">
        <f t="shared" si="27"/>
        <v>0</v>
      </c>
      <c r="U173" s="264"/>
      <c r="V173" s="264"/>
      <c r="W173" s="264"/>
      <c r="X173" s="264"/>
      <c r="Y173" s="264"/>
      <c r="Z173" s="264"/>
      <c r="AA173" s="264"/>
      <c r="AB173" s="264"/>
      <c r="AC173" s="264"/>
    </row>
    <row r="174" spans="11:29" ht="12.75">
      <c r="K174" s="264"/>
      <c r="L174" s="264"/>
      <c r="M174" s="264">
        <f t="shared" si="28"/>
        <v>153</v>
      </c>
      <c r="N174" s="264">
        <f t="shared" si="29"/>
        <v>1</v>
      </c>
      <c r="O174" s="264">
        <f t="shared" si="30"/>
        <v>153</v>
      </c>
      <c r="P174" s="304">
        <f t="shared" si="31"/>
        <v>4.348218761063361</v>
      </c>
      <c r="Q174" s="304">
        <f t="shared" si="34"/>
        <v>1.9929335988207049</v>
      </c>
      <c r="R174" s="304">
        <f t="shared" si="32"/>
        <v>2.4458730530981385</v>
      </c>
      <c r="S174" s="304">
        <f t="shared" si="33"/>
        <v>0.27176367256646006</v>
      </c>
      <c r="T174" s="264">
        <f t="shared" si="27"/>
        <v>0</v>
      </c>
      <c r="U174" s="264"/>
      <c r="V174" s="264"/>
      <c r="W174" s="264"/>
      <c r="X174" s="264"/>
      <c r="Y174" s="264"/>
      <c r="Z174" s="264"/>
      <c r="AA174" s="264"/>
      <c r="AB174" s="264"/>
      <c r="AC174" s="264"/>
    </row>
    <row r="175" spans="11:29" ht="12.75">
      <c r="K175" s="264"/>
      <c r="L175" s="264"/>
      <c r="M175" s="264">
        <f t="shared" si="28"/>
        <v>154</v>
      </c>
      <c r="N175" s="264">
        <f t="shared" si="29"/>
        <v>1</v>
      </c>
      <c r="O175" s="264">
        <f t="shared" si="30"/>
        <v>154</v>
      </c>
      <c r="P175" s="304">
        <f t="shared" si="31"/>
        <v>4.262952843310474</v>
      </c>
      <c r="Q175" s="304">
        <f t="shared" si="34"/>
        <v>1.9538533865172987</v>
      </c>
      <c r="R175" s="304">
        <f t="shared" si="32"/>
        <v>2.39791097436214</v>
      </c>
      <c r="S175" s="304">
        <f t="shared" si="33"/>
        <v>0.26643455270690464</v>
      </c>
      <c r="T175" s="264">
        <f t="shared" si="27"/>
        <v>0</v>
      </c>
      <c r="U175" s="264"/>
      <c r="V175" s="264"/>
      <c r="W175" s="264"/>
      <c r="X175" s="264"/>
      <c r="Y175" s="264"/>
      <c r="Z175" s="264"/>
      <c r="AA175" s="264"/>
      <c r="AB175" s="264"/>
      <c r="AC175" s="264"/>
    </row>
    <row r="176" spans="11:29" ht="12.75">
      <c r="K176" s="264"/>
      <c r="L176" s="264"/>
      <c r="M176" s="264">
        <f t="shared" si="28"/>
        <v>155</v>
      </c>
      <c r="N176" s="264">
        <f t="shared" si="29"/>
        <v>1</v>
      </c>
      <c r="O176" s="264">
        <f t="shared" si="30"/>
        <v>155</v>
      </c>
      <c r="P176" s="304">
        <f t="shared" si="31"/>
        <v>4.179358938197647</v>
      </c>
      <c r="Q176" s="304">
        <f t="shared" si="34"/>
        <v>1.9155395133405864</v>
      </c>
      <c r="R176" s="304">
        <f t="shared" si="32"/>
        <v>2.3508894027361746</v>
      </c>
      <c r="S176" s="304">
        <f t="shared" si="33"/>
        <v>0.26120993363735295</v>
      </c>
      <c r="T176" s="264">
        <f t="shared" si="27"/>
        <v>0</v>
      </c>
      <c r="U176" s="264"/>
      <c r="V176" s="264"/>
      <c r="W176" s="264"/>
      <c r="X176" s="264"/>
      <c r="Y176" s="264"/>
      <c r="Z176" s="264"/>
      <c r="AA176" s="264"/>
      <c r="AB176" s="264"/>
      <c r="AC176" s="264"/>
    </row>
    <row r="177" spans="1:29" ht="12.75">
      <c r="A177" s="394" t="str">
        <f>$B$3</f>
        <v>Fomesafen</v>
      </c>
      <c r="B177" s="394" t="str">
        <f>$B$4</f>
        <v>Crop</v>
      </c>
      <c r="C177" s="395"/>
      <c r="D177" s="396"/>
      <c r="E177" s="395" t="s">
        <v>92</v>
      </c>
      <c r="K177" s="264"/>
      <c r="L177" s="264"/>
      <c r="M177" s="264">
        <f t="shared" si="28"/>
        <v>156</v>
      </c>
      <c r="N177" s="264">
        <f t="shared" si="29"/>
        <v>1</v>
      </c>
      <c r="O177" s="264">
        <f t="shared" si="30"/>
        <v>156</v>
      </c>
      <c r="P177" s="304">
        <f t="shared" si="31"/>
        <v>4.0974042585768355</v>
      </c>
      <c r="Q177" s="304">
        <f t="shared" si="34"/>
        <v>1.8779769518477143</v>
      </c>
      <c r="R177" s="304">
        <f t="shared" si="32"/>
        <v>2.304789895449468</v>
      </c>
      <c r="S177" s="304">
        <f t="shared" si="33"/>
        <v>0.2560877661610522</v>
      </c>
      <c r="T177" s="264">
        <f t="shared" si="27"/>
        <v>0</v>
      </c>
      <c r="U177" s="264"/>
      <c r="V177" s="264"/>
      <c r="W177" s="264"/>
      <c r="X177" s="264"/>
      <c r="Y177" s="264"/>
      <c r="Z177" s="264"/>
      <c r="AA177" s="264"/>
      <c r="AB177" s="264"/>
      <c r="AC177" s="264"/>
    </row>
    <row r="178" spans="1:29" ht="21" thickBot="1">
      <c r="A178" s="313" t="s">
        <v>115</v>
      </c>
      <c r="B178" s="397"/>
      <c r="C178" s="397"/>
      <c r="D178" s="315"/>
      <c r="E178" s="397"/>
      <c r="F178" s="398"/>
      <c r="G178" s="399"/>
      <c r="H178" s="398"/>
      <c r="K178" s="264"/>
      <c r="L178" s="264"/>
      <c r="M178" s="264">
        <f t="shared" si="28"/>
        <v>157</v>
      </c>
      <c r="N178" s="264">
        <f t="shared" si="29"/>
        <v>1</v>
      </c>
      <c r="O178" s="264">
        <f t="shared" si="30"/>
        <v>157</v>
      </c>
      <c r="P178" s="304">
        <f t="shared" si="31"/>
        <v>4.017056660235969</v>
      </c>
      <c r="Q178" s="304">
        <f t="shared" si="34"/>
        <v>1.8411509692748171</v>
      </c>
      <c r="R178" s="304">
        <f t="shared" si="32"/>
        <v>2.2595943713827307</v>
      </c>
      <c r="S178" s="304">
        <f t="shared" si="33"/>
        <v>0.2510660412647481</v>
      </c>
      <c r="T178" s="264">
        <f t="shared" si="27"/>
        <v>0</v>
      </c>
      <c r="U178" s="264"/>
      <c r="V178" s="264"/>
      <c r="W178" s="264"/>
      <c r="X178" s="264"/>
      <c r="Y178" s="264"/>
      <c r="Z178" s="264"/>
      <c r="AA178" s="264"/>
      <c r="AB178" s="264"/>
      <c r="AC178" s="264"/>
    </row>
    <row r="179" spans="11:29" ht="13.5" thickTop="1">
      <c r="K179" s="264"/>
      <c r="L179" s="264"/>
      <c r="M179" s="264">
        <f t="shared" si="28"/>
        <v>158</v>
      </c>
      <c r="N179" s="264">
        <f t="shared" si="29"/>
        <v>1</v>
      </c>
      <c r="O179" s="264">
        <f t="shared" si="30"/>
        <v>158</v>
      </c>
      <c r="P179" s="304">
        <f t="shared" si="31"/>
        <v>3.938284629291371</v>
      </c>
      <c r="Q179" s="304">
        <f t="shared" si="34"/>
        <v>1.805047121758543</v>
      </c>
      <c r="R179" s="304">
        <f t="shared" si="32"/>
        <v>2.2152851039763943</v>
      </c>
      <c r="S179" s="304">
        <f t="shared" si="33"/>
        <v>0.24614278933071068</v>
      </c>
      <c r="T179" s="264">
        <f t="shared" si="27"/>
        <v>0</v>
      </c>
      <c r="U179" s="264"/>
      <c r="V179" s="264"/>
      <c r="W179" s="264"/>
      <c r="X179" s="264"/>
      <c r="Y179" s="264"/>
      <c r="Z179" s="264"/>
      <c r="AA179" s="264"/>
      <c r="AB179" s="264"/>
      <c r="AC179" s="264"/>
    </row>
    <row r="180" spans="11:29" ht="12.75">
      <c r="K180" s="264"/>
      <c r="L180" s="264"/>
      <c r="M180" s="264">
        <f t="shared" si="28"/>
        <v>159</v>
      </c>
      <c r="N180" s="264">
        <f t="shared" si="29"/>
        <v>1</v>
      </c>
      <c r="O180" s="264">
        <f t="shared" si="30"/>
        <v>159</v>
      </c>
      <c r="P180" s="304">
        <f t="shared" si="31"/>
        <v>3.8610572698274015</v>
      </c>
      <c r="Q180" s="304">
        <f t="shared" si="34"/>
        <v>1.7696512486708906</v>
      </c>
      <c r="R180" s="304">
        <f t="shared" si="32"/>
        <v>2.1718447142779116</v>
      </c>
      <c r="S180" s="304">
        <f t="shared" si="33"/>
        <v>0.2413160793642126</v>
      </c>
      <c r="T180" s="264">
        <f t="shared" si="27"/>
        <v>0</v>
      </c>
      <c r="U180" s="264"/>
      <c r="V180" s="264"/>
      <c r="W180" s="264"/>
      <c r="X180" s="264"/>
      <c r="Y180" s="264"/>
      <c r="Z180" s="264"/>
      <c r="AA180" s="264"/>
      <c r="AB180" s="264"/>
      <c r="AC180" s="264"/>
    </row>
    <row r="181" spans="11:29" ht="12.75">
      <c r="K181" s="264"/>
      <c r="L181" s="264"/>
      <c r="M181" s="264">
        <f t="shared" si="28"/>
        <v>160</v>
      </c>
      <c r="N181" s="264">
        <f t="shared" si="29"/>
        <v>1</v>
      </c>
      <c r="O181" s="264">
        <f t="shared" si="30"/>
        <v>160</v>
      </c>
      <c r="P181" s="304">
        <f t="shared" si="31"/>
        <v>3.7853442917784825</v>
      </c>
      <c r="Q181" s="304">
        <f t="shared" si="34"/>
        <v>1.7349494670651362</v>
      </c>
      <c r="R181" s="304">
        <f t="shared" si="32"/>
        <v>2.129256164125395</v>
      </c>
      <c r="S181" s="304">
        <f t="shared" si="33"/>
        <v>0.23658401823615516</v>
      </c>
      <c r="T181" s="264">
        <f t="shared" si="27"/>
        <v>0</v>
      </c>
      <c r="U181" s="264"/>
      <c r="V181" s="264"/>
      <c r="W181" s="264"/>
      <c r="X181" s="264"/>
      <c r="Y181" s="264"/>
      <c r="Z181" s="264"/>
      <c r="AA181" s="264"/>
      <c r="AB181" s="264"/>
      <c r="AC181" s="264"/>
    </row>
    <row r="182" spans="11:29" ht="12.75">
      <c r="K182" s="264"/>
      <c r="L182" s="264"/>
      <c r="M182" s="264">
        <f t="shared" si="28"/>
        <v>161</v>
      </c>
      <c r="N182" s="264">
        <f t="shared" si="29"/>
        <v>1</v>
      </c>
      <c r="O182" s="264">
        <f t="shared" si="30"/>
        <v>161</v>
      </c>
      <c r="P182" s="304">
        <f t="shared" si="31"/>
        <v>3.7111159990487463</v>
      </c>
      <c r="Q182" s="304">
        <f t="shared" si="34"/>
        <v>1.7009281662306737</v>
      </c>
      <c r="R182" s="304">
        <f t="shared" si="32"/>
        <v>2.0875027494649183</v>
      </c>
      <c r="S182" s="304">
        <f t="shared" si="33"/>
        <v>0.23194474994054665</v>
      </c>
      <c r="T182" s="264">
        <f t="shared" si="27"/>
        <v>0</v>
      </c>
      <c r="U182" s="264"/>
      <c r="V182" s="264"/>
      <c r="W182" s="264"/>
      <c r="X182" s="264"/>
      <c r="Y182" s="264"/>
      <c r="Z182" s="264"/>
      <c r="AA182" s="264"/>
      <c r="AB182" s="264"/>
      <c r="AC182" s="264"/>
    </row>
    <row r="183" spans="11:29" ht="12.75">
      <c r="K183" s="264"/>
      <c r="L183" s="264"/>
      <c r="M183" s="264">
        <f t="shared" si="28"/>
        <v>162</v>
      </c>
      <c r="N183" s="264">
        <f t="shared" si="29"/>
        <v>1</v>
      </c>
      <c r="O183" s="264">
        <f t="shared" si="30"/>
        <v>162</v>
      </c>
      <c r="P183" s="304">
        <f t="shared" si="31"/>
        <v>3.638343277864652</v>
      </c>
      <c r="Q183" s="304">
        <f t="shared" si="34"/>
        <v>1.6675740023546306</v>
      </c>
      <c r="R183" s="304">
        <f t="shared" si="32"/>
        <v>2.0465680937988653</v>
      </c>
      <c r="S183" s="304">
        <f t="shared" si="33"/>
        <v>0.22739645486654075</v>
      </c>
      <c r="T183" s="264">
        <f t="shared" si="27"/>
        <v>0</v>
      </c>
      <c r="U183" s="264"/>
      <c r="V183" s="264"/>
      <c r="W183" s="264"/>
      <c r="X183" s="264"/>
      <c r="Y183" s="264"/>
      <c r="Z183" s="264"/>
      <c r="AA183" s="264"/>
      <c r="AB183" s="264"/>
      <c r="AC183" s="264"/>
    </row>
    <row r="184" spans="11:29" ht="12.75">
      <c r="K184" s="264"/>
      <c r="L184" s="264"/>
      <c r="M184" s="264">
        <f t="shared" si="28"/>
        <v>163</v>
      </c>
      <c r="N184" s="264">
        <f t="shared" si="29"/>
        <v>1</v>
      </c>
      <c r="O184" s="264">
        <f t="shared" si="30"/>
        <v>163</v>
      </c>
      <c r="P184" s="304">
        <f t="shared" si="31"/>
        <v>3.5669975853560008</v>
      </c>
      <c r="Q184" s="304">
        <f t="shared" si="34"/>
        <v>1.6348738932881655</v>
      </c>
      <c r="R184" s="304">
        <f t="shared" si="32"/>
        <v>2.006436141762749</v>
      </c>
      <c r="S184" s="304">
        <f t="shared" si="33"/>
        <v>0.22293734908475005</v>
      </c>
      <c r="T184" s="264">
        <f t="shared" si="27"/>
        <v>0</v>
      </c>
      <c r="U184" s="264"/>
      <c r="V184" s="264"/>
      <c r="W184" s="264"/>
      <c r="X184" s="264"/>
      <c r="Y184" s="264"/>
      <c r="Z184" s="264"/>
      <c r="AA184" s="264"/>
      <c r="AB184" s="264"/>
      <c r="AC184" s="264"/>
    </row>
    <row r="185" spans="11:29" ht="12.75">
      <c r="K185" s="264"/>
      <c r="L185" s="264"/>
      <c r="M185" s="264">
        <f t="shared" si="28"/>
        <v>164</v>
      </c>
      <c r="N185" s="264">
        <f t="shared" si="29"/>
        <v>1</v>
      </c>
      <c r="O185" s="264">
        <f t="shared" si="30"/>
        <v>164</v>
      </c>
      <c r="P185" s="304">
        <f t="shared" si="31"/>
        <v>3.4970509383608688</v>
      </c>
      <c r="Q185" s="304">
        <f t="shared" si="34"/>
        <v>1.6028150134153967</v>
      </c>
      <c r="R185" s="304">
        <f t="shared" si="32"/>
        <v>1.9670911528279873</v>
      </c>
      <c r="S185" s="304">
        <f t="shared" si="33"/>
        <v>0.2185656836475543</v>
      </c>
      <c r="T185" s="264">
        <f t="shared" si="27"/>
        <v>0</v>
      </c>
      <c r="U185" s="264"/>
      <c r="V185" s="264"/>
      <c r="W185" s="264"/>
      <c r="X185" s="264"/>
      <c r="Y185" s="264"/>
      <c r="Z185" s="264"/>
      <c r="AA185" s="264"/>
      <c r="AB185" s="264"/>
      <c r="AC185" s="264"/>
    </row>
    <row r="186" spans="11:29" ht="12.75">
      <c r="K186" s="264"/>
      <c r="L186" s="264"/>
      <c r="M186" s="264">
        <f t="shared" si="28"/>
        <v>165</v>
      </c>
      <c r="N186" s="264">
        <f t="shared" si="29"/>
        <v>1</v>
      </c>
      <c r="O186" s="264">
        <f t="shared" si="30"/>
        <v>165</v>
      </c>
      <c r="P186" s="304">
        <f t="shared" si="31"/>
        <v>3.428475902450069</v>
      </c>
      <c r="Q186" s="304">
        <f t="shared" si="34"/>
        <v>1.5713847886229468</v>
      </c>
      <c r="R186" s="304">
        <f t="shared" si="32"/>
        <v>1.9285176951281626</v>
      </c>
      <c r="S186" s="304">
        <f t="shared" si="33"/>
        <v>0.21427974390312932</v>
      </c>
      <c r="T186" s="264">
        <f t="shared" si="27"/>
        <v>0</v>
      </c>
      <c r="U186" s="264"/>
      <c r="V186" s="264"/>
      <c r="W186" s="264"/>
      <c r="X186" s="264"/>
      <c r="Y186" s="264"/>
      <c r="Z186" s="264"/>
      <c r="AA186" s="264"/>
      <c r="AB186" s="264"/>
      <c r="AC186" s="264"/>
    </row>
    <row r="187" spans="11:29" ht="12.75">
      <c r="K187" s="264"/>
      <c r="L187" s="264"/>
      <c r="M187" s="264">
        <f t="shared" si="28"/>
        <v>166</v>
      </c>
      <c r="N187" s="264">
        <f t="shared" si="29"/>
        <v>1</v>
      </c>
      <c r="O187" s="264">
        <f t="shared" si="30"/>
        <v>166</v>
      </c>
      <c r="P187" s="304">
        <f t="shared" si="31"/>
        <v>3.3612455811668385</v>
      </c>
      <c r="Q187" s="304">
        <f t="shared" si="34"/>
        <v>1.5405708913681329</v>
      </c>
      <c r="R187" s="304">
        <f t="shared" si="32"/>
        <v>1.8907006394063455</v>
      </c>
      <c r="S187" s="304">
        <f t="shared" si="33"/>
        <v>0.2100778488229274</v>
      </c>
      <c r="T187" s="264">
        <f t="shared" si="27"/>
        <v>0</v>
      </c>
      <c r="U187" s="264"/>
      <c r="V187" s="264"/>
      <c r="W187" s="264"/>
      <c r="X187" s="264"/>
      <c r="Y187" s="264"/>
      <c r="Z187" s="264"/>
      <c r="AA187" s="264"/>
      <c r="AB187" s="264"/>
      <c r="AC187" s="264"/>
    </row>
    <row r="188" spans="11:29" ht="12.75">
      <c r="K188" s="264"/>
      <c r="L188" s="264"/>
      <c r="M188" s="264">
        <f t="shared" si="28"/>
        <v>167</v>
      </c>
      <c r="N188" s="264">
        <f t="shared" si="29"/>
        <v>1</v>
      </c>
      <c r="O188" s="264">
        <f t="shared" si="30"/>
        <v>167</v>
      </c>
      <c r="P188" s="304">
        <f t="shared" si="31"/>
        <v>3.295333605477525</v>
      </c>
      <c r="Q188" s="304">
        <f t="shared" si="34"/>
        <v>1.5103612358438643</v>
      </c>
      <c r="R188" s="304">
        <f t="shared" si="32"/>
        <v>1.8536251530811068</v>
      </c>
      <c r="S188" s="304">
        <f t="shared" si="33"/>
        <v>0.2059583503423453</v>
      </c>
      <c r="T188" s="264">
        <f t="shared" si="27"/>
        <v>0</v>
      </c>
      <c r="U188" s="264"/>
      <c r="V188" s="264"/>
      <c r="W188" s="264"/>
      <c r="X188" s="264"/>
      <c r="Y188" s="264"/>
      <c r="Z188" s="264"/>
      <c r="AA188" s="264"/>
      <c r="AB188" s="264"/>
      <c r="AC188" s="264"/>
    </row>
    <row r="189" spans="11:29" ht="12.75">
      <c r="K189" s="264"/>
      <c r="L189" s="264"/>
      <c r="M189" s="264">
        <f t="shared" si="28"/>
        <v>168</v>
      </c>
      <c r="N189" s="264">
        <f t="shared" si="29"/>
        <v>1</v>
      </c>
      <c r="O189" s="264">
        <f t="shared" si="30"/>
        <v>168</v>
      </c>
      <c r="P189" s="304">
        <f t="shared" si="31"/>
        <v>3.230714123429143</v>
      </c>
      <c r="Q189" s="304">
        <f t="shared" si="34"/>
        <v>1.480743973238356</v>
      </c>
      <c r="R189" s="304">
        <f t="shared" si="32"/>
        <v>1.8172766944288923</v>
      </c>
      <c r="S189" s="304">
        <f t="shared" si="33"/>
        <v>0.20191963271432145</v>
      </c>
      <c r="T189" s="264">
        <f t="shared" si="27"/>
        <v>0</v>
      </c>
      <c r="U189" s="264"/>
      <c r="V189" s="264"/>
      <c r="W189" s="264"/>
      <c r="X189" s="264"/>
      <c r="Y189" s="264"/>
      <c r="Z189" s="264"/>
      <c r="AA189" s="264"/>
      <c r="AB189" s="264"/>
      <c r="AC189" s="264"/>
    </row>
    <row r="190" spans="11:29" ht="12.75">
      <c r="K190" s="264"/>
      <c r="L190" s="264"/>
      <c r="M190" s="264">
        <f t="shared" si="28"/>
        <v>169</v>
      </c>
      <c r="N190" s="264">
        <f t="shared" si="29"/>
        <v>1</v>
      </c>
      <c r="O190" s="264">
        <f t="shared" si="30"/>
        <v>169</v>
      </c>
      <c r="P190" s="304">
        <f t="shared" si="31"/>
        <v>3.167361790009738</v>
      </c>
      <c r="Q190" s="304">
        <f t="shared" si="34"/>
        <v>1.4517074870877955</v>
      </c>
      <c r="R190" s="304">
        <f t="shared" si="32"/>
        <v>1.781641006880477</v>
      </c>
      <c r="S190" s="304">
        <f t="shared" si="33"/>
        <v>0.19796011187560864</v>
      </c>
      <c r="T190" s="264">
        <f t="shared" si="27"/>
        <v>0</v>
      </c>
      <c r="U190" s="264"/>
      <c r="V190" s="264"/>
      <c r="W190" s="264"/>
      <c r="X190" s="264"/>
      <c r="Y190" s="264"/>
      <c r="Z190" s="264"/>
      <c r="AA190" s="264"/>
      <c r="AB190" s="264"/>
      <c r="AC190" s="264"/>
    </row>
    <row r="191" spans="11:29" ht="12.75">
      <c r="K191" s="264"/>
      <c r="L191" s="264"/>
      <c r="M191" s="264">
        <f t="shared" si="28"/>
        <v>170</v>
      </c>
      <c r="N191" s="264">
        <f t="shared" si="29"/>
        <v>1</v>
      </c>
      <c r="O191" s="264">
        <f t="shared" si="30"/>
        <v>170</v>
      </c>
      <c r="P191" s="304">
        <f t="shared" si="31"/>
        <v>3.1052517572075797</v>
      </c>
      <c r="Q191" s="304">
        <f t="shared" si="34"/>
        <v>1.4232403887201397</v>
      </c>
      <c r="R191" s="304">
        <f t="shared" si="32"/>
        <v>1.7467041134292631</v>
      </c>
      <c r="S191" s="304">
        <f t="shared" si="33"/>
        <v>0.19407823482547373</v>
      </c>
      <c r="T191" s="264">
        <f t="shared" si="27"/>
        <v>0</v>
      </c>
      <c r="U191" s="264"/>
      <c r="V191" s="264"/>
      <c r="W191" s="264"/>
      <c r="X191" s="264"/>
      <c r="Y191" s="264"/>
      <c r="Z191" s="264"/>
      <c r="AA191" s="264"/>
      <c r="AB191" s="264"/>
      <c r="AC191" s="264"/>
    </row>
    <row r="192" spans="11:29" ht="12.75">
      <c r="K192" s="264"/>
      <c r="L192" s="264"/>
      <c r="M192" s="264">
        <f t="shared" si="28"/>
        <v>171</v>
      </c>
      <c r="N192" s="264">
        <f t="shared" si="29"/>
        <v>1</v>
      </c>
      <c r="O192" s="264">
        <f t="shared" si="30"/>
        <v>171</v>
      </c>
      <c r="P192" s="304">
        <f t="shared" si="31"/>
        <v>3.0443596642652926</v>
      </c>
      <c r="Q192" s="304">
        <f t="shared" si="34"/>
        <v>1.395331512788258</v>
      </c>
      <c r="R192" s="304">
        <f t="shared" si="32"/>
        <v>1.7124523111492265</v>
      </c>
      <c r="S192" s="304">
        <f t="shared" si="33"/>
        <v>0.1902724790165808</v>
      </c>
      <c r="T192" s="264">
        <f t="shared" si="27"/>
        <v>0</v>
      </c>
      <c r="U192" s="264"/>
      <c r="V192" s="264"/>
      <c r="W192" s="264"/>
      <c r="X192" s="264"/>
      <c r="Y192" s="264"/>
      <c r="Z192" s="264"/>
      <c r="AA192" s="264"/>
      <c r="AB192" s="264"/>
      <c r="AC192" s="264"/>
    </row>
    <row r="193" spans="11:29" ht="12.75">
      <c r="K193" s="264"/>
      <c r="L193" s="264"/>
      <c r="M193" s="264">
        <f t="shared" si="28"/>
        <v>172</v>
      </c>
      <c r="N193" s="264">
        <f t="shared" si="29"/>
        <v>1</v>
      </c>
      <c r="O193" s="264">
        <f t="shared" si="30"/>
        <v>172</v>
      </c>
      <c r="P193" s="304">
        <f t="shared" si="31"/>
        <v>2.984661628125094</v>
      </c>
      <c r="Q193" s="304">
        <f t="shared" si="34"/>
        <v>1.367969912890667</v>
      </c>
      <c r="R193" s="304">
        <f t="shared" si="32"/>
        <v>1.678872165820365</v>
      </c>
      <c r="S193" s="304">
        <f t="shared" si="33"/>
        <v>0.18654135175781839</v>
      </c>
      <c r="T193" s="264">
        <f t="shared" si="27"/>
        <v>0</v>
      </c>
      <c r="U193" s="264"/>
      <c r="V193" s="264"/>
      <c r="W193" s="264"/>
      <c r="X193" s="264"/>
      <c r="Y193" s="264"/>
      <c r="Z193" s="264"/>
      <c r="AA193" s="264"/>
      <c r="AB193" s="264"/>
      <c r="AC193" s="264"/>
    </row>
    <row r="194" spans="11:29" ht="12.75">
      <c r="K194" s="264"/>
      <c r="L194" s="264"/>
      <c r="M194" s="264">
        <f t="shared" si="28"/>
        <v>173</v>
      </c>
      <c r="N194" s="264">
        <f t="shared" si="29"/>
        <v>1</v>
      </c>
      <c r="O194" s="264">
        <f t="shared" si="30"/>
        <v>173</v>
      </c>
      <c r="P194" s="304">
        <f t="shared" si="31"/>
        <v>2.9261342340613985</v>
      </c>
      <c r="Q194" s="304">
        <f t="shared" si="34"/>
        <v>1.34114485727814</v>
      </c>
      <c r="R194" s="304">
        <f t="shared" si="32"/>
        <v>1.6459505066595361</v>
      </c>
      <c r="S194" s="304">
        <f t="shared" si="33"/>
        <v>0.1828833896288374</v>
      </c>
      <c r="T194" s="264">
        <f t="shared" si="27"/>
        <v>0</v>
      </c>
      <c r="U194" s="264"/>
      <c r="V194" s="264"/>
      <c r="W194" s="264"/>
      <c r="X194" s="264"/>
      <c r="Y194" s="264"/>
      <c r="Z194" s="264"/>
      <c r="AA194" s="264"/>
      <c r="AB194" s="264"/>
      <c r="AC194" s="264"/>
    </row>
    <row r="195" spans="11:29" ht="12.75">
      <c r="K195" s="264"/>
      <c r="L195" s="264"/>
      <c r="M195" s="264">
        <f t="shared" si="28"/>
        <v>174</v>
      </c>
      <c r="N195" s="264">
        <f t="shared" si="29"/>
        <v>1</v>
      </c>
      <c r="O195" s="264">
        <f t="shared" si="30"/>
        <v>174</v>
      </c>
      <c r="P195" s="304">
        <f t="shared" si="31"/>
        <v>2.8687545264971064</v>
      </c>
      <c r="Q195" s="304">
        <f t="shared" si="34"/>
        <v>1.314845824644506</v>
      </c>
      <c r="R195" s="304">
        <f t="shared" si="32"/>
        <v>1.6136744211546217</v>
      </c>
      <c r="S195" s="304">
        <f t="shared" si="33"/>
        <v>0.17929715790606915</v>
      </c>
      <c r="T195" s="264">
        <f t="shared" si="27"/>
        <v>0</v>
      </c>
      <c r="U195" s="264"/>
      <c r="V195" s="264"/>
      <c r="W195" s="264"/>
      <c r="X195" s="264"/>
      <c r="Y195" s="264"/>
      <c r="Z195" s="264"/>
      <c r="AA195" s="264"/>
      <c r="AB195" s="264"/>
      <c r="AC195" s="264"/>
    </row>
    <row r="196" spans="11:29" ht="12.75">
      <c r="K196" s="264"/>
      <c r="L196" s="264"/>
      <c r="M196" s="264">
        <f t="shared" si="28"/>
        <v>175</v>
      </c>
      <c r="N196" s="264">
        <f t="shared" si="29"/>
        <v>1</v>
      </c>
      <c r="O196" s="264">
        <f t="shared" si="30"/>
        <v>175</v>
      </c>
      <c r="P196" s="304">
        <f t="shared" si="31"/>
        <v>2.812499999999984</v>
      </c>
      <c r="Q196" s="304">
        <f t="shared" si="34"/>
        <v>1.2890624999999918</v>
      </c>
      <c r="R196" s="304">
        <f t="shared" si="32"/>
        <v>1.5820312499999905</v>
      </c>
      <c r="S196" s="304">
        <f t="shared" si="33"/>
        <v>0.175781249999999</v>
      </c>
      <c r="T196" s="264">
        <f t="shared" si="27"/>
        <v>0</v>
      </c>
      <c r="U196" s="264"/>
      <c r="V196" s="264"/>
      <c r="W196" s="264"/>
      <c r="X196" s="264"/>
      <c r="Y196" s="264"/>
      <c r="Z196" s="264"/>
      <c r="AA196" s="264"/>
      <c r="AB196" s="264"/>
      <c r="AC196" s="264"/>
    </row>
    <row r="197" spans="11:29" ht="12.75">
      <c r="K197" s="264"/>
      <c r="L197" s="264"/>
      <c r="M197" s="264">
        <f t="shared" si="28"/>
        <v>176</v>
      </c>
      <c r="N197" s="264">
        <f t="shared" si="29"/>
        <v>1</v>
      </c>
      <c r="O197" s="264">
        <f t="shared" si="30"/>
        <v>176</v>
      </c>
      <c r="P197" s="304">
        <f t="shared" si="31"/>
        <v>2.757348590455597</v>
      </c>
      <c r="Q197" s="304">
        <f t="shared" si="34"/>
        <v>1.2637847706254812</v>
      </c>
      <c r="R197" s="304">
        <f t="shared" si="32"/>
        <v>1.551008582131273</v>
      </c>
      <c r="S197" s="304">
        <f t="shared" si="33"/>
        <v>0.17233428690347483</v>
      </c>
      <c r="T197" s="264">
        <f t="shared" si="27"/>
        <v>0</v>
      </c>
      <c r="U197" s="264"/>
      <c r="V197" s="264"/>
      <c r="W197" s="264"/>
      <c r="X197" s="264"/>
      <c r="Y197" s="264"/>
      <c r="Z197" s="264"/>
      <c r="AA197" s="264"/>
      <c r="AB197" s="264"/>
      <c r="AC197" s="264"/>
    </row>
    <row r="198" spans="11:29" ht="12.75">
      <c r="K198" s="264"/>
      <c r="L198" s="264"/>
      <c r="M198" s="264">
        <f t="shared" si="28"/>
        <v>177</v>
      </c>
      <c r="N198" s="264">
        <f t="shared" si="29"/>
        <v>1</v>
      </c>
      <c r="O198" s="264">
        <f t="shared" si="30"/>
        <v>177</v>
      </c>
      <c r="P198" s="304">
        <f t="shared" si="31"/>
        <v>2.7032786664133375</v>
      </c>
      <c r="Q198" s="304">
        <f t="shared" si="34"/>
        <v>1.2390027221061122</v>
      </c>
      <c r="R198" s="304">
        <f t="shared" si="32"/>
        <v>1.5205942498575018</v>
      </c>
      <c r="S198" s="304">
        <f t="shared" si="33"/>
        <v>0.1689549166508336</v>
      </c>
      <c r="T198" s="264">
        <f t="shared" si="27"/>
        <v>0</v>
      </c>
      <c r="U198" s="264"/>
      <c r="V198" s="264"/>
      <c r="W198" s="264"/>
      <c r="X198" s="264"/>
      <c r="Y198" s="264"/>
      <c r="Z198" s="264"/>
      <c r="AA198" s="264"/>
      <c r="AB198" s="264"/>
      <c r="AC198" s="264"/>
    </row>
    <row r="199" spans="11:29" ht="12.75">
      <c r="K199" s="264"/>
      <c r="L199" s="264"/>
      <c r="M199" s="264">
        <f t="shared" si="28"/>
        <v>178</v>
      </c>
      <c r="N199" s="264">
        <f t="shared" si="29"/>
        <v>1</v>
      </c>
      <c r="O199" s="264">
        <f t="shared" si="30"/>
        <v>178</v>
      </c>
      <c r="P199" s="304">
        <f t="shared" si="31"/>
        <v>2.650269020602149</v>
      </c>
      <c r="Q199" s="304">
        <f t="shared" si="34"/>
        <v>1.214706634442651</v>
      </c>
      <c r="R199" s="304">
        <f t="shared" si="32"/>
        <v>1.4907763240887084</v>
      </c>
      <c r="S199" s="304">
        <f t="shared" si="33"/>
        <v>0.16564181378763432</v>
      </c>
      <c r="T199" s="264">
        <f t="shared" si="27"/>
        <v>0</v>
      </c>
      <c r="U199" s="264"/>
      <c r="V199" s="264"/>
      <c r="W199" s="264"/>
      <c r="X199" s="264"/>
      <c r="Y199" s="264"/>
      <c r="Z199" s="264"/>
      <c r="AA199" s="264"/>
      <c r="AB199" s="264"/>
      <c r="AC199" s="264"/>
    </row>
    <row r="200" spans="11:29" ht="12.75">
      <c r="K200" s="264"/>
      <c r="L200" s="264"/>
      <c r="M200" s="264">
        <f t="shared" si="28"/>
        <v>179</v>
      </c>
      <c r="N200" s="264">
        <f t="shared" si="29"/>
        <v>1</v>
      </c>
      <c r="O200" s="264">
        <f t="shared" si="30"/>
        <v>179</v>
      </c>
      <c r="P200" s="304">
        <f t="shared" si="31"/>
        <v>2.598298861612627</v>
      </c>
      <c r="Q200" s="304">
        <f t="shared" si="34"/>
        <v>1.19088697823912</v>
      </c>
      <c r="R200" s="304">
        <f t="shared" si="32"/>
        <v>1.4615431096571023</v>
      </c>
      <c r="S200" s="304">
        <f t="shared" si="33"/>
        <v>0.16239367885078917</v>
      </c>
      <c r="T200" s="264">
        <f t="shared" si="27"/>
        <v>0</v>
      </c>
      <c r="U200" s="264"/>
      <c r="V200" s="264"/>
      <c r="W200" s="264"/>
      <c r="X200" s="264"/>
      <c r="Y200" s="264"/>
      <c r="Z200" s="264"/>
      <c r="AA200" s="264"/>
      <c r="AB200" s="264"/>
      <c r="AC200" s="264"/>
    </row>
    <row r="201" spans="11:29" ht="12.75">
      <c r="K201" s="264"/>
      <c r="L201" s="264"/>
      <c r="M201" s="264">
        <f t="shared" si="28"/>
        <v>180</v>
      </c>
      <c r="N201" s="264">
        <f t="shared" si="29"/>
        <v>1</v>
      </c>
      <c r="O201" s="264">
        <f t="shared" si="30"/>
        <v>180</v>
      </c>
      <c r="P201" s="304">
        <f t="shared" si="31"/>
        <v>2.547347805742222</v>
      </c>
      <c r="Q201" s="304">
        <f t="shared" si="34"/>
        <v>1.1675344109651846</v>
      </c>
      <c r="R201" s="304">
        <f t="shared" si="32"/>
        <v>1.4328831407299998</v>
      </c>
      <c r="S201" s="304">
        <f t="shared" si="33"/>
        <v>0.15920923785888888</v>
      </c>
      <c r="T201" s="264">
        <f t="shared" si="27"/>
        <v>0</v>
      </c>
      <c r="U201" s="264"/>
      <c r="V201" s="264"/>
      <c r="W201" s="264"/>
      <c r="X201" s="264"/>
      <c r="Y201" s="264"/>
      <c r="Z201" s="264"/>
      <c r="AA201" s="264"/>
      <c r="AB201" s="264"/>
      <c r="AC201" s="264"/>
    </row>
    <row r="202" spans="11:29" ht="12.75">
      <c r="K202" s="264"/>
      <c r="L202" s="264"/>
      <c r="M202" s="264">
        <f t="shared" si="28"/>
        <v>181</v>
      </c>
      <c r="N202" s="264">
        <f t="shared" si="29"/>
        <v>1</v>
      </c>
      <c r="O202" s="264">
        <f t="shared" si="30"/>
        <v>181</v>
      </c>
      <c r="P202" s="304">
        <f t="shared" si="31"/>
        <v>2.4973958690003606</v>
      </c>
      <c r="Q202" s="304">
        <f t="shared" si="34"/>
        <v>1.1446397732918314</v>
      </c>
      <c r="R202" s="304">
        <f t="shared" si="32"/>
        <v>1.4047851763127028</v>
      </c>
      <c r="S202" s="304">
        <f t="shared" si="33"/>
        <v>0.15608724181252254</v>
      </c>
      <c r="T202" s="264">
        <f t="shared" si="27"/>
        <v>0</v>
      </c>
      <c r="U202" s="264"/>
      <c r="V202" s="264"/>
      <c r="W202" s="264"/>
      <c r="X202" s="264"/>
      <c r="Y202" s="264"/>
      <c r="Z202" s="264"/>
      <c r="AA202" s="264"/>
      <c r="AB202" s="264"/>
      <c r="AC202" s="264"/>
    </row>
    <row r="203" spans="11:29" ht="12.75">
      <c r="K203" s="264"/>
      <c r="L203" s="264"/>
      <c r="M203" s="264">
        <f t="shared" si="28"/>
        <v>182</v>
      </c>
      <c r="N203" s="264">
        <f t="shared" si="29"/>
        <v>1</v>
      </c>
      <c r="O203" s="264">
        <f t="shared" si="30"/>
        <v>182</v>
      </c>
      <c r="P203" s="304">
        <f t="shared" si="31"/>
        <v>2.4484234592703342</v>
      </c>
      <c r="Q203" s="304">
        <f t="shared" si="34"/>
        <v>1.1221940854989025</v>
      </c>
      <c r="R203" s="304">
        <f t="shared" si="32"/>
        <v>1.377238195839563</v>
      </c>
      <c r="S203" s="304">
        <f t="shared" si="33"/>
        <v>0.1530264662043959</v>
      </c>
      <c r="T203" s="264">
        <f t="shared" si="27"/>
        <v>0</v>
      </c>
      <c r="U203" s="264"/>
      <c r="V203" s="264"/>
      <c r="W203" s="264"/>
      <c r="X203" s="264"/>
      <c r="Y203" s="264"/>
      <c r="Z203" s="264"/>
      <c r="AA203" s="264"/>
      <c r="AB203" s="264"/>
      <c r="AC203" s="264"/>
    </row>
    <row r="204" spans="11:29" ht="12.75">
      <c r="K204" s="264"/>
      <c r="L204" s="264"/>
      <c r="M204" s="264">
        <f t="shared" si="28"/>
        <v>183</v>
      </c>
      <c r="N204" s="264">
        <f t="shared" si="29"/>
        <v>1</v>
      </c>
      <c r="O204" s="264">
        <f t="shared" si="30"/>
        <v>183</v>
      </c>
      <c r="P204" s="304">
        <f t="shared" si="31"/>
        <v>2.400411368624893</v>
      </c>
      <c r="Q204" s="304">
        <f t="shared" si="34"/>
        <v>1.1001885439530754</v>
      </c>
      <c r="R204" s="304">
        <f t="shared" si="32"/>
        <v>1.3502313948515023</v>
      </c>
      <c r="S204" s="304">
        <f t="shared" si="33"/>
        <v>0.1500257105390558</v>
      </c>
      <c r="T204" s="264">
        <f t="shared" si="27"/>
        <v>0</v>
      </c>
      <c r="U204" s="264"/>
      <c r="V204" s="264"/>
      <c r="W204" s="264"/>
      <c r="X204" s="264"/>
      <c r="Y204" s="264"/>
      <c r="Z204" s="264"/>
      <c r="AA204" s="264"/>
      <c r="AB204" s="264"/>
      <c r="AC204" s="264"/>
    </row>
    <row r="205" spans="11:29" ht="12.75">
      <c r="K205" s="264"/>
      <c r="L205" s="264"/>
      <c r="M205" s="264">
        <f t="shared" si="28"/>
        <v>184</v>
      </c>
      <c r="N205" s="264">
        <f t="shared" si="29"/>
        <v>1</v>
      </c>
      <c r="O205" s="264">
        <f t="shared" si="30"/>
        <v>184</v>
      </c>
      <c r="P205" s="304">
        <f t="shared" si="31"/>
        <v>2.353340765792525</v>
      </c>
      <c r="Q205" s="304">
        <f t="shared" si="34"/>
        <v>1.078614517654907</v>
      </c>
      <c r="R205" s="304">
        <f t="shared" si="32"/>
        <v>1.3237541807582955</v>
      </c>
      <c r="S205" s="304">
        <f t="shared" si="33"/>
        <v>0.14708379786203282</v>
      </c>
      <c r="T205" s="264">
        <f t="shared" si="27"/>
        <v>0</v>
      </c>
      <c r="U205" s="264"/>
      <c r="V205" s="264"/>
      <c r="W205" s="264"/>
      <c r="X205" s="264"/>
      <c r="Y205" s="264"/>
      <c r="Z205" s="264"/>
      <c r="AA205" s="264"/>
      <c r="AB205" s="264"/>
      <c r="AC205" s="264"/>
    </row>
    <row r="206" spans="11:29" ht="12.75">
      <c r="K206" s="264"/>
      <c r="L206" s="264"/>
      <c r="M206" s="264">
        <f t="shared" si="28"/>
        <v>185</v>
      </c>
      <c r="N206" s="264">
        <f t="shared" si="29"/>
        <v>1</v>
      </c>
      <c r="O206" s="264">
        <f t="shared" si="30"/>
        <v>185</v>
      </c>
      <c r="P206" s="304">
        <f t="shared" si="31"/>
        <v>2.307193188771467</v>
      </c>
      <c r="Q206" s="304">
        <f t="shared" si="34"/>
        <v>1.0574635448535887</v>
      </c>
      <c r="R206" s="304">
        <f t="shared" si="32"/>
        <v>1.2977961686839505</v>
      </c>
      <c r="S206" s="304">
        <f t="shared" si="33"/>
        <v>0.1441995742982167</v>
      </c>
      <c r="T206" s="264">
        <f t="shared" si="27"/>
        <v>0</v>
      </c>
      <c r="U206" s="264"/>
      <c r="V206" s="264"/>
      <c r="W206" s="264"/>
      <c r="X206" s="264"/>
      <c r="Y206" s="264"/>
      <c r="Z206" s="264"/>
      <c r="AA206" s="264"/>
      <c r="AB206" s="264"/>
      <c r="AC206" s="264"/>
    </row>
    <row r="207" spans="11:29" ht="12.75">
      <c r="K207" s="264"/>
      <c r="L207" s="264"/>
      <c r="M207" s="264">
        <f t="shared" si="28"/>
        <v>186</v>
      </c>
      <c r="N207" s="264">
        <f t="shared" si="29"/>
        <v>1</v>
      </c>
      <c r="O207" s="264">
        <f t="shared" si="30"/>
        <v>186</v>
      </c>
      <c r="P207" s="304">
        <f t="shared" si="31"/>
        <v>2.2619505375885494</v>
      </c>
      <c r="Q207" s="304">
        <f t="shared" si="34"/>
        <v>1.0367273297280848</v>
      </c>
      <c r="R207" s="304">
        <f t="shared" si="32"/>
        <v>1.2723471773935593</v>
      </c>
      <c r="S207" s="304">
        <f t="shared" si="33"/>
        <v>0.14137190859928433</v>
      </c>
      <c r="T207" s="264">
        <f t="shared" si="27"/>
        <v>0</v>
      </c>
      <c r="U207" s="264"/>
      <c r="V207" s="264"/>
      <c r="W207" s="264"/>
      <c r="X207" s="264"/>
      <c r="Y207" s="264"/>
      <c r="Z207" s="264"/>
      <c r="AA207" s="264"/>
      <c r="AB207" s="264"/>
      <c r="AC207" s="264"/>
    </row>
    <row r="208" spans="11:29" ht="12.75">
      <c r="K208" s="264"/>
      <c r="L208" s="264"/>
      <c r="M208" s="264">
        <f t="shared" si="28"/>
        <v>187</v>
      </c>
      <c r="N208" s="264">
        <f t="shared" si="29"/>
        <v>1</v>
      </c>
      <c r="O208" s="264">
        <f t="shared" si="30"/>
        <v>187</v>
      </c>
      <c r="P208" s="304">
        <f t="shared" si="31"/>
        <v>2.2175950672000364</v>
      </c>
      <c r="Q208" s="304">
        <f t="shared" si="34"/>
        <v>1.0163977391333496</v>
      </c>
      <c r="R208" s="304">
        <f t="shared" si="32"/>
        <v>1.2473972253000207</v>
      </c>
      <c r="S208" s="304">
        <f t="shared" si="33"/>
        <v>0.13859969170000228</v>
      </c>
      <c r="T208" s="264">
        <f t="shared" si="27"/>
        <v>0</v>
      </c>
      <c r="U208" s="264"/>
      <c r="V208" s="264"/>
      <c r="W208" s="264"/>
      <c r="X208" s="264"/>
      <c r="Y208" s="264"/>
      <c r="Z208" s="264"/>
      <c r="AA208" s="264"/>
      <c r="AB208" s="264"/>
      <c r="AC208" s="264"/>
    </row>
    <row r="209" spans="11:29" ht="12.75">
      <c r="K209" s="264"/>
      <c r="L209" s="264"/>
      <c r="M209" s="264">
        <f t="shared" si="28"/>
        <v>188</v>
      </c>
      <c r="N209" s="264">
        <f t="shared" si="29"/>
        <v>1</v>
      </c>
      <c r="O209" s="264">
        <f t="shared" si="30"/>
        <v>188</v>
      </c>
      <c r="P209" s="304">
        <f t="shared" si="31"/>
        <v>2.1741093805316765</v>
      </c>
      <c r="Q209" s="304">
        <f t="shared" si="34"/>
        <v>0.9964667994103514</v>
      </c>
      <c r="R209" s="304">
        <f t="shared" si="32"/>
        <v>1.2229365265490684</v>
      </c>
      <c r="S209" s="304">
        <f t="shared" si="33"/>
        <v>0.13588183628322978</v>
      </c>
      <c r="T209" s="264">
        <f t="shared" si="27"/>
        <v>0</v>
      </c>
      <c r="U209" s="264"/>
      <c r="V209" s="264"/>
      <c r="W209" s="264"/>
      <c r="X209" s="264"/>
      <c r="Y209" s="264"/>
      <c r="Z209" s="264"/>
      <c r="AA209" s="264"/>
      <c r="AB209" s="264"/>
      <c r="AC209" s="264"/>
    </row>
    <row r="210" spans="11:29" ht="12.75">
      <c r="K210" s="264"/>
      <c r="L210" s="264"/>
      <c r="M210" s="264">
        <f t="shared" si="28"/>
        <v>189</v>
      </c>
      <c r="N210" s="264">
        <f t="shared" si="29"/>
        <v>1</v>
      </c>
      <c r="O210" s="264">
        <f t="shared" si="30"/>
        <v>189</v>
      </c>
      <c r="P210" s="304">
        <f t="shared" si="31"/>
        <v>2.131476421655233</v>
      </c>
      <c r="Q210" s="304">
        <f t="shared" si="34"/>
        <v>0.9769266932586483</v>
      </c>
      <c r="R210" s="304">
        <f t="shared" si="32"/>
        <v>1.198955487181069</v>
      </c>
      <c r="S210" s="304">
        <f t="shared" si="33"/>
        <v>0.13321727635345207</v>
      </c>
      <c r="T210" s="264">
        <f t="shared" si="27"/>
        <v>0</v>
      </c>
      <c r="U210" s="264"/>
      <c r="V210" s="264"/>
      <c r="W210" s="264"/>
      <c r="X210" s="264"/>
      <c r="Y210" s="264"/>
      <c r="Z210" s="264"/>
      <c r="AA210" s="264"/>
      <c r="AB210" s="264"/>
      <c r="AC210" s="264"/>
    </row>
    <row r="211" spans="11:29" ht="12.75">
      <c r="K211" s="264"/>
      <c r="L211" s="264"/>
      <c r="M211" s="264">
        <f t="shared" si="28"/>
        <v>190</v>
      </c>
      <c r="N211" s="264">
        <f t="shared" si="29"/>
        <v>1</v>
      </c>
      <c r="O211" s="264">
        <f t="shared" si="30"/>
        <v>190</v>
      </c>
      <c r="P211" s="304">
        <f t="shared" si="31"/>
        <v>2.0896794690988196</v>
      </c>
      <c r="Q211" s="304">
        <f t="shared" si="34"/>
        <v>0.9577697566702922</v>
      </c>
      <c r="R211" s="304">
        <f t="shared" si="32"/>
        <v>1.1754447013680864</v>
      </c>
      <c r="S211" s="304">
        <f t="shared" si="33"/>
        <v>0.13060496681867623</v>
      </c>
      <c r="T211" s="264">
        <f t="shared" si="27"/>
        <v>0</v>
      </c>
      <c r="U211" s="264"/>
      <c r="V211" s="264"/>
      <c r="W211" s="264"/>
      <c r="X211" s="264"/>
      <c r="Y211" s="264"/>
      <c r="Z211" s="264"/>
      <c r="AA211" s="264"/>
      <c r="AB211" s="264"/>
      <c r="AC211" s="264"/>
    </row>
    <row r="212" spans="11:29" ht="12.75">
      <c r="K212" s="264"/>
      <c r="L212" s="264"/>
      <c r="M212" s="264">
        <f t="shared" si="28"/>
        <v>191</v>
      </c>
      <c r="N212" s="264">
        <f t="shared" si="29"/>
        <v>1</v>
      </c>
      <c r="O212" s="264">
        <f t="shared" si="30"/>
        <v>191</v>
      </c>
      <c r="P212" s="304">
        <f t="shared" si="31"/>
        <v>2.0487021292884138</v>
      </c>
      <c r="Q212" s="304">
        <f t="shared" si="34"/>
        <v>0.9389884759238561</v>
      </c>
      <c r="R212" s="304">
        <f t="shared" si="32"/>
        <v>1.152394947724733</v>
      </c>
      <c r="S212" s="304">
        <f t="shared" si="33"/>
        <v>0.12804388308052586</v>
      </c>
      <c r="T212" s="264">
        <f t="shared" si="27"/>
        <v>0</v>
      </c>
      <c r="U212" s="264"/>
      <c r="V212" s="264"/>
      <c r="W212" s="264"/>
      <c r="X212" s="264"/>
      <c r="Y212" s="264"/>
      <c r="Z212" s="264"/>
      <c r="AA212" s="264"/>
      <c r="AB212" s="264"/>
      <c r="AC212" s="264"/>
    </row>
    <row r="213" spans="11:29" ht="12.75">
      <c r="K213" s="264"/>
      <c r="L213" s="264"/>
      <c r="M213" s="264">
        <f t="shared" si="28"/>
        <v>192</v>
      </c>
      <c r="N213" s="264">
        <f t="shared" si="29"/>
        <v>1</v>
      </c>
      <c r="O213" s="264">
        <f t="shared" si="30"/>
        <v>192</v>
      </c>
      <c r="P213" s="304">
        <f t="shared" si="31"/>
        <v>2.0085283301179806</v>
      </c>
      <c r="Q213" s="304">
        <f t="shared" si="34"/>
        <v>0.9205754846374076</v>
      </c>
      <c r="R213" s="304">
        <f t="shared" si="32"/>
        <v>1.1297971856913644</v>
      </c>
      <c r="S213" s="304">
        <f t="shared" si="33"/>
        <v>0.1255330206323738</v>
      </c>
      <c r="T213" s="264">
        <f aca="true" t="shared" si="35" ref="T213:T276">$B$11</f>
        <v>0</v>
      </c>
      <c r="U213" s="264"/>
      <c r="V213" s="264"/>
      <c r="W213" s="264"/>
      <c r="X213" s="264"/>
      <c r="Y213" s="264"/>
      <c r="Z213" s="264"/>
      <c r="AA213" s="264"/>
      <c r="AB213" s="264"/>
      <c r="AC213" s="264"/>
    </row>
    <row r="214" spans="11:29" ht="12.75">
      <c r="K214" s="264"/>
      <c r="L214" s="264"/>
      <c r="M214" s="264">
        <f aca="true" t="shared" si="36" ref="M214:M277">(M213+1)</f>
        <v>193</v>
      </c>
      <c r="N214" s="264">
        <f aca="true" t="shared" si="37" ref="N214:N277">IF($B$9&gt;N213,IF(O213=($B$8-1),(N213+1),(N213)),(N213))</f>
        <v>1</v>
      </c>
      <c r="O214" s="264">
        <f aca="true" t="shared" si="38" ref="O214:O277">IF(O213&lt;($B$8-1),(1+O213),0)</f>
        <v>193</v>
      </c>
      <c r="P214" s="304">
        <f aca="true" t="shared" si="39" ref="P214:P277">IF((N214&gt;N213),(EXP(-$Q$16)*(P213)+$Q$11),((EXP(-$Q$16)*(P213))))</f>
        <v>1.9691423146456817</v>
      </c>
      <c r="Q214" s="304">
        <f t="shared" si="34"/>
        <v>0.9025235608792705</v>
      </c>
      <c r="R214" s="304">
        <f aca="true" t="shared" si="40" ref="R214:R277">IF((N214&gt;N213),(EXP(-$Q$16)*(R213)+$Q$13),((EXP(-$Q$16)*(R213))))</f>
        <v>1.1076425519881963</v>
      </c>
      <c r="S214" s="304">
        <f aca="true" t="shared" si="41" ref="S214:S277">IF((N214&gt;N213),(EXP(-$Q$16)*(S213)+$Q$14),((EXP(-$Q$16)*(S213))))</f>
        <v>0.1230713946653551</v>
      </c>
      <c r="T214" s="264">
        <f t="shared" si="35"/>
        <v>0</v>
      </c>
      <c r="U214" s="264"/>
      <c r="V214" s="264"/>
      <c r="W214" s="264"/>
      <c r="X214" s="264"/>
      <c r="Y214" s="264"/>
      <c r="Z214" s="264"/>
      <c r="AA214" s="264"/>
      <c r="AB214" s="264"/>
      <c r="AC214" s="264"/>
    </row>
    <row r="215" spans="11:29" ht="12.75">
      <c r="K215" s="264"/>
      <c r="L215" s="264"/>
      <c r="M215" s="264">
        <f t="shared" si="36"/>
        <v>194</v>
      </c>
      <c r="N215" s="264">
        <f t="shared" si="37"/>
        <v>1</v>
      </c>
      <c r="O215" s="264">
        <f t="shared" si="38"/>
        <v>194</v>
      </c>
      <c r="P215" s="304">
        <f t="shared" si="39"/>
        <v>1.9305286349136972</v>
      </c>
      <c r="Q215" s="304">
        <f aca="true" t="shared" si="42" ref="Q215:Q278">IF((N215&gt;N214),(EXP(-$Q$16)*(Q214)+$Q$12),((EXP(-$Q$16)*(Q214))))</f>
        <v>0.8848256243354443</v>
      </c>
      <c r="R215" s="304">
        <f t="shared" si="40"/>
        <v>1.085922357138955</v>
      </c>
      <c r="S215" s="304">
        <f t="shared" si="41"/>
        <v>0.12065803968210607</v>
      </c>
      <c r="T215" s="264">
        <f t="shared" si="35"/>
        <v>0</v>
      </c>
      <c r="U215" s="264"/>
      <c r="V215" s="264"/>
      <c r="W215" s="264"/>
      <c r="X215" s="264"/>
      <c r="Y215" s="264"/>
      <c r="Z215" s="264"/>
      <c r="AA215" s="264"/>
      <c r="AB215" s="264"/>
      <c r="AC215" s="264"/>
    </row>
    <row r="216" spans="11:29" ht="12.75">
      <c r="K216" s="264"/>
      <c r="L216" s="264"/>
      <c r="M216" s="264">
        <f t="shared" si="36"/>
        <v>195</v>
      </c>
      <c r="N216" s="264">
        <f t="shared" si="37"/>
        <v>1</v>
      </c>
      <c r="O216" s="264">
        <f t="shared" si="38"/>
        <v>195</v>
      </c>
      <c r="P216" s="304">
        <f t="shared" si="39"/>
        <v>1.8926721458892377</v>
      </c>
      <c r="Q216" s="304">
        <f t="shared" si="42"/>
        <v>0.8674747335325671</v>
      </c>
      <c r="R216" s="304">
        <f t="shared" si="40"/>
        <v>1.0646280820626965</v>
      </c>
      <c r="S216" s="304">
        <f t="shared" si="41"/>
        <v>0.11829200911807736</v>
      </c>
      <c r="T216" s="264">
        <f t="shared" si="35"/>
        <v>0</v>
      </c>
      <c r="U216" s="264"/>
      <c r="V216" s="264"/>
      <c r="W216" s="264"/>
      <c r="X216" s="264"/>
      <c r="Y216" s="264"/>
      <c r="Z216" s="264"/>
      <c r="AA216" s="264"/>
      <c r="AB216" s="264"/>
      <c r="AC216" s="264"/>
    </row>
    <row r="217" spans="11:29" ht="12.75">
      <c r="K217" s="264"/>
      <c r="L217" s="264"/>
      <c r="M217" s="264">
        <f t="shared" si="36"/>
        <v>196</v>
      </c>
      <c r="N217" s="264">
        <f t="shared" si="37"/>
        <v>1</v>
      </c>
      <c r="O217" s="264">
        <f t="shared" si="38"/>
        <v>196</v>
      </c>
      <c r="P217" s="304">
        <f t="shared" si="39"/>
        <v>1.8555579995243696</v>
      </c>
      <c r="Q217" s="304">
        <f t="shared" si="42"/>
        <v>0.850464083115336</v>
      </c>
      <c r="R217" s="304">
        <f t="shared" si="40"/>
        <v>1.0437513747324583</v>
      </c>
      <c r="S217" s="304">
        <f t="shared" si="41"/>
        <v>0.1159723749702731</v>
      </c>
      <c r="T217" s="264">
        <f t="shared" si="35"/>
        <v>0</v>
      </c>
      <c r="U217" s="264"/>
      <c r="V217" s="264"/>
      <c r="W217" s="264"/>
      <c r="X217" s="264"/>
      <c r="Y217" s="264"/>
      <c r="Z217" s="264"/>
      <c r="AA217" s="264"/>
      <c r="AB217" s="264"/>
      <c r="AC217" s="264"/>
    </row>
    <row r="218" spans="11:29" ht="12.75">
      <c r="K218" s="264"/>
      <c r="L218" s="264"/>
      <c r="M218" s="264">
        <f t="shared" si="36"/>
        <v>197</v>
      </c>
      <c r="N218" s="264">
        <f t="shared" si="37"/>
        <v>1</v>
      </c>
      <c r="O218" s="264">
        <f t="shared" si="38"/>
        <v>197</v>
      </c>
      <c r="P218" s="304">
        <f t="shared" si="39"/>
        <v>1.8191716389323225</v>
      </c>
      <c r="Q218" s="304">
        <f t="shared" si="42"/>
        <v>0.8337870011773144</v>
      </c>
      <c r="R218" s="304">
        <f t="shared" si="40"/>
        <v>1.0232840468994318</v>
      </c>
      <c r="S218" s="304">
        <f t="shared" si="41"/>
        <v>0.11369822743327015</v>
      </c>
      <c r="T218" s="264">
        <f t="shared" si="35"/>
        <v>0</v>
      </c>
      <c r="U218" s="264"/>
      <c r="V218" s="264"/>
      <c r="W218" s="264"/>
      <c r="X218" s="264"/>
      <c r="Y218" s="264"/>
      <c r="Z218" s="264"/>
      <c r="AA218" s="264"/>
      <c r="AB218" s="264"/>
      <c r="AC218" s="264"/>
    </row>
    <row r="219" spans="11:29" ht="12.75">
      <c r="K219" s="264"/>
      <c r="L219" s="264"/>
      <c r="M219" s="264">
        <f t="shared" si="36"/>
        <v>198</v>
      </c>
      <c r="N219" s="264">
        <f t="shared" si="37"/>
        <v>1</v>
      </c>
      <c r="O219" s="264">
        <f t="shared" si="38"/>
        <v>198</v>
      </c>
      <c r="P219" s="304">
        <f t="shared" si="39"/>
        <v>1.783498792677997</v>
      </c>
      <c r="Q219" s="304">
        <f t="shared" si="42"/>
        <v>0.8174369466440818</v>
      </c>
      <c r="R219" s="304">
        <f t="shared" si="40"/>
        <v>1.0032180708813736</v>
      </c>
      <c r="S219" s="304">
        <f t="shared" si="41"/>
        <v>0.11146867454237482</v>
      </c>
      <c r="T219" s="264">
        <f t="shared" si="35"/>
        <v>0</v>
      </c>
      <c r="U219" s="264"/>
      <c r="V219" s="264"/>
      <c r="W219" s="264"/>
      <c r="X219" s="264"/>
      <c r="Y219" s="264"/>
      <c r="Z219" s="264"/>
      <c r="AA219" s="264"/>
      <c r="AB219" s="264"/>
      <c r="AC219" s="264"/>
    </row>
    <row r="220" spans="11:29" ht="12.75">
      <c r="K220" s="264"/>
      <c r="L220" s="264"/>
      <c r="M220" s="264">
        <f t="shared" si="36"/>
        <v>199</v>
      </c>
      <c r="N220" s="264">
        <f t="shared" si="37"/>
        <v>1</v>
      </c>
      <c r="O220" s="264">
        <f t="shared" si="38"/>
        <v>199</v>
      </c>
      <c r="P220" s="304">
        <f t="shared" si="39"/>
        <v>1.748525469180431</v>
      </c>
      <c r="Q220" s="304">
        <f t="shared" si="42"/>
        <v>0.8014075067076974</v>
      </c>
      <c r="R220" s="304">
        <f t="shared" si="40"/>
        <v>0.9835455764139928</v>
      </c>
      <c r="S220" s="304">
        <f t="shared" si="41"/>
        <v>0.10928284182377694</v>
      </c>
      <c r="T220" s="264">
        <f t="shared" si="35"/>
        <v>0</v>
      </c>
      <c r="U220" s="264"/>
      <c r="V220" s="264"/>
      <c r="W220" s="264"/>
      <c r="X220" s="264"/>
      <c r="Y220" s="264"/>
      <c r="Z220" s="264"/>
      <c r="AA220" s="264"/>
      <c r="AB220" s="264"/>
      <c r="AC220" s="264"/>
    </row>
    <row r="221" spans="11:29" ht="12.75">
      <c r="K221" s="264"/>
      <c r="L221" s="264"/>
      <c r="M221" s="264">
        <f t="shared" si="36"/>
        <v>200</v>
      </c>
      <c r="N221" s="264">
        <f t="shared" si="37"/>
        <v>1</v>
      </c>
      <c r="O221" s="264">
        <f t="shared" si="38"/>
        <v>200</v>
      </c>
      <c r="P221" s="304">
        <f t="shared" si="39"/>
        <v>1.7142379512250314</v>
      </c>
      <c r="Q221" s="304">
        <f t="shared" si="42"/>
        <v>0.7856923943114725</v>
      </c>
      <c r="R221" s="304">
        <f t="shared" si="40"/>
        <v>0.9642588475640804</v>
      </c>
      <c r="S221" s="304">
        <f t="shared" si="41"/>
        <v>0.10713987195156446</v>
      </c>
      <c r="T221" s="264">
        <f t="shared" si="35"/>
        <v>0</v>
      </c>
      <c r="U221" s="264"/>
      <c r="V221" s="264"/>
      <c r="W221" s="264"/>
      <c r="X221" s="264"/>
      <c r="Y221" s="264"/>
      <c r="Z221" s="264"/>
      <c r="AA221" s="264"/>
      <c r="AB221" s="264"/>
      <c r="AC221" s="264"/>
    </row>
    <row r="222" spans="11:29" ht="12.75">
      <c r="K222" s="264"/>
      <c r="L222" s="264"/>
      <c r="M222" s="264">
        <f t="shared" si="36"/>
        <v>201</v>
      </c>
      <c r="N222" s="264">
        <f t="shared" si="37"/>
        <v>1</v>
      </c>
      <c r="O222" s="264">
        <f t="shared" si="38"/>
        <v>201</v>
      </c>
      <c r="P222" s="304">
        <f t="shared" si="39"/>
        <v>1.6806227905834161</v>
      </c>
      <c r="Q222" s="304">
        <f t="shared" si="42"/>
        <v>0.7702854456840655</v>
      </c>
      <c r="R222" s="304">
        <f t="shared" si="40"/>
        <v>0.9453503197031718</v>
      </c>
      <c r="S222" s="304">
        <f t="shared" si="41"/>
        <v>0.10503892441146351</v>
      </c>
      <c r="T222" s="264">
        <f t="shared" si="35"/>
        <v>0</v>
      </c>
      <c r="U222" s="264"/>
      <c r="V222" s="264"/>
      <c r="W222" s="264"/>
      <c r="X222" s="264"/>
      <c r="Y222" s="264"/>
      <c r="Z222" s="264"/>
      <c r="AA222" s="264"/>
      <c r="AB222" s="264"/>
      <c r="AC222" s="264"/>
    </row>
    <row r="223" spans="11:29" ht="12.75">
      <c r="K223" s="264"/>
      <c r="L223" s="264"/>
      <c r="M223" s="264">
        <f t="shared" si="36"/>
        <v>202</v>
      </c>
      <c r="N223" s="264">
        <f t="shared" si="37"/>
        <v>1</v>
      </c>
      <c r="O223" s="264">
        <f t="shared" si="38"/>
        <v>202</v>
      </c>
      <c r="P223" s="304">
        <f t="shared" si="39"/>
        <v>1.6476668027387595</v>
      </c>
      <c r="Q223" s="304">
        <f t="shared" si="42"/>
        <v>0.7551806179219313</v>
      </c>
      <c r="R223" s="304">
        <f t="shared" si="40"/>
        <v>0.9268125765405525</v>
      </c>
      <c r="S223" s="304">
        <f t="shared" si="41"/>
        <v>0.10297917517117247</v>
      </c>
      <c r="T223" s="264">
        <f t="shared" si="35"/>
        <v>0</v>
      </c>
      <c r="U223" s="264"/>
      <c r="V223" s="264"/>
      <c r="W223" s="264"/>
      <c r="X223" s="264"/>
      <c r="Y223" s="264"/>
      <c r="Z223" s="264"/>
      <c r="AA223" s="264"/>
      <c r="AB223" s="264"/>
      <c r="AC223" s="264"/>
    </row>
    <row r="224" spans="11:29" ht="12.75">
      <c r="K224" s="264"/>
      <c r="L224" s="264"/>
      <c r="M224" s="264">
        <f t="shared" si="36"/>
        <v>203</v>
      </c>
      <c r="N224" s="264">
        <f t="shared" si="37"/>
        <v>1</v>
      </c>
      <c r="O224" s="264">
        <f t="shared" si="38"/>
        <v>203</v>
      </c>
      <c r="P224" s="304">
        <f t="shared" si="39"/>
        <v>1.615357061714569</v>
      </c>
      <c r="Q224" s="304">
        <f t="shared" si="42"/>
        <v>0.7403719866191771</v>
      </c>
      <c r="R224" s="304">
        <f t="shared" si="40"/>
        <v>0.9086383472144453</v>
      </c>
      <c r="S224" s="304">
        <f t="shared" si="41"/>
        <v>0.10095981635716056</v>
      </c>
      <c r="T224" s="264">
        <f t="shared" si="35"/>
        <v>0</v>
      </c>
      <c r="U224" s="264"/>
      <c r="V224" s="264"/>
      <c r="W224" s="264"/>
      <c r="X224" s="264"/>
      <c r="Y224" s="264"/>
      <c r="Z224" s="264"/>
      <c r="AA224" s="264"/>
      <c r="AB224" s="264"/>
      <c r="AC224" s="264"/>
    </row>
    <row r="225" spans="11:29" ht="12.75">
      <c r="K225" s="264"/>
      <c r="L225" s="264"/>
      <c r="M225" s="264">
        <f t="shared" si="36"/>
        <v>204</v>
      </c>
      <c r="N225" s="264">
        <f t="shared" si="37"/>
        <v>1</v>
      </c>
      <c r="O225" s="264">
        <f t="shared" si="38"/>
        <v>204</v>
      </c>
      <c r="P225" s="304">
        <f t="shared" si="39"/>
        <v>1.5836808950048664</v>
      </c>
      <c r="Q225" s="304">
        <f t="shared" si="42"/>
        <v>0.7258537435438969</v>
      </c>
      <c r="R225" s="304">
        <f t="shared" si="40"/>
        <v>0.8908205034402377</v>
      </c>
      <c r="S225" s="304">
        <f t="shared" si="41"/>
        <v>0.09898005593780415</v>
      </c>
      <c r="T225" s="264">
        <f t="shared" si="35"/>
        <v>0</v>
      </c>
      <c r="U225" s="264"/>
      <c r="V225" s="264"/>
      <c r="W225" s="264"/>
      <c r="X225" s="264"/>
      <c r="Y225" s="264"/>
      <c r="Z225" s="264"/>
      <c r="AA225" s="264"/>
      <c r="AB225" s="264"/>
      <c r="AC225" s="264"/>
    </row>
    <row r="226" spans="11:29" ht="12.75">
      <c r="K226" s="264"/>
      <c r="L226" s="264"/>
      <c r="M226" s="264">
        <f t="shared" si="36"/>
        <v>205</v>
      </c>
      <c r="N226" s="264">
        <f t="shared" si="37"/>
        <v>1</v>
      </c>
      <c r="O226" s="264">
        <f t="shared" si="38"/>
        <v>205</v>
      </c>
      <c r="P226" s="304">
        <f t="shared" si="39"/>
        <v>1.5526258786037872</v>
      </c>
      <c r="Q226" s="304">
        <f t="shared" si="42"/>
        <v>0.711620194360069</v>
      </c>
      <c r="R226" s="304">
        <f t="shared" si="40"/>
        <v>0.8733520567146307</v>
      </c>
      <c r="S226" s="304">
        <f t="shared" si="41"/>
        <v>0.0970391174127367</v>
      </c>
      <c r="T226" s="264">
        <f t="shared" si="35"/>
        <v>0</v>
      </c>
      <c r="U226" s="264"/>
      <c r="V226" s="264"/>
      <c r="W226" s="264"/>
      <c r="X226" s="264"/>
      <c r="Y226" s="264"/>
      <c r="Z226" s="264"/>
      <c r="AA226" s="264"/>
      <c r="AB226" s="264"/>
      <c r="AC226" s="264"/>
    </row>
    <row r="227" spans="11:29" ht="12.75">
      <c r="K227" s="264"/>
      <c r="L227" s="264"/>
      <c r="M227" s="264">
        <f t="shared" si="36"/>
        <v>206</v>
      </c>
      <c r="N227" s="264">
        <f t="shared" si="37"/>
        <v>1</v>
      </c>
      <c r="O227" s="264">
        <f t="shared" si="38"/>
        <v>206</v>
      </c>
      <c r="P227" s="304">
        <f t="shared" si="39"/>
        <v>1.5221798321326436</v>
      </c>
      <c r="Q227" s="304">
        <f t="shared" si="42"/>
        <v>0.6976657563941281</v>
      </c>
      <c r="R227" s="304">
        <f t="shared" si="40"/>
        <v>0.8562261555746123</v>
      </c>
      <c r="S227" s="304">
        <f t="shared" si="41"/>
        <v>0.09513623950829023</v>
      </c>
      <c r="T227" s="264">
        <f t="shared" si="35"/>
        <v>0</v>
      </c>
      <c r="U227" s="264"/>
      <c r="V227" s="264"/>
      <c r="W227" s="264"/>
      <c r="X227" s="264"/>
      <c r="Y227" s="264"/>
      <c r="Z227" s="264"/>
      <c r="AA227" s="264"/>
      <c r="AB227" s="264"/>
      <c r="AC227" s="264"/>
    </row>
    <row r="228" spans="11:29" ht="12.75">
      <c r="K228" s="264"/>
      <c r="L228" s="264"/>
      <c r="M228" s="264">
        <f t="shared" si="36"/>
        <v>207</v>
      </c>
      <c r="N228" s="264">
        <f t="shared" si="37"/>
        <v>1</v>
      </c>
      <c r="O228" s="264">
        <f t="shared" si="38"/>
        <v>207</v>
      </c>
      <c r="P228" s="304">
        <f t="shared" si="39"/>
        <v>1.4923308140625444</v>
      </c>
      <c r="Q228" s="304">
        <f t="shared" si="42"/>
        <v>0.6839849564453326</v>
      </c>
      <c r="R228" s="304">
        <f t="shared" si="40"/>
        <v>0.8394360829101816</v>
      </c>
      <c r="S228" s="304">
        <f t="shared" si="41"/>
        <v>0.09327067587890903</v>
      </c>
      <c r="T228" s="264">
        <f t="shared" si="35"/>
        <v>0</v>
      </c>
      <c r="U228" s="264"/>
      <c r="V228" s="264"/>
      <c r="W228" s="264"/>
      <c r="X228" s="264"/>
      <c r="Y228" s="264"/>
      <c r="Z228" s="264"/>
      <c r="AA228" s="264"/>
      <c r="AB228" s="264"/>
      <c r="AC228" s="264"/>
    </row>
    <row r="229" spans="11:29" ht="12.75">
      <c r="K229" s="264"/>
      <c r="L229" s="264"/>
      <c r="M229" s="264">
        <f t="shared" si="36"/>
        <v>208</v>
      </c>
      <c r="N229" s="264">
        <f t="shared" si="37"/>
        <v>1</v>
      </c>
      <c r="O229" s="264">
        <f t="shared" si="38"/>
        <v>208</v>
      </c>
      <c r="P229" s="304">
        <f t="shared" si="39"/>
        <v>1.4630671170306966</v>
      </c>
      <c r="Q229" s="304">
        <f t="shared" si="42"/>
        <v>0.6705724286390691</v>
      </c>
      <c r="R229" s="304">
        <f t="shared" si="40"/>
        <v>0.8229752533297672</v>
      </c>
      <c r="S229" s="304">
        <f t="shared" si="41"/>
        <v>0.09144169481441854</v>
      </c>
      <c r="T229" s="264">
        <f t="shared" si="35"/>
        <v>0</v>
      </c>
      <c r="U229" s="264"/>
      <c r="V229" s="264"/>
      <c r="W229" s="264"/>
      <c r="X229" s="264"/>
      <c r="Y229" s="264"/>
      <c r="Z229" s="264"/>
      <c r="AA229" s="264"/>
      <c r="AB229" s="264"/>
      <c r="AC229" s="264"/>
    </row>
    <row r="230" spans="11:29" ht="12.75">
      <c r="K230" s="264"/>
      <c r="L230" s="264"/>
      <c r="M230" s="264">
        <f t="shared" si="36"/>
        <v>209</v>
      </c>
      <c r="N230" s="264">
        <f t="shared" si="37"/>
        <v>1</v>
      </c>
      <c r="O230" s="264">
        <f t="shared" si="38"/>
        <v>209</v>
      </c>
      <c r="P230" s="304">
        <f t="shared" si="39"/>
        <v>1.4343772632485505</v>
      </c>
      <c r="Q230" s="304">
        <f t="shared" si="42"/>
        <v>0.6574229123222521</v>
      </c>
      <c r="R230" s="304">
        <f t="shared" si="40"/>
        <v>0.8068372105773101</v>
      </c>
      <c r="S230" s="304">
        <f t="shared" si="41"/>
        <v>0.08964857895303441</v>
      </c>
      <c r="T230" s="264">
        <f t="shared" si="35"/>
        <v>0</v>
      </c>
      <c r="U230" s="264"/>
      <c r="V230" s="264"/>
      <c r="W230" s="264"/>
      <c r="X230" s="264"/>
      <c r="Y230" s="264"/>
      <c r="Z230" s="264"/>
      <c r="AA230" s="264"/>
      <c r="AB230" s="264"/>
      <c r="AC230" s="264"/>
    </row>
    <row r="231" spans="11:29" ht="12.75">
      <c r="K231" s="264"/>
      <c r="L231" s="264"/>
      <c r="M231" s="264">
        <f t="shared" si="36"/>
        <v>210</v>
      </c>
      <c r="N231" s="264">
        <f t="shared" si="37"/>
        <v>1</v>
      </c>
      <c r="O231" s="264">
        <f t="shared" si="38"/>
        <v>210</v>
      </c>
      <c r="P231" s="304">
        <f t="shared" si="39"/>
        <v>1.4062499999999893</v>
      </c>
      <c r="Q231" s="304">
        <f t="shared" si="42"/>
        <v>0.644531249999995</v>
      </c>
      <c r="R231" s="304">
        <f t="shared" si="40"/>
        <v>0.7910156249999944</v>
      </c>
      <c r="S231" s="304">
        <f t="shared" si="41"/>
        <v>0.08789062499999933</v>
      </c>
      <c r="T231" s="264">
        <f t="shared" si="35"/>
        <v>0</v>
      </c>
      <c r="U231" s="264"/>
      <c r="V231" s="264"/>
      <c r="W231" s="264"/>
      <c r="X231" s="264"/>
      <c r="Y231" s="264"/>
      <c r="Z231" s="264"/>
      <c r="AA231" s="264"/>
      <c r="AB231" s="264"/>
      <c r="AC231" s="264"/>
    </row>
    <row r="232" spans="11:29" ht="12.75">
      <c r="K232" s="264"/>
      <c r="L232" s="264"/>
      <c r="M232" s="264">
        <f t="shared" si="36"/>
        <v>211</v>
      </c>
      <c r="N232" s="264">
        <f t="shared" si="37"/>
        <v>1</v>
      </c>
      <c r="O232" s="264">
        <f t="shared" si="38"/>
        <v>211</v>
      </c>
      <c r="P232" s="304">
        <f t="shared" si="39"/>
        <v>1.378674295227796</v>
      </c>
      <c r="Q232" s="304">
        <f t="shared" si="42"/>
        <v>0.6318923853127397</v>
      </c>
      <c r="R232" s="304">
        <f t="shared" si="40"/>
        <v>0.7755042910656357</v>
      </c>
      <c r="S232" s="304">
        <f t="shared" si="41"/>
        <v>0.08616714345173725</v>
      </c>
      <c r="T232" s="264">
        <f t="shared" si="35"/>
        <v>0</v>
      </c>
      <c r="U232" s="264"/>
      <c r="V232" s="264"/>
      <c r="W232" s="264"/>
      <c r="X232" s="264"/>
      <c r="Y232" s="264"/>
      <c r="Z232" s="264"/>
      <c r="AA232" s="264"/>
      <c r="AB232" s="264"/>
      <c r="AC232" s="264"/>
    </row>
    <row r="233" spans="11:29" ht="12.75">
      <c r="K233" s="264"/>
      <c r="L233" s="264"/>
      <c r="M233" s="264">
        <f t="shared" si="36"/>
        <v>212</v>
      </c>
      <c r="N233" s="264">
        <f t="shared" si="37"/>
        <v>1</v>
      </c>
      <c r="O233" s="264">
        <f t="shared" si="38"/>
        <v>212</v>
      </c>
      <c r="P233" s="304">
        <f t="shared" si="39"/>
        <v>1.351639333206666</v>
      </c>
      <c r="Q233" s="304">
        <f t="shared" si="42"/>
        <v>0.6195013610530552</v>
      </c>
      <c r="R233" s="304">
        <f t="shared" si="40"/>
        <v>0.7602971249287501</v>
      </c>
      <c r="S233" s="304">
        <f t="shared" si="41"/>
        <v>0.08447745832541663</v>
      </c>
      <c r="T233" s="264">
        <f t="shared" si="35"/>
        <v>0</v>
      </c>
      <c r="U233" s="264"/>
      <c r="V233" s="264"/>
      <c r="W233" s="264"/>
      <c r="X233" s="264"/>
      <c r="Y233" s="264"/>
      <c r="Z233" s="264"/>
      <c r="AA233" s="264"/>
      <c r="AB233" s="264"/>
      <c r="AC233" s="264"/>
    </row>
    <row r="234" spans="11:29" ht="12.75">
      <c r="K234" s="264"/>
      <c r="L234" s="264"/>
      <c r="M234" s="264">
        <f t="shared" si="36"/>
        <v>213</v>
      </c>
      <c r="N234" s="264">
        <f t="shared" si="37"/>
        <v>1</v>
      </c>
      <c r="O234" s="264">
        <f t="shared" si="38"/>
        <v>213</v>
      </c>
      <c r="P234" s="304">
        <f t="shared" si="39"/>
        <v>1.325134510301072</v>
      </c>
      <c r="Q234" s="304">
        <f t="shared" si="42"/>
        <v>0.6073533172213246</v>
      </c>
      <c r="R234" s="304">
        <f t="shared" si="40"/>
        <v>0.7453881620443534</v>
      </c>
      <c r="S234" s="304">
        <f t="shared" si="41"/>
        <v>0.082820906893817</v>
      </c>
      <c r="T234" s="264">
        <f t="shared" si="35"/>
        <v>0</v>
      </c>
      <c r="U234" s="264"/>
      <c r="V234" s="264"/>
      <c r="W234" s="264"/>
      <c r="X234" s="264"/>
      <c r="Y234" s="264"/>
      <c r="Z234" s="264"/>
      <c r="AA234" s="264"/>
      <c r="AB234" s="264"/>
      <c r="AC234" s="264"/>
    </row>
    <row r="235" spans="11:29" ht="12.75">
      <c r="K235" s="264"/>
      <c r="L235" s="264"/>
      <c r="M235" s="264">
        <f t="shared" si="36"/>
        <v>214</v>
      </c>
      <c r="N235" s="264">
        <f t="shared" si="37"/>
        <v>1</v>
      </c>
      <c r="O235" s="264">
        <f t="shared" si="38"/>
        <v>214</v>
      </c>
      <c r="P235" s="304">
        <f t="shared" si="39"/>
        <v>1.2991494308063112</v>
      </c>
      <c r="Q235" s="304">
        <f t="shared" si="42"/>
        <v>0.5954434891195591</v>
      </c>
      <c r="R235" s="304">
        <f t="shared" si="40"/>
        <v>0.7307715548285504</v>
      </c>
      <c r="S235" s="304">
        <f t="shared" si="41"/>
        <v>0.08119683942539445</v>
      </c>
      <c r="T235" s="264">
        <f t="shared" si="35"/>
        <v>0</v>
      </c>
      <c r="U235" s="264"/>
      <c r="V235" s="264"/>
      <c r="W235" s="264"/>
      <c r="X235" s="264"/>
      <c r="Y235" s="264"/>
      <c r="Z235" s="264"/>
      <c r="AA235" s="264"/>
      <c r="AB235" s="264"/>
      <c r="AC235" s="264"/>
    </row>
    <row r="236" spans="11:29" ht="12.75">
      <c r="K236" s="264"/>
      <c r="L236" s="264"/>
      <c r="M236" s="264">
        <f t="shared" si="36"/>
        <v>215</v>
      </c>
      <c r="N236" s="264">
        <f t="shared" si="37"/>
        <v>1</v>
      </c>
      <c r="O236" s="264">
        <f t="shared" si="38"/>
        <v>215</v>
      </c>
      <c r="P236" s="304">
        <f t="shared" si="39"/>
        <v>1.2736739028711088</v>
      </c>
      <c r="Q236" s="304">
        <f t="shared" si="42"/>
        <v>0.5837672054825914</v>
      </c>
      <c r="R236" s="304">
        <f t="shared" si="40"/>
        <v>0.7164415703649991</v>
      </c>
      <c r="S236" s="304">
        <f t="shared" si="41"/>
        <v>0.0796046189294443</v>
      </c>
      <c r="T236" s="264">
        <f t="shared" si="35"/>
        <v>0</v>
      </c>
      <c r="U236" s="264"/>
      <c r="V236" s="264"/>
      <c r="W236" s="264"/>
      <c r="X236" s="264"/>
      <c r="Y236" s="264"/>
      <c r="Z236" s="264"/>
      <c r="AA236" s="264"/>
      <c r="AB236" s="264"/>
      <c r="AC236" s="264"/>
    </row>
    <row r="237" spans="11:29" ht="12.75">
      <c r="K237" s="264"/>
      <c r="L237" s="264"/>
      <c r="M237" s="264">
        <f t="shared" si="36"/>
        <v>216</v>
      </c>
      <c r="N237" s="264">
        <f t="shared" si="37"/>
        <v>1</v>
      </c>
      <c r="O237" s="264">
        <f t="shared" si="38"/>
        <v>216</v>
      </c>
      <c r="P237" s="304">
        <f t="shared" si="39"/>
        <v>1.248697934500178</v>
      </c>
      <c r="Q237" s="304">
        <f t="shared" si="42"/>
        <v>0.5723198866459148</v>
      </c>
      <c r="R237" s="304">
        <f t="shared" si="40"/>
        <v>0.7023925881563506</v>
      </c>
      <c r="S237" s="304">
        <f t="shared" si="41"/>
        <v>0.07804362090626113</v>
      </c>
      <c r="T237" s="264">
        <f t="shared" si="35"/>
        <v>0</v>
      </c>
      <c r="U237" s="264"/>
      <c r="V237" s="264"/>
      <c r="W237" s="264"/>
      <c r="X237" s="264"/>
      <c r="Y237" s="264"/>
      <c r="Z237" s="264"/>
      <c r="AA237" s="264"/>
      <c r="AB237" s="264"/>
      <c r="AC237" s="264"/>
    </row>
    <row r="238" spans="11:29" ht="12.75">
      <c r="K238" s="264"/>
      <c r="L238" s="264"/>
      <c r="M238" s="264">
        <f t="shared" si="36"/>
        <v>217</v>
      </c>
      <c r="N238" s="264">
        <f t="shared" si="37"/>
        <v>1</v>
      </c>
      <c r="O238" s="264">
        <f t="shared" si="38"/>
        <v>217</v>
      </c>
      <c r="P238" s="304">
        <f t="shared" si="39"/>
        <v>1.224211729635165</v>
      </c>
      <c r="Q238" s="304">
        <f t="shared" si="42"/>
        <v>0.5610970427494504</v>
      </c>
      <c r="R238" s="304">
        <f t="shared" si="40"/>
        <v>0.6886190979197807</v>
      </c>
      <c r="S238" s="304">
        <f t="shared" si="41"/>
        <v>0.0765132331021978</v>
      </c>
      <c r="T238" s="264">
        <f t="shared" si="35"/>
        <v>0</v>
      </c>
      <c r="U238" s="264"/>
      <c r="V238" s="264"/>
      <c r="W238" s="264"/>
      <c r="X238" s="264"/>
      <c r="Y238" s="264"/>
      <c r="Z238" s="264"/>
      <c r="AA238" s="264"/>
      <c r="AB238" s="264"/>
      <c r="AC238" s="264"/>
    </row>
    <row r="239" spans="11:29" ht="12.75">
      <c r="K239" s="264"/>
      <c r="L239" s="264"/>
      <c r="M239" s="264">
        <f t="shared" si="36"/>
        <v>218</v>
      </c>
      <c r="N239" s="264">
        <f t="shared" si="37"/>
        <v>1</v>
      </c>
      <c r="O239" s="264">
        <f t="shared" si="38"/>
        <v>218</v>
      </c>
      <c r="P239" s="304">
        <f t="shared" si="39"/>
        <v>1.2002056843124442</v>
      </c>
      <c r="Q239" s="304">
        <f t="shared" si="42"/>
        <v>0.5500942719765368</v>
      </c>
      <c r="R239" s="304">
        <f t="shared" si="40"/>
        <v>0.6751156974257504</v>
      </c>
      <c r="S239" s="304">
        <f t="shared" si="41"/>
        <v>0.07501285526952776</v>
      </c>
      <c r="T239" s="264">
        <f t="shared" si="35"/>
        <v>0</v>
      </c>
      <c r="U239" s="264"/>
      <c r="V239" s="264"/>
      <c r="W239" s="264"/>
      <c r="X239" s="264"/>
      <c r="Y239" s="264"/>
      <c r="Z239" s="264"/>
      <c r="AA239" s="264"/>
      <c r="AB239" s="264"/>
      <c r="AC239" s="264"/>
    </row>
    <row r="240" spans="11:29" ht="12.75">
      <c r="K240" s="264"/>
      <c r="L240" s="264"/>
      <c r="M240" s="264">
        <f t="shared" si="36"/>
        <v>219</v>
      </c>
      <c r="N240" s="264">
        <f t="shared" si="37"/>
        <v>1</v>
      </c>
      <c r="O240" s="264">
        <f t="shared" si="38"/>
        <v>219</v>
      </c>
      <c r="P240" s="304">
        <f t="shared" si="39"/>
        <v>1.1766703828962604</v>
      </c>
      <c r="Q240" s="304">
        <f t="shared" si="42"/>
        <v>0.5393072588274526</v>
      </c>
      <c r="R240" s="304">
        <f t="shared" si="40"/>
        <v>0.661877090379147</v>
      </c>
      <c r="S240" s="304">
        <f t="shared" si="41"/>
        <v>0.07354189893101627</v>
      </c>
      <c r="T240" s="264">
        <f t="shared" si="35"/>
        <v>0</v>
      </c>
      <c r="U240" s="264"/>
      <c r="V240" s="264"/>
      <c r="W240" s="264"/>
      <c r="X240" s="264"/>
      <c r="Y240" s="264"/>
      <c r="Z240" s="264"/>
      <c r="AA240" s="264"/>
      <c r="AB240" s="264"/>
      <c r="AC240" s="264"/>
    </row>
    <row r="241" spans="11:29" ht="12.75">
      <c r="K241" s="264"/>
      <c r="L241" s="264"/>
      <c r="M241" s="264">
        <f t="shared" si="36"/>
        <v>220</v>
      </c>
      <c r="N241" s="264">
        <f t="shared" si="37"/>
        <v>1</v>
      </c>
      <c r="O241" s="264">
        <f t="shared" si="38"/>
        <v>220</v>
      </c>
      <c r="P241" s="304">
        <f t="shared" si="39"/>
        <v>1.1535965943857314</v>
      </c>
      <c r="Q241" s="304">
        <f t="shared" si="42"/>
        <v>0.5287317724267935</v>
      </c>
      <c r="R241" s="304">
        <f t="shared" si="40"/>
        <v>0.6488980843419745</v>
      </c>
      <c r="S241" s="304">
        <f t="shared" si="41"/>
        <v>0.07209978714910821</v>
      </c>
      <c r="T241" s="264">
        <f t="shared" si="35"/>
        <v>0</v>
      </c>
      <c r="U241" s="264"/>
      <c r="V241" s="264"/>
      <c r="W241" s="264"/>
      <c r="X241" s="264"/>
      <c r="Y241" s="264"/>
      <c r="Z241" s="264"/>
      <c r="AA241" s="264"/>
      <c r="AB241" s="264"/>
      <c r="AC241" s="264"/>
    </row>
    <row r="242" spans="11:29" ht="12.75">
      <c r="K242" s="264"/>
      <c r="L242" s="264"/>
      <c r="M242" s="264">
        <f t="shared" si="36"/>
        <v>221</v>
      </c>
      <c r="N242" s="264">
        <f t="shared" si="37"/>
        <v>1</v>
      </c>
      <c r="O242" s="264">
        <f t="shared" si="38"/>
        <v>221</v>
      </c>
      <c r="P242" s="304">
        <f t="shared" si="39"/>
        <v>1.1309752687942727</v>
      </c>
      <c r="Q242" s="304">
        <f t="shared" si="42"/>
        <v>0.5183636648640415</v>
      </c>
      <c r="R242" s="304">
        <f t="shared" si="40"/>
        <v>0.636173588696779</v>
      </c>
      <c r="S242" s="304">
        <f t="shared" si="41"/>
        <v>0.07068595429964204</v>
      </c>
      <c r="T242" s="264">
        <f t="shared" si="35"/>
        <v>0</v>
      </c>
      <c r="U242" s="264"/>
      <c r="V242" s="264"/>
      <c r="W242" s="264"/>
      <c r="X242" s="264"/>
      <c r="Y242" s="264"/>
      <c r="Z242" s="264"/>
      <c r="AA242" s="264"/>
      <c r="AB242" s="264"/>
      <c r="AC242" s="264"/>
    </row>
    <row r="243" spans="11:29" ht="12.75">
      <c r="K243" s="264"/>
      <c r="L243" s="264"/>
      <c r="M243" s="264">
        <f t="shared" si="36"/>
        <v>222</v>
      </c>
      <c r="N243" s="264">
        <f t="shared" si="37"/>
        <v>1</v>
      </c>
      <c r="O243" s="264">
        <f t="shared" si="38"/>
        <v>222</v>
      </c>
      <c r="P243" s="304">
        <f t="shared" si="39"/>
        <v>1.1087975336000162</v>
      </c>
      <c r="Q243" s="304">
        <f t="shared" si="42"/>
        <v>0.5081988695666739</v>
      </c>
      <c r="R243" s="304">
        <f t="shared" si="40"/>
        <v>0.6236986126500097</v>
      </c>
      <c r="S243" s="304">
        <f t="shared" si="41"/>
        <v>0.06929984585000101</v>
      </c>
      <c r="T243" s="264">
        <f t="shared" si="35"/>
        <v>0</v>
      </c>
      <c r="U243" s="264"/>
      <c r="V243" s="264"/>
      <c r="W243" s="264"/>
      <c r="X243" s="264"/>
      <c r="Y243" s="264"/>
      <c r="Z243" s="264"/>
      <c r="AA243" s="264"/>
      <c r="AB243" s="264"/>
      <c r="AC243" s="264"/>
    </row>
    <row r="244" spans="11:29" ht="12.75">
      <c r="K244" s="264"/>
      <c r="L244" s="264"/>
      <c r="M244" s="264">
        <f t="shared" si="36"/>
        <v>223</v>
      </c>
      <c r="N244" s="264">
        <f t="shared" si="37"/>
        <v>1</v>
      </c>
      <c r="O244" s="264">
        <f t="shared" si="38"/>
        <v>223</v>
      </c>
      <c r="P244" s="304">
        <f t="shared" si="39"/>
        <v>1.0870546902658362</v>
      </c>
      <c r="Q244" s="304">
        <f t="shared" si="42"/>
        <v>0.49823339970517483</v>
      </c>
      <c r="R244" s="304">
        <f t="shared" si="40"/>
        <v>0.6114682632745335</v>
      </c>
      <c r="S244" s="304">
        <f t="shared" si="41"/>
        <v>0.06794091814161476</v>
      </c>
      <c r="T244" s="264">
        <f t="shared" si="35"/>
        <v>0</v>
      </c>
      <c r="U244" s="264"/>
      <c r="V244" s="264"/>
      <c r="W244" s="264"/>
      <c r="X244" s="264"/>
      <c r="Y244" s="264"/>
      <c r="Z244" s="264"/>
      <c r="AA244" s="264"/>
      <c r="AB244" s="264"/>
      <c r="AC244" s="264"/>
    </row>
    <row r="245" spans="11:29" ht="12.75">
      <c r="K245" s="264"/>
      <c r="L245" s="264"/>
      <c r="M245" s="264">
        <f t="shared" si="36"/>
        <v>224</v>
      </c>
      <c r="N245" s="264">
        <f t="shared" si="37"/>
        <v>1</v>
      </c>
      <c r="O245" s="264">
        <f t="shared" si="38"/>
        <v>224</v>
      </c>
      <c r="P245" s="304">
        <f t="shared" si="39"/>
        <v>1.0657382108276148</v>
      </c>
      <c r="Q245" s="304">
        <f t="shared" si="42"/>
        <v>0.4884633466293233</v>
      </c>
      <c r="R245" s="304">
        <f t="shared" si="40"/>
        <v>0.5994777435905339</v>
      </c>
      <c r="S245" s="304">
        <f t="shared" si="41"/>
        <v>0.06660863817672592</v>
      </c>
      <c r="T245" s="264">
        <f t="shared" si="35"/>
        <v>0</v>
      </c>
      <c r="U245" s="264"/>
      <c r="V245" s="264"/>
      <c r="W245" s="264"/>
      <c r="X245" s="264"/>
      <c r="Y245" s="264"/>
      <c r="Z245" s="264"/>
      <c r="AA245" s="264"/>
      <c r="AB245" s="264"/>
      <c r="AC245" s="264"/>
    </row>
    <row r="246" spans="11:29" ht="12.75">
      <c r="K246" s="264"/>
      <c r="L246" s="264"/>
      <c r="M246" s="264">
        <f t="shared" si="36"/>
        <v>225</v>
      </c>
      <c r="N246" s="264">
        <f t="shared" si="37"/>
        <v>1</v>
      </c>
      <c r="O246" s="264">
        <f t="shared" si="38"/>
        <v>225</v>
      </c>
      <c r="P246" s="304">
        <f t="shared" si="39"/>
        <v>1.044839734549408</v>
      </c>
      <c r="Q246" s="304">
        <f t="shared" si="42"/>
        <v>0.47888487833514526</v>
      </c>
      <c r="R246" s="304">
        <f t="shared" si="40"/>
        <v>0.5877223506840425</v>
      </c>
      <c r="S246" s="304">
        <f t="shared" si="41"/>
        <v>0.065302483409338</v>
      </c>
      <c r="T246" s="264">
        <f t="shared" si="35"/>
        <v>0</v>
      </c>
      <c r="U246" s="264"/>
      <c r="V246" s="264"/>
      <c r="W246" s="264"/>
      <c r="X246" s="264"/>
      <c r="Y246" s="264"/>
      <c r="Z246" s="264"/>
      <c r="AA246" s="264"/>
      <c r="AB246" s="264"/>
      <c r="AC246" s="264"/>
    </row>
    <row r="247" spans="11:29" ht="12.75">
      <c r="K247" s="264"/>
      <c r="L247" s="264"/>
      <c r="M247" s="264">
        <f t="shared" si="36"/>
        <v>226</v>
      </c>
      <c r="N247" s="264">
        <f t="shared" si="37"/>
        <v>1</v>
      </c>
      <c r="O247" s="264">
        <f t="shared" si="38"/>
        <v>226</v>
      </c>
      <c r="P247" s="304">
        <f t="shared" si="39"/>
        <v>1.0243510646442051</v>
      </c>
      <c r="Q247" s="304">
        <f t="shared" si="42"/>
        <v>0.46949423796192724</v>
      </c>
      <c r="R247" s="304">
        <f t="shared" si="40"/>
        <v>0.5761974738623659</v>
      </c>
      <c r="S247" s="304">
        <f t="shared" si="41"/>
        <v>0.06402194154026282</v>
      </c>
      <c r="T247" s="264">
        <f t="shared" si="35"/>
        <v>0</v>
      </c>
      <c r="U247" s="264"/>
      <c r="V247" s="264"/>
      <c r="W247" s="264"/>
      <c r="X247" s="264"/>
      <c r="Y247" s="264"/>
      <c r="Z247" s="264"/>
      <c r="AA247" s="264"/>
      <c r="AB247" s="264"/>
      <c r="AC247" s="264"/>
    </row>
    <row r="248" spans="11:29" ht="12.75">
      <c r="K248" s="264"/>
      <c r="L248" s="264"/>
      <c r="M248" s="264">
        <f t="shared" si="36"/>
        <v>227</v>
      </c>
      <c r="N248" s="264">
        <f t="shared" si="37"/>
        <v>1</v>
      </c>
      <c r="O248" s="264">
        <f t="shared" si="38"/>
        <v>227</v>
      </c>
      <c r="P248" s="304">
        <f t="shared" si="39"/>
        <v>1.0042641650589885</v>
      </c>
      <c r="Q248" s="304">
        <f t="shared" si="42"/>
        <v>0.460287742318703</v>
      </c>
      <c r="R248" s="304">
        <f t="shared" si="40"/>
        <v>0.5648985928456816</v>
      </c>
      <c r="S248" s="304">
        <f t="shared" si="41"/>
        <v>0.06276651031618678</v>
      </c>
      <c r="T248" s="264">
        <f t="shared" si="35"/>
        <v>0</v>
      </c>
      <c r="U248" s="264"/>
      <c r="V248" s="264"/>
      <c r="W248" s="264"/>
      <c r="X248" s="264"/>
      <c r="Y248" s="264"/>
      <c r="Z248" s="264"/>
      <c r="AA248" s="264"/>
      <c r="AB248" s="264"/>
      <c r="AC248" s="264"/>
    </row>
    <row r="249" spans="11:29" ht="12.75">
      <c r="K249" s="264"/>
      <c r="L249" s="264"/>
      <c r="M249" s="264">
        <f t="shared" si="36"/>
        <v>228</v>
      </c>
      <c r="N249" s="264">
        <f t="shared" si="37"/>
        <v>1</v>
      </c>
      <c r="O249" s="264">
        <f t="shared" si="38"/>
        <v>228</v>
      </c>
      <c r="P249" s="304">
        <f t="shared" si="39"/>
        <v>0.9845711573228391</v>
      </c>
      <c r="Q249" s="304">
        <f t="shared" si="42"/>
        <v>0.4512617804396345</v>
      </c>
      <c r="R249" s="304">
        <f t="shared" si="40"/>
        <v>0.5538212759940975</v>
      </c>
      <c r="S249" s="304">
        <f t="shared" si="41"/>
        <v>0.06153569733267744</v>
      </c>
      <c r="T249" s="264">
        <f t="shared" si="35"/>
        <v>0</v>
      </c>
      <c r="U249" s="264"/>
      <c r="V249" s="264"/>
      <c r="W249" s="264"/>
      <c r="X249" s="264"/>
      <c r="Y249" s="264"/>
      <c r="Z249" s="264"/>
      <c r="AA249" s="264"/>
      <c r="AB249" s="264"/>
      <c r="AC249" s="264"/>
    </row>
    <row r="250" spans="11:29" ht="12.75">
      <c r="K250" s="264"/>
      <c r="L250" s="264"/>
      <c r="M250" s="264">
        <f t="shared" si="36"/>
        <v>229</v>
      </c>
      <c r="N250" s="264">
        <f t="shared" si="37"/>
        <v>1</v>
      </c>
      <c r="O250" s="264">
        <f t="shared" si="38"/>
        <v>229</v>
      </c>
      <c r="P250" s="304">
        <f t="shared" si="39"/>
        <v>0.9652643174568468</v>
      </c>
      <c r="Q250" s="304">
        <f t="shared" si="42"/>
        <v>0.4424128121677214</v>
      </c>
      <c r="R250" s="304">
        <f t="shared" si="40"/>
        <v>0.5429611785694768</v>
      </c>
      <c r="S250" s="304">
        <f t="shared" si="41"/>
        <v>0.060329019841052926</v>
      </c>
      <c r="T250" s="264">
        <f t="shared" si="35"/>
        <v>0</v>
      </c>
      <c r="U250" s="264"/>
      <c r="V250" s="264"/>
      <c r="W250" s="264"/>
      <c r="X250" s="264"/>
      <c r="Y250" s="264"/>
      <c r="Z250" s="264"/>
      <c r="AA250" s="264"/>
      <c r="AB250" s="264"/>
      <c r="AC250" s="264"/>
    </row>
    <row r="251" spans="11:29" ht="12.75">
      <c r="K251" s="264"/>
      <c r="L251" s="264"/>
      <c r="M251" s="264">
        <f t="shared" si="36"/>
        <v>230</v>
      </c>
      <c r="N251" s="264">
        <f t="shared" si="37"/>
        <v>1</v>
      </c>
      <c r="O251" s="264">
        <f t="shared" si="38"/>
        <v>230</v>
      </c>
      <c r="P251" s="304">
        <f t="shared" si="39"/>
        <v>0.9463360729446172</v>
      </c>
      <c r="Q251" s="304">
        <f t="shared" si="42"/>
        <v>0.4337373667662828</v>
      </c>
      <c r="R251" s="304">
        <f t="shared" si="40"/>
        <v>0.5323140410313476</v>
      </c>
      <c r="S251" s="304">
        <f t="shared" si="41"/>
        <v>0.059146004559038574</v>
      </c>
      <c r="T251" s="264">
        <f t="shared" si="35"/>
        <v>0</v>
      </c>
      <c r="U251" s="264"/>
      <c r="V251" s="264"/>
      <c r="W251" s="264"/>
      <c r="X251" s="264"/>
      <c r="Y251" s="264"/>
      <c r="Z251" s="264"/>
      <c r="AA251" s="264"/>
      <c r="AB251" s="264"/>
      <c r="AC251" s="264"/>
    </row>
    <row r="252" spans="11:29" ht="12.75">
      <c r="K252" s="264"/>
      <c r="L252" s="264"/>
      <c r="M252" s="264">
        <f t="shared" si="36"/>
        <v>231</v>
      </c>
      <c r="N252" s="264">
        <f t="shared" si="37"/>
        <v>1</v>
      </c>
      <c r="O252" s="264">
        <f t="shared" si="38"/>
        <v>231</v>
      </c>
      <c r="P252" s="304">
        <f t="shared" si="39"/>
        <v>0.9277789997621831</v>
      </c>
      <c r="Q252" s="304">
        <f t="shared" si="42"/>
        <v>0.4252320415576672</v>
      </c>
      <c r="R252" s="304">
        <f t="shared" si="40"/>
        <v>0.5218756873662285</v>
      </c>
      <c r="S252" s="304">
        <f t="shared" si="41"/>
        <v>0.057986187485136446</v>
      </c>
      <c r="T252" s="264">
        <f t="shared" si="35"/>
        <v>0</v>
      </c>
      <c r="U252" s="264"/>
      <c r="V252" s="264"/>
      <c r="W252" s="264"/>
      <c r="X252" s="264"/>
      <c r="Y252" s="264"/>
      <c r="Z252" s="264"/>
      <c r="AA252" s="264"/>
      <c r="AB252" s="264"/>
      <c r="AC252" s="264"/>
    </row>
    <row r="253" spans="11:29" ht="12.75">
      <c r="K253" s="264"/>
      <c r="L253" s="264"/>
      <c r="M253" s="264">
        <f t="shared" si="36"/>
        <v>232</v>
      </c>
      <c r="N253" s="264">
        <f t="shared" si="37"/>
        <v>1</v>
      </c>
      <c r="O253" s="264">
        <f t="shared" si="38"/>
        <v>232</v>
      </c>
      <c r="P253" s="304">
        <f t="shared" si="39"/>
        <v>0.9095858194661597</v>
      </c>
      <c r="Q253" s="304">
        <f t="shared" si="42"/>
        <v>0.41689350058865643</v>
      </c>
      <c r="R253" s="304">
        <f t="shared" si="40"/>
        <v>0.5116420234497152</v>
      </c>
      <c r="S253" s="304">
        <f t="shared" si="41"/>
        <v>0.05684911371663498</v>
      </c>
      <c r="T253" s="264">
        <f t="shared" si="35"/>
        <v>0</v>
      </c>
      <c r="U253" s="264"/>
      <c r="V253" s="264"/>
      <c r="W253" s="264"/>
      <c r="X253" s="264"/>
      <c r="Y253" s="264"/>
      <c r="Z253" s="264"/>
      <c r="AA253" s="264"/>
      <c r="AB253" s="264"/>
      <c r="AC253" s="264"/>
    </row>
    <row r="254" spans="11:29" ht="12.75">
      <c r="K254" s="264"/>
      <c r="L254" s="264"/>
      <c r="M254" s="264">
        <f t="shared" si="36"/>
        <v>233</v>
      </c>
      <c r="N254" s="264">
        <f t="shared" si="37"/>
        <v>1</v>
      </c>
      <c r="O254" s="264">
        <f t="shared" si="38"/>
        <v>233</v>
      </c>
      <c r="P254" s="304">
        <f t="shared" si="39"/>
        <v>0.891749396338997</v>
      </c>
      <c r="Q254" s="304">
        <f t="shared" si="42"/>
        <v>0.4087184733220402</v>
      </c>
      <c r="R254" s="304">
        <f t="shared" si="40"/>
        <v>0.5016090354406861</v>
      </c>
      <c r="S254" s="304">
        <f t="shared" si="41"/>
        <v>0.05573433727118731</v>
      </c>
      <c r="T254" s="264">
        <f t="shared" si="35"/>
        <v>0</v>
      </c>
      <c r="U254" s="264"/>
      <c r="V254" s="264"/>
      <c r="W254" s="264"/>
      <c r="X254" s="264"/>
      <c r="Y254" s="264"/>
      <c r="Z254" s="264"/>
      <c r="AA254" s="264"/>
      <c r="AB254" s="264"/>
      <c r="AC254" s="264"/>
    </row>
    <row r="255" spans="11:29" ht="12.75">
      <c r="K255" s="264"/>
      <c r="L255" s="264"/>
      <c r="M255" s="264">
        <f t="shared" si="36"/>
        <v>234</v>
      </c>
      <c r="N255" s="264">
        <f t="shared" si="37"/>
        <v>1</v>
      </c>
      <c r="O255" s="264">
        <f t="shared" si="38"/>
        <v>234</v>
      </c>
      <c r="P255" s="304">
        <f t="shared" si="39"/>
        <v>0.874262734590214</v>
      </c>
      <c r="Q255" s="304">
        <f t="shared" si="42"/>
        <v>0.400703753353848</v>
      </c>
      <c r="R255" s="304">
        <f t="shared" si="40"/>
        <v>0.4917727882069957</v>
      </c>
      <c r="S255" s="304">
        <f t="shared" si="41"/>
        <v>0.05464142091188837</v>
      </c>
      <c r="T255" s="264">
        <f t="shared" si="35"/>
        <v>0</v>
      </c>
      <c r="U255" s="264"/>
      <c r="V255" s="264"/>
      <c r="W255" s="264"/>
      <c r="X255" s="264"/>
      <c r="Y255" s="264"/>
      <c r="Z255" s="264"/>
      <c r="AA255" s="264"/>
      <c r="AB255" s="264"/>
      <c r="AC255" s="264"/>
    </row>
    <row r="256" spans="11:29" ht="12.75">
      <c r="K256" s="264"/>
      <c r="L256" s="264"/>
      <c r="M256" s="264">
        <f t="shared" si="36"/>
        <v>235</v>
      </c>
      <c r="N256" s="264">
        <f t="shared" si="37"/>
        <v>1</v>
      </c>
      <c r="O256" s="264">
        <f t="shared" si="38"/>
        <v>235</v>
      </c>
      <c r="P256" s="304">
        <f t="shared" si="39"/>
        <v>0.8571189756125142</v>
      </c>
      <c r="Q256" s="304">
        <f t="shared" si="42"/>
        <v>0.3928461971557356</v>
      </c>
      <c r="R256" s="304">
        <f t="shared" si="40"/>
        <v>0.48212942378203955</v>
      </c>
      <c r="S256" s="304">
        <f t="shared" si="41"/>
        <v>0.053569935975782135</v>
      </c>
      <c r="T256" s="264">
        <f t="shared" si="35"/>
        <v>0</v>
      </c>
      <c r="U256" s="264"/>
      <c r="V256" s="264"/>
      <c r="W256" s="264"/>
      <c r="X256" s="264"/>
      <c r="Y256" s="264"/>
      <c r="Z256" s="264"/>
      <c r="AA256" s="264"/>
      <c r="AB256" s="264"/>
      <c r="AC256" s="264"/>
    </row>
    <row r="257" spans="11:29" ht="12.75">
      <c r="K257" s="264"/>
      <c r="L257" s="264"/>
      <c r="M257" s="264">
        <f t="shared" si="36"/>
        <v>236</v>
      </c>
      <c r="N257" s="264">
        <f t="shared" si="37"/>
        <v>1</v>
      </c>
      <c r="O257" s="264">
        <f t="shared" si="38"/>
        <v>236</v>
      </c>
      <c r="P257" s="304">
        <f t="shared" si="39"/>
        <v>0.8403113952917065</v>
      </c>
      <c r="Q257" s="304">
        <f t="shared" si="42"/>
        <v>0.3851427228420321</v>
      </c>
      <c r="R257" s="304">
        <f t="shared" si="40"/>
        <v>0.47267515985158526</v>
      </c>
      <c r="S257" s="304">
        <f t="shared" si="41"/>
        <v>0.05251946220573166</v>
      </c>
      <c r="T257" s="264">
        <f t="shared" si="35"/>
        <v>0</v>
      </c>
      <c r="U257" s="264"/>
      <c r="V257" s="264"/>
      <c r="W257" s="264"/>
      <c r="X257" s="264"/>
      <c r="Y257" s="264"/>
      <c r="Z257" s="264"/>
      <c r="AA257" s="264"/>
      <c r="AB257" s="264"/>
      <c r="AC257" s="264"/>
    </row>
    <row r="258" spans="11:29" ht="12.75">
      <c r="K258" s="264"/>
      <c r="L258" s="264"/>
      <c r="M258" s="264">
        <f t="shared" si="36"/>
        <v>237</v>
      </c>
      <c r="N258" s="264">
        <f t="shared" si="37"/>
        <v>1</v>
      </c>
      <c r="O258" s="264">
        <f t="shared" si="38"/>
        <v>237</v>
      </c>
      <c r="P258" s="304">
        <f t="shared" si="39"/>
        <v>0.8238334013693782</v>
      </c>
      <c r="Q258" s="304">
        <f t="shared" si="42"/>
        <v>0.37759030896096496</v>
      </c>
      <c r="R258" s="304">
        <f t="shared" si="40"/>
        <v>0.4634062882702756</v>
      </c>
      <c r="S258" s="304">
        <f t="shared" si="41"/>
        <v>0.05148958758558614</v>
      </c>
      <c r="T258" s="264">
        <f t="shared" si="35"/>
        <v>0</v>
      </c>
      <c r="U258" s="264"/>
      <c r="V258" s="264"/>
      <c r="W258" s="264"/>
      <c r="X258" s="264"/>
      <c r="Y258" s="264"/>
      <c r="Z258" s="264"/>
      <c r="AA258" s="264"/>
      <c r="AB258" s="264"/>
      <c r="AC258" s="264"/>
    </row>
    <row r="259" spans="11:29" ht="12.75">
      <c r="K259" s="264"/>
      <c r="L259" s="264"/>
      <c r="M259" s="264">
        <f t="shared" si="36"/>
        <v>238</v>
      </c>
      <c r="N259" s="264">
        <f t="shared" si="37"/>
        <v>1</v>
      </c>
      <c r="O259" s="264">
        <f t="shared" si="38"/>
        <v>238</v>
      </c>
      <c r="P259" s="304">
        <f t="shared" si="39"/>
        <v>0.8076785308572829</v>
      </c>
      <c r="Q259" s="304">
        <f t="shared" si="42"/>
        <v>0.37018599330958796</v>
      </c>
      <c r="R259" s="304">
        <f t="shared" si="40"/>
        <v>0.45431917360722196</v>
      </c>
      <c r="S259" s="304">
        <f t="shared" si="41"/>
        <v>0.05047990817858018</v>
      </c>
      <c r="T259" s="264">
        <f t="shared" si="35"/>
        <v>0</v>
      </c>
      <c r="U259" s="264"/>
      <c r="V259" s="264"/>
      <c r="W259" s="264"/>
      <c r="X259" s="264"/>
      <c r="Y259" s="264"/>
      <c r="Z259" s="264"/>
      <c r="AA259" s="264"/>
      <c r="AB259" s="264"/>
      <c r="AC259" s="264"/>
    </row>
    <row r="260" spans="11:29" ht="12.75">
      <c r="K260" s="264"/>
      <c r="L260" s="264"/>
      <c r="M260" s="264">
        <f t="shared" si="36"/>
        <v>239</v>
      </c>
      <c r="N260" s="264">
        <f t="shared" si="37"/>
        <v>1</v>
      </c>
      <c r="O260" s="264">
        <f t="shared" si="38"/>
        <v>239</v>
      </c>
      <c r="P260" s="304">
        <f t="shared" si="39"/>
        <v>0.7918404475024318</v>
      </c>
      <c r="Q260" s="304">
        <f t="shared" si="42"/>
        <v>0.3629268717719478</v>
      </c>
      <c r="R260" s="304">
        <f t="shared" si="40"/>
        <v>0.44541025172011817</v>
      </c>
      <c r="S260" s="304">
        <f t="shared" si="41"/>
        <v>0.049490027968901985</v>
      </c>
      <c r="T260" s="264">
        <f t="shared" si="35"/>
        <v>0</v>
      </c>
      <c r="U260" s="264"/>
      <c r="V260" s="264"/>
      <c r="W260" s="264"/>
      <c r="X260" s="264"/>
      <c r="Y260" s="264"/>
      <c r="Z260" s="264"/>
      <c r="AA260" s="264"/>
      <c r="AB260" s="264"/>
      <c r="AC260" s="264"/>
    </row>
    <row r="261" spans="11:29" ht="12.75">
      <c r="K261" s="264"/>
      <c r="L261" s="264"/>
      <c r="M261" s="264">
        <f t="shared" si="36"/>
        <v>240</v>
      </c>
      <c r="N261" s="264">
        <f t="shared" si="37"/>
        <v>1</v>
      </c>
      <c r="O261" s="264">
        <f t="shared" si="38"/>
        <v>240</v>
      </c>
      <c r="P261" s="304">
        <f t="shared" si="39"/>
        <v>0.7763129393018923</v>
      </c>
      <c r="Q261" s="304">
        <f t="shared" si="42"/>
        <v>0.35581009718003387</v>
      </c>
      <c r="R261" s="304">
        <f t="shared" si="40"/>
        <v>0.43667602835731467</v>
      </c>
      <c r="S261" s="304">
        <f t="shared" si="41"/>
        <v>0.04851955870636827</v>
      </c>
      <c r="T261" s="264">
        <f t="shared" si="35"/>
        <v>0</v>
      </c>
      <c r="U261" s="264"/>
      <c r="V261" s="264"/>
      <c r="W261" s="264"/>
      <c r="X261" s="264"/>
      <c r="Y261" s="264"/>
      <c r="Z261" s="264"/>
      <c r="AA261" s="264"/>
      <c r="AB261" s="264"/>
      <c r="AC261" s="264"/>
    </row>
    <row r="262" spans="11:29" ht="12.75">
      <c r="K262" s="264"/>
      <c r="L262" s="264"/>
      <c r="M262" s="264">
        <f t="shared" si="36"/>
        <v>241</v>
      </c>
      <c r="N262" s="264">
        <f t="shared" si="37"/>
        <v>1</v>
      </c>
      <c r="O262" s="264">
        <f t="shared" si="38"/>
        <v>241</v>
      </c>
      <c r="P262" s="304">
        <f t="shared" si="39"/>
        <v>0.7610899160663205</v>
      </c>
      <c r="Q262" s="304">
        <f t="shared" si="42"/>
        <v>0.3488328781970635</v>
      </c>
      <c r="R262" s="304">
        <f t="shared" si="40"/>
        <v>0.42811307778730556</v>
      </c>
      <c r="S262" s="304">
        <f t="shared" si="41"/>
        <v>0.04756811975414503</v>
      </c>
      <c r="T262" s="264">
        <f t="shared" si="35"/>
        <v>0</v>
      </c>
      <c r="U262" s="264"/>
      <c r="V262" s="264"/>
      <c r="W262" s="264"/>
      <c r="X262" s="264"/>
      <c r="Y262" s="264"/>
      <c r="Z262" s="264"/>
      <c r="AA262" s="264"/>
      <c r="AB262" s="264"/>
      <c r="AC262" s="264"/>
    </row>
    <row r="263" spans="11:29" ht="12.75">
      <c r="K263" s="264"/>
      <c r="L263" s="264"/>
      <c r="M263" s="264">
        <f t="shared" si="36"/>
        <v>242</v>
      </c>
      <c r="N263" s="264">
        <f t="shared" si="37"/>
        <v>1</v>
      </c>
      <c r="O263" s="264">
        <f t="shared" si="38"/>
        <v>242</v>
      </c>
      <c r="P263" s="304">
        <f t="shared" si="39"/>
        <v>0.7461654070312709</v>
      </c>
      <c r="Q263" s="304">
        <f t="shared" si="42"/>
        <v>0.34199247822266576</v>
      </c>
      <c r="R263" s="304">
        <f t="shared" si="40"/>
        <v>0.4197180414550902</v>
      </c>
      <c r="S263" s="304">
        <f t="shared" si="41"/>
        <v>0.04663533793945443</v>
      </c>
      <c r="T263" s="264">
        <f t="shared" si="35"/>
        <v>0</v>
      </c>
      <c r="U263" s="264"/>
      <c r="V263" s="264"/>
      <c r="W263" s="264"/>
      <c r="X263" s="264"/>
      <c r="Y263" s="264"/>
      <c r="Z263" s="264"/>
      <c r="AA263" s="264"/>
      <c r="AB263" s="264"/>
      <c r="AC263" s="264"/>
    </row>
    <row r="264" spans="11:29" ht="12.75">
      <c r="K264" s="264"/>
      <c r="L264" s="264"/>
      <c r="M264" s="264">
        <f t="shared" si="36"/>
        <v>243</v>
      </c>
      <c r="N264" s="264">
        <f t="shared" si="37"/>
        <v>1</v>
      </c>
      <c r="O264" s="264">
        <f t="shared" si="38"/>
        <v>243</v>
      </c>
      <c r="P264" s="304">
        <f t="shared" si="39"/>
        <v>0.731533558515347</v>
      </c>
      <c r="Q264" s="304">
        <f t="shared" si="42"/>
        <v>0.335286214319534</v>
      </c>
      <c r="R264" s="304">
        <f t="shared" si="40"/>
        <v>0.411487626664883</v>
      </c>
      <c r="S264" s="304">
        <f t="shared" si="41"/>
        <v>0.045720847407209185</v>
      </c>
      <c r="T264" s="264">
        <f t="shared" si="35"/>
        <v>0</v>
      </c>
      <c r="U264" s="264"/>
      <c r="V264" s="264"/>
      <c r="W264" s="264"/>
      <c r="X264" s="264"/>
      <c r="Y264" s="264"/>
      <c r="Z264" s="264"/>
      <c r="AA264" s="264"/>
      <c r="AB264" s="264"/>
      <c r="AC264" s="264"/>
    </row>
    <row r="265" spans="11:29" ht="12.75">
      <c r="K265" s="264"/>
      <c r="L265" s="264"/>
      <c r="M265" s="264">
        <f t="shared" si="36"/>
        <v>244</v>
      </c>
      <c r="N265" s="264">
        <f t="shared" si="37"/>
        <v>1</v>
      </c>
      <c r="O265" s="264">
        <f t="shared" si="38"/>
        <v>244</v>
      </c>
      <c r="P265" s="304">
        <f t="shared" si="39"/>
        <v>0.7171886316242739</v>
      </c>
      <c r="Q265" s="304">
        <f t="shared" si="42"/>
        <v>0.3287114561611255</v>
      </c>
      <c r="R265" s="304">
        <f t="shared" si="40"/>
        <v>0.4034186052886544</v>
      </c>
      <c r="S265" s="304">
        <f t="shared" si="41"/>
        <v>0.04482428947651712</v>
      </c>
      <c r="T265" s="264">
        <f t="shared" si="35"/>
        <v>0</v>
      </c>
      <c r="U265" s="264"/>
      <c r="V265" s="264"/>
      <c r="W265" s="264"/>
      <c r="X265" s="264"/>
      <c r="Y265" s="264"/>
      <c r="Z265" s="264"/>
      <c r="AA265" s="264"/>
      <c r="AB265" s="264"/>
      <c r="AC265" s="264"/>
    </row>
    <row r="266" spans="11:29" ht="12.75">
      <c r="K266" s="264"/>
      <c r="L266" s="264"/>
      <c r="M266" s="264">
        <f t="shared" si="36"/>
        <v>245</v>
      </c>
      <c r="N266" s="264">
        <f t="shared" si="37"/>
        <v>1</v>
      </c>
      <c r="O266" s="264">
        <f t="shared" si="38"/>
        <v>245</v>
      </c>
      <c r="P266" s="304">
        <f t="shared" si="39"/>
        <v>0.7031249999999934</v>
      </c>
      <c r="Q266" s="304">
        <f t="shared" si="42"/>
        <v>0.32226562499999695</v>
      </c>
      <c r="R266" s="304">
        <f t="shared" si="40"/>
        <v>0.3955078124999966</v>
      </c>
      <c r="S266" s="304">
        <f t="shared" si="41"/>
        <v>0.04394531249999959</v>
      </c>
      <c r="T266" s="264">
        <f t="shared" si="35"/>
        <v>0</v>
      </c>
      <c r="U266" s="264"/>
      <c r="V266" s="264"/>
      <c r="W266" s="264"/>
      <c r="X266" s="264"/>
      <c r="Y266" s="264"/>
      <c r="Z266" s="264"/>
      <c r="AA266" s="264"/>
      <c r="AB266" s="264"/>
      <c r="AC266" s="264"/>
    </row>
    <row r="267" spans="11:29" ht="12.75">
      <c r="K267" s="264"/>
      <c r="L267" s="264"/>
      <c r="M267" s="264">
        <f t="shared" si="36"/>
        <v>246</v>
      </c>
      <c r="N267" s="264">
        <f t="shared" si="37"/>
        <v>1</v>
      </c>
      <c r="O267" s="264">
        <f t="shared" si="38"/>
        <v>246</v>
      </c>
      <c r="P267" s="304">
        <f t="shared" si="39"/>
        <v>0.6893371476138968</v>
      </c>
      <c r="Q267" s="304">
        <f t="shared" si="42"/>
        <v>0.3159461926563693</v>
      </c>
      <c r="R267" s="304">
        <f t="shared" si="40"/>
        <v>0.3877521455328172</v>
      </c>
      <c r="S267" s="304">
        <f t="shared" si="41"/>
        <v>0.04308357172586855</v>
      </c>
      <c r="T267" s="264">
        <f t="shared" si="35"/>
        <v>0</v>
      </c>
      <c r="U267" s="264"/>
      <c r="V267" s="264"/>
      <c r="W267" s="264"/>
      <c r="X267" s="264"/>
      <c r="Y267" s="264"/>
      <c r="Z267" s="264"/>
      <c r="AA267" s="264"/>
      <c r="AB267" s="264"/>
      <c r="AC267" s="264"/>
    </row>
    <row r="268" spans="11:29" ht="12.75">
      <c r="K268" s="264"/>
      <c r="L268" s="264"/>
      <c r="M268" s="264">
        <f t="shared" si="36"/>
        <v>247</v>
      </c>
      <c r="N268" s="264">
        <f t="shared" si="37"/>
        <v>1</v>
      </c>
      <c r="O268" s="264">
        <f t="shared" si="38"/>
        <v>247</v>
      </c>
      <c r="P268" s="304">
        <f t="shared" si="39"/>
        <v>0.6758196666033319</v>
      </c>
      <c r="Q268" s="304">
        <f t="shared" si="42"/>
        <v>0.3097506805265271</v>
      </c>
      <c r="R268" s="304">
        <f t="shared" si="40"/>
        <v>0.3801485624643745</v>
      </c>
      <c r="S268" s="304">
        <f t="shared" si="41"/>
        <v>0.042238729162708245</v>
      </c>
      <c r="T268" s="264">
        <f t="shared" si="35"/>
        <v>0</v>
      </c>
      <c r="U268" s="264"/>
      <c r="V268" s="264"/>
      <c r="W268" s="264"/>
      <c r="X268" s="264"/>
      <c r="Y268" s="264"/>
      <c r="Z268" s="264"/>
      <c r="AA268" s="264"/>
      <c r="AB268" s="264"/>
      <c r="AC268" s="264"/>
    </row>
    <row r="269" spans="11:29" ht="12.75">
      <c r="K269" s="264"/>
      <c r="L269" s="264"/>
      <c r="M269" s="264">
        <f t="shared" si="36"/>
        <v>248</v>
      </c>
      <c r="N269" s="264">
        <f t="shared" si="37"/>
        <v>1</v>
      </c>
      <c r="O269" s="264">
        <f t="shared" si="38"/>
        <v>248</v>
      </c>
      <c r="P269" s="304">
        <f t="shared" si="39"/>
        <v>0.6625672551505349</v>
      </c>
      <c r="Q269" s="304">
        <f t="shared" si="42"/>
        <v>0.3036766586106618</v>
      </c>
      <c r="R269" s="304">
        <f t="shared" si="40"/>
        <v>0.3726940810221762</v>
      </c>
      <c r="S269" s="304">
        <f t="shared" si="41"/>
        <v>0.041410453446908434</v>
      </c>
      <c r="T269" s="264">
        <f t="shared" si="35"/>
        <v>0</v>
      </c>
      <c r="U269" s="264"/>
      <c r="V269" s="264"/>
      <c r="W269" s="264"/>
      <c r="X269" s="264"/>
      <c r="Y269" s="264"/>
      <c r="Z269" s="264"/>
      <c r="AA269" s="264"/>
      <c r="AB269" s="264"/>
      <c r="AC269" s="264"/>
    </row>
    <row r="270" spans="11:29" ht="12.75">
      <c r="K270" s="264"/>
      <c r="L270" s="264"/>
      <c r="M270" s="264">
        <f t="shared" si="36"/>
        <v>249</v>
      </c>
      <c r="N270" s="264">
        <f t="shared" si="37"/>
        <v>1</v>
      </c>
      <c r="O270" s="264">
        <f t="shared" si="38"/>
        <v>249</v>
      </c>
      <c r="P270" s="304">
        <f t="shared" si="39"/>
        <v>0.6495747154031545</v>
      </c>
      <c r="Q270" s="304">
        <f t="shared" si="42"/>
        <v>0.29772174455977907</v>
      </c>
      <c r="R270" s="304">
        <f t="shared" si="40"/>
        <v>0.3653857774142747</v>
      </c>
      <c r="S270" s="304">
        <f t="shared" si="41"/>
        <v>0.040598419712697155</v>
      </c>
      <c r="T270" s="264">
        <f t="shared" si="35"/>
        <v>0</v>
      </c>
      <c r="U270" s="264"/>
      <c r="V270" s="264"/>
      <c r="W270" s="264"/>
      <c r="X270" s="264"/>
      <c r="Y270" s="264"/>
      <c r="Z270" s="264"/>
      <c r="AA270" s="264"/>
      <c r="AB270" s="264"/>
      <c r="AC270" s="264"/>
    </row>
    <row r="271" spans="11:29" ht="12.75">
      <c r="K271" s="264"/>
      <c r="L271" s="264"/>
      <c r="M271" s="264">
        <f t="shared" si="36"/>
        <v>250</v>
      </c>
      <c r="N271" s="264">
        <f t="shared" si="37"/>
        <v>1</v>
      </c>
      <c r="O271" s="264">
        <f t="shared" si="38"/>
        <v>250</v>
      </c>
      <c r="P271" s="304">
        <f t="shared" si="39"/>
        <v>0.6368369514355534</v>
      </c>
      <c r="Q271" s="304">
        <f t="shared" si="42"/>
        <v>0.2918836027412952</v>
      </c>
      <c r="R271" s="304">
        <f t="shared" si="40"/>
        <v>0.35822078518249906</v>
      </c>
      <c r="S271" s="304">
        <f t="shared" si="41"/>
        <v>0.03980230946472209</v>
      </c>
      <c r="T271" s="264">
        <f t="shared" si="35"/>
        <v>0</v>
      </c>
      <c r="U271" s="264"/>
      <c r="V271" s="264"/>
      <c r="W271" s="264"/>
      <c r="X271" s="264"/>
      <c r="Y271" s="264"/>
      <c r="Z271" s="264"/>
      <c r="AA271" s="264"/>
      <c r="AB271" s="264"/>
      <c r="AC271" s="264"/>
    </row>
    <row r="272" spans="11:29" ht="12.75">
      <c r="K272" s="264"/>
      <c r="L272" s="264"/>
      <c r="M272" s="264">
        <f t="shared" si="36"/>
        <v>251</v>
      </c>
      <c r="N272" s="264">
        <f t="shared" si="37"/>
        <v>1</v>
      </c>
      <c r="O272" s="264">
        <f t="shared" si="38"/>
        <v>251</v>
      </c>
      <c r="P272" s="304">
        <f t="shared" si="39"/>
        <v>0.624348967250088</v>
      </c>
      <c r="Q272" s="304">
        <f t="shared" si="42"/>
        <v>0.28615994332295697</v>
      </c>
      <c r="R272" s="304">
        <f t="shared" si="40"/>
        <v>0.3511962940781748</v>
      </c>
      <c r="S272" s="304">
        <f t="shared" si="41"/>
        <v>0.0390218104531305</v>
      </c>
      <c r="T272" s="264">
        <f t="shared" si="35"/>
        <v>0</v>
      </c>
      <c r="U272" s="264"/>
      <c r="V272" s="264"/>
      <c r="W272" s="264"/>
      <c r="X272" s="264"/>
      <c r="Y272" s="264"/>
      <c r="Z272" s="264"/>
      <c r="AA272" s="264"/>
      <c r="AB272" s="264"/>
      <c r="AC272" s="264"/>
    </row>
    <row r="273" spans="11:29" ht="12.75">
      <c r="K273" s="264"/>
      <c r="L273" s="264"/>
      <c r="M273" s="264">
        <f t="shared" si="36"/>
        <v>252</v>
      </c>
      <c r="N273" s="264">
        <f t="shared" si="37"/>
        <v>1</v>
      </c>
      <c r="O273" s="264">
        <f t="shared" si="38"/>
        <v>252</v>
      </c>
      <c r="P273" s="304">
        <f t="shared" si="39"/>
        <v>0.6121058648175814</v>
      </c>
      <c r="Q273" s="304">
        <f t="shared" si="42"/>
        <v>0.2805485213747248</v>
      </c>
      <c r="R273" s="304">
        <f t="shared" si="40"/>
        <v>0.34430954895988986</v>
      </c>
      <c r="S273" s="304">
        <f t="shared" si="41"/>
        <v>0.03825661655109884</v>
      </c>
      <c r="T273" s="264">
        <f t="shared" si="35"/>
        <v>0</v>
      </c>
      <c r="U273" s="264"/>
      <c r="V273" s="264"/>
      <c r="W273" s="264"/>
      <c r="X273" s="264"/>
      <c r="Y273" s="264"/>
      <c r="Z273" s="264"/>
      <c r="AA273" s="264"/>
      <c r="AB273" s="264"/>
      <c r="AC273" s="264"/>
    </row>
    <row r="274" spans="11:29" ht="12.75">
      <c r="K274" s="264"/>
      <c r="L274" s="264"/>
      <c r="M274" s="264">
        <f t="shared" si="36"/>
        <v>253</v>
      </c>
      <c r="N274" s="264">
        <f t="shared" si="37"/>
        <v>1</v>
      </c>
      <c r="O274" s="264">
        <f t="shared" si="38"/>
        <v>253</v>
      </c>
      <c r="P274" s="304">
        <f t="shared" si="39"/>
        <v>0.6001028421562212</v>
      </c>
      <c r="Q274" s="304">
        <f t="shared" si="42"/>
        <v>0.275047135988268</v>
      </c>
      <c r="R274" s="304">
        <f t="shared" si="40"/>
        <v>0.3375578487128747</v>
      </c>
      <c r="S274" s="304">
        <f t="shared" si="41"/>
        <v>0.03750642763476383</v>
      </c>
      <c r="T274" s="264">
        <f t="shared" si="35"/>
        <v>0</v>
      </c>
      <c r="U274" s="264"/>
      <c r="V274" s="264"/>
      <c r="W274" s="264"/>
      <c r="X274" s="264"/>
      <c r="Y274" s="264"/>
      <c r="Z274" s="264"/>
      <c r="AA274" s="264"/>
      <c r="AB274" s="264"/>
      <c r="AC274" s="264"/>
    </row>
    <row r="275" spans="11:29" ht="12.75">
      <c r="K275" s="264"/>
      <c r="L275" s="264"/>
      <c r="M275" s="264">
        <f t="shared" si="36"/>
        <v>254</v>
      </c>
      <c r="N275" s="264">
        <f t="shared" si="37"/>
        <v>1</v>
      </c>
      <c r="O275" s="264">
        <f t="shared" si="38"/>
        <v>254</v>
      </c>
      <c r="P275" s="304">
        <f t="shared" si="39"/>
        <v>0.5883351914481293</v>
      </c>
      <c r="Q275" s="304">
        <f t="shared" si="42"/>
        <v>0.2696536294137259</v>
      </c>
      <c r="R275" s="304">
        <f t="shared" si="40"/>
        <v>0.330938545189573</v>
      </c>
      <c r="S275" s="304">
        <f t="shared" si="41"/>
        <v>0.03677094946550808</v>
      </c>
      <c r="T275" s="264">
        <f t="shared" si="35"/>
        <v>0</v>
      </c>
      <c r="U275" s="264"/>
      <c r="V275" s="264"/>
      <c r="W275" s="264"/>
      <c r="X275" s="264"/>
      <c r="Y275" s="264"/>
      <c r="Z275" s="264"/>
      <c r="AA275" s="264"/>
      <c r="AB275" s="264"/>
      <c r="AC275" s="264"/>
    </row>
    <row r="276" spans="11:29" ht="12.75">
      <c r="K276" s="264"/>
      <c r="L276" s="264"/>
      <c r="M276" s="264">
        <f t="shared" si="36"/>
        <v>255</v>
      </c>
      <c r="N276" s="264">
        <f t="shared" si="37"/>
        <v>1</v>
      </c>
      <c r="O276" s="264">
        <f t="shared" si="38"/>
        <v>255</v>
      </c>
      <c r="P276" s="304">
        <f t="shared" si="39"/>
        <v>0.5767982971928649</v>
      </c>
      <c r="Q276" s="304">
        <f t="shared" si="42"/>
        <v>0.26436588621339635</v>
      </c>
      <c r="R276" s="304">
        <f t="shared" si="40"/>
        <v>0.32444904217098675</v>
      </c>
      <c r="S276" s="304">
        <f t="shared" si="41"/>
        <v>0.03604989357455406</v>
      </c>
      <c r="T276" s="264">
        <f t="shared" si="35"/>
        <v>0</v>
      </c>
      <c r="U276" s="264"/>
      <c r="V276" s="264"/>
      <c r="W276" s="264"/>
      <c r="X276" s="264"/>
      <c r="Y276" s="264"/>
      <c r="Z276" s="264"/>
      <c r="AA276" s="264"/>
      <c r="AB276" s="264"/>
      <c r="AC276" s="264"/>
    </row>
    <row r="277" spans="11:29" ht="12.75">
      <c r="K277" s="264"/>
      <c r="L277" s="264"/>
      <c r="M277" s="264">
        <f t="shared" si="36"/>
        <v>256</v>
      </c>
      <c r="N277" s="264">
        <f t="shared" si="37"/>
        <v>1</v>
      </c>
      <c r="O277" s="264">
        <f t="shared" si="38"/>
        <v>256</v>
      </c>
      <c r="P277" s="304">
        <f t="shared" si="39"/>
        <v>0.5654876343971356</v>
      </c>
      <c r="Q277" s="304">
        <f t="shared" si="42"/>
        <v>0.2591818324320204</v>
      </c>
      <c r="R277" s="304">
        <f t="shared" si="40"/>
        <v>0.318086794348389</v>
      </c>
      <c r="S277" s="304">
        <f t="shared" si="41"/>
        <v>0.03534297714982097</v>
      </c>
      <c r="T277" s="264">
        <f aca="true" t="shared" si="43" ref="T277:T340">$B$11</f>
        <v>0</v>
      </c>
      <c r="U277" s="264"/>
      <c r="V277" s="264"/>
      <c r="W277" s="264"/>
      <c r="X277" s="264"/>
      <c r="Y277" s="264"/>
      <c r="Z277" s="264"/>
      <c r="AA277" s="264"/>
      <c r="AB277" s="264"/>
      <c r="AC277" s="264"/>
    </row>
    <row r="278" spans="11:29" ht="12.75">
      <c r="K278" s="264"/>
      <c r="L278" s="264"/>
      <c r="M278" s="264">
        <f aca="true" t="shared" si="44" ref="M278:M341">(M277+1)</f>
        <v>257</v>
      </c>
      <c r="N278" s="264">
        <f aca="true" t="shared" si="45" ref="N278:N341">IF($B$9&gt;N277,IF(O277=($B$8-1),(N277+1),(N277)),(N277))</f>
        <v>1</v>
      </c>
      <c r="O278" s="264">
        <f aca="true" t="shared" si="46" ref="O278:O341">IF(O277&lt;($B$8-1),(1+O277),0)</f>
        <v>257</v>
      </c>
      <c r="P278" s="304">
        <f aca="true" t="shared" si="47" ref="P278:P341">IF((N278&gt;N277),(EXP(-$Q$16)*(P277)+$Q$11),((EXP(-$Q$16)*(P277))))</f>
        <v>0.5543987668000073</v>
      </c>
      <c r="Q278" s="304">
        <f t="shared" si="42"/>
        <v>0.25409943478333663</v>
      </c>
      <c r="R278" s="304">
        <f aca="true" t="shared" si="48" ref="R278:R341">IF((N278&gt;N277),(EXP(-$Q$16)*(R277)+$Q$13),((EXP(-$Q$16)*(R277))))</f>
        <v>0.31184930632500435</v>
      </c>
      <c r="S278" s="304">
        <f aca="true" t="shared" si="49" ref="S278:S341">IF((N278&gt;N277),(EXP(-$Q$16)*(S277)+$Q$14),((EXP(-$Q$16)*(S277))))</f>
        <v>0.03464992292500046</v>
      </c>
      <c r="T278" s="264">
        <f t="shared" si="43"/>
        <v>0</v>
      </c>
      <c r="U278" s="264"/>
      <c r="V278" s="264"/>
      <c r="W278" s="264"/>
      <c r="X278" s="264"/>
      <c r="Y278" s="264"/>
      <c r="Z278" s="264"/>
      <c r="AA278" s="264"/>
      <c r="AB278" s="264"/>
      <c r="AC278" s="264"/>
    </row>
    <row r="279" spans="11:29" ht="12.75">
      <c r="K279" s="264"/>
      <c r="L279" s="264"/>
      <c r="M279" s="264">
        <f t="shared" si="44"/>
        <v>258</v>
      </c>
      <c r="N279" s="264">
        <f t="shared" si="45"/>
        <v>1</v>
      </c>
      <c r="O279" s="264">
        <f t="shared" si="46"/>
        <v>258</v>
      </c>
      <c r="P279" s="304">
        <f t="shared" si="47"/>
        <v>0.5435273451329174</v>
      </c>
      <c r="Q279" s="304">
        <f aca="true" t="shared" si="50" ref="Q279:Q342">IF((N279&gt;N278),(EXP(-$Q$16)*(Q278)+$Q$12),((EXP(-$Q$16)*(Q278))))</f>
        <v>0.24911669985258708</v>
      </c>
      <c r="R279" s="304">
        <f t="shared" si="48"/>
        <v>0.30573413163726626</v>
      </c>
      <c r="S279" s="304">
        <f t="shared" si="49"/>
        <v>0.03397045907080734</v>
      </c>
      <c r="T279" s="264">
        <f t="shared" si="43"/>
        <v>0</v>
      </c>
      <c r="U279" s="264"/>
      <c r="V279" s="264"/>
      <c r="W279" s="264"/>
      <c r="X279" s="264"/>
      <c r="Y279" s="264"/>
      <c r="Z279" s="264"/>
      <c r="AA279" s="264"/>
      <c r="AB279" s="264"/>
      <c r="AC279" s="264"/>
    </row>
    <row r="280" spans="11:29" ht="12.75">
      <c r="K280" s="264"/>
      <c r="L280" s="264"/>
      <c r="M280" s="264">
        <f t="shared" si="44"/>
        <v>259</v>
      </c>
      <c r="N280" s="264">
        <f t="shared" si="45"/>
        <v>1</v>
      </c>
      <c r="O280" s="264">
        <f t="shared" si="46"/>
        <v>259</v>
      </c>
      <c r="P280" s="304">
        <f t="shared" si="47"/>
        <v>0.5328691054138067</v>
      </c>
      <c r="Q280" s="304">
        <f t="shared" si="50"/>
        <v>0.2442316733146613</v>
      </c>
      <c r="R280" s="304">
        <f t="shared" si="48"/>
        <v>0.2997388717952665</v>
      </c>
      <c r="S280" s="304">
        <f t="shared" si="49"/>
        <v>0.03330431908836292</v>
      </c>
      <c r="T280" s="264">
        <f t="shared" si="43"/>
        <v>0</v>
      </c>
      <c r="U280" s="264"/>
      <c r="V280" s="264"/>
      <c r="W280" s="264"/>
      <c r="X280" s="264"/>
      <c r="Y280" s="264"/>
      <c r="Z280" s="264"/>
      <c r="AA280" s="264"/>
      <c r="AB280" s="264"/>
      <c r="AC280" s="264"/>
    </row>
    <row r="281" spans="11:29" ht="12.75">
      <c r="K281" s="264"/>
      <c r="L281" s="264"/>
      <c r="M281" s="264">
        <f t="shared" si="44"/>
        <v>260</v>
      </c>
      <c r="N281" s="264">
        <f t="shared" si="45"/>
        <v>1</v>
      </c>
      <c r="O281" s="264">
        <f t="shared" si="46"/>
        <v>260</v>
      </c>
      <c r="P281" s="304">
        <f t="shared" si="47"/>
        <v>0.5224198672747034</v>
      </c>
      <c r="Q281" s="304">
        <f t="shared" si="50"/>
        <v>0.2394424391675723</v>
      </c>
      <c r="R281" s="304">
        <f t="shared" si="48"/>
        <v>0.2938611753420209</v>
      </c>
      <c r="S281" s="304">
        <f t="shared" si="49"/>
        <v>0.03265124170466896</v>
      </c>
      <c r="T281" s="264">
        <f t="shared" si="43"/>
        <v>0</v>
      </c>
      <c r="U281" s="264"/>
      <c r="V281" s="264"/>
      <c r="W281" s="264"/>
      <c r="X281" s="264"/>
      <c r="Y281" s="264"/>
      <c r="Z281" s="264"/>
      <c r="AA281" s="264"/>
      <c r="AB281" s="264"/>
      <c r="AC281" s="264"/>
    </row>
    <row r="282" spans="11:29" ht="12.75">
      <c r="K282" s="264"/>
      <c r="L282" s="264"/>
      <c r="M282" s="264">
        <f t="shared" si="44"/>
        <v>261</v>
      </c>
      <c r="N282" s="264">
        <f t="shared" si="45"/>
        <v>1</v>
      </c>
      <c r="O282" s="264">
        <f t="shared" si="46"/>
        <v>261</v>
      </c>
      <c r="P282" s="304">
        <f t="shared" si="47"/>
        <v>0.5121755323221019</v>
      </c>
      <c r="Q282" s="304">
        <f t="shared" si="50"/>
        <v>0.23474711898096332</v>
      </c>
      <c r="R282" s="304">
        <f t="shared" si="48"/>
        <v>0.2880987369311826</v>
      </c>
      <c r="S282" s="304">
        <f t="shared" si="49"/>
        <v>0.03201097077013137</v>
      </c>
      <c r="T282" s="264">
        <f t="shared" si="43"/>
        <v>0</v>
      </c>
      <c r="U282" s="264"/>
      <c r="V282" s="264"/>
      <c r="W282" s="264"/>
      <c r="X282" s="264"/>
      <c r="Y282" s="264"/>
      <c r="Z282" s="264"/>
      <c r="AA282" s="264"/>
      <c r="AB282" s="264"/>
      <c r="AC282" s="264"/>
    </row>
    <row r="283" spans="11:29" ht="12.75">
      <c r="K283" s="264"/>
      <c r="L283" s="264"/>
      <c r="M283" s="264">
        <f t="shared" si="44"/>
        <v>262</v>
      </c>
      <c r="N283" s="264">
        <f t="shared" si="45"/>
        <v>1</v>
      </c>
      <c r="O283" s="264">
        <f t="shared" si="46"/>
        <v>262</v>
      </c>
      <c r="P283" s="304">
        <f t="shared" si="47"/>
        <v>0.5021320825294936</v>
      </c>
      <c r="Q283" s="304">
        <f t="shared" si="50"/>
        <v>0.2301438711593512</v>
      </c>
      <c r="R283" s="304">
        <f t="shared" si="48"/>
        <v>0.28244929642284045</v>
      </c>
      <c r="S283" s="304">
        <f t="shared" si="49"/>
        <v>0.03138325515809335</v>
      </c>
      <c r="T283" s="264">
        <f t="shared" si="43"/>
        <v>0</v>
      </c>
      <c r="U283" s="264"/>
      <c r="V283" s="264"/>
      <c r="W283" s="264"/>
      <c r="X283" s="264"/>
      <c r="Y283" s="264"/>
      <c r="Z283" s="264"/>
      <c r="AA283" s="264"/>
      <c r="AB283" s="264"/>
      <c r="AC283" s="264"/>
    </row>
    <row r="284" spans="11:29" ht="12.75">
      <c r="K284" s="264"/>
      <c r="L284" s="264"/>
      <c r="M284" s="264">
        <f t="shared" si="44"/>
        <v>263</v>
      </c>
      <c r="N284" s="264">
        <f t="shared" si="45"/>
        <v>1</v>
      </c>
      <c r="O284" s="264">
        <f t="shared" si="46"/>
        <v>263</v>
      </c>
      <c r="P284" s="304">
        <f t="shared" si="47"/>
        <v>0.49228557866141887</v>
      </c>
      <c r="Q284" s="304">
        <f t="shared" si="50"/>
        <v>0.22563089021981697</v>
      </c>
      <c r="R284" s="304">
        <f t="shared" si="48"/>
        <v>0.2769106379970484</v>
      </c>
      <c r="S284" s="304">
        <f t="shared" si="49"/>
        <v>0.03076784866633868</v>
      </c>
      <c r="T284" s="264">
        <f t="shared" si="43"/>
        <v>0</v>
      </c>
      <c r="U284" s="264"/>
      <c r="V284" s="264"/>
      <c r="W284" s="264"/>
      <c r="X284" s="264"/>
      <c r="Y284" s="264"/>
      <c r="Z284" s="264"/>
      <c r="AA284" s="264"/>
      <c r="AB284" s="264"/>
      <c r="AC284" s="264"/>
    </row>
    <row r="285" spans="11:29" ht="12.75">
      <c r="K285" s="264"/>
      <c r="L285" s="264"/>
      <c r="M285" s="264">
        <f t="shared" si="44"/>
        <v>264</v>
      </c>
      <c r="N285" s="264">
        <f t="shared" si="45"/>
        <v>1</v>
      </c>
      <c r="O285" s="264">
        <f t="shared" si="46"/>
        <v>264</v>
      </c>
      <c r="P285" s="304">
        <f t="shared" si="47"/>
        <v>0.48263215872842274</v>
      </c>
      <c r="Q285" s="304">
        <f t="shared" si="50"/>
        <v>0.2212064060838604</v>
      </c>
      <c r="R285" s="304">
        <f t="shared" si="48"/>
        <v>0.2714805892847381</v>
      </c>
      <c r="S285" s="304">
        <f t="shared" si="49"/>
        <v>0.03016450992052642</v>
      </c>
      <c r="T285" s="264">
        <f t="shared" si="43"/>
        <v>0</v>
      </c>
      <c r="U285" s="264"/>
      <c r="V285" s="264"/>
      <c r="W285" s="264"/>
      <c r="X285" s="264"/>
      <c r="Y285" s="264"/>
      <c r="Z285" s="264"/>
      <c r="AA285" s="264"/>
      <c r="AB285" s="264"/>
      <c r="AC285" s="264"/>
    </row>
    <row r="286" spans="11:29" ht="12.75">
      <c r="K286" s="264"/>
      <c r="L286" s="264"/>
      <c r="M286" s="264">
        <f t="shared" si="44"/>
        <v>265</v>
      </c>
      <c r="N286" s="264">
        <f t="shared" si="45"/>
        <v>1</v>
      </c>
      <c r="O286" s="264">
        <f t="shared" si="46"/>
        <v>265</v>
      </c>
      <c r="P286" s="304">
        <f t="shared" si="47"/>
        <v>0.47316803647230793</v>
      </c>
      <c r="Q286" s="304">
        <f t="shared" si="50"/>
        <v>0.21686868338314114</v>
      </c>
      <c r="R286" s="304">
        <f t="shared" si="48"/>
        <v>0.2661570205156735</v>
      </c>
      <c r="S286" s="304">
        <f t="shared" si="49"/>
        <v>0.029573002279519246</v>
      </c>
      <c r="T286" s="264">
        <f t="shared" si="43"/>
        <v>0</v>
      </c>
      <c r="U286" s="264"/>
      <c r="V286" s="264"/>
      <c r="W286" s="264"/>
      <c r="X286" s="264"/>
      <c r="Y286" s="264"/>
      <c r="Z286" s="264"/>
      <c r="AA286" s="264"/>
      <c r="AB286" s="264"/>
      <c r="AC286" s="264"/>
    </row>
    <row r="287" spans="11:29" ht="12.75">
      <c r="K287" s="264"/>
      <c r="L287" s="264"/>
      <c r="M287" s="264">
        <f t="shared" si="44"/>
        <v>266</v>
      </c>
      <c r="N287" s="264">
        <f t="shared" si="45"/>
        <v>1</v>
      </c>
      <c r="O287" s="264">
        <f t="shared" si="46"/>
        <v>266</v>
      </c>
      <c r="P287" s="304">
        <f t="shared" si="47"/>
        <v>0.46388949988109096</v>
      </c>
      <c r="Q287" s="304">
        <f t="shared" si="50"/>
        <v>0.21261602077883335</v>
      </c>
      <c r="R287" s="304">
        <f t="shared" si="48"/>
        <v>0.26093784368311396</v>
      </c>
      <c r="S287" s="304">
        <f t="shared" si="49"/>
        <v>0.028993093742568185</v>
      </c>
      <c r="T287" s="264">
        <f t="shared" si="43"/>
        <v>0</v>
      </c>
      <c r="U287" s="264"/>
      <c r="V287" s="264"/>
      <c r="W287" s="264"/>
      <c r="X287" s="264"/>
      <c r="Y287" s="264"/>
      <c r="Z287" s="264"/>
      <c r="AA287" s="264"/>
      <c r="AB287" s="264"/>
      <c r="AC287" s="264"/>
    </row>
    <row r="288" spans="11:29" ht="12.75">
      <c r="K288" s="264"/>
      <c r="L288" s="264"/>
      <c r="M288" s="264">
        <f t="shared" si="44"/>
        <v>267</v>
      </c>
      <c r="N288" s="264">
        <f t="shared" si="45"/>
        <v>1</v>
      </c>
      <c r="O288" s="264">
        <f t="shared" si="46"/>
        <v>267</v>
      </c>
      <c r="P288" s="304">
        <f t="shared" si="47"/>
        <v>0.45479290973307923</v>
      </c>
      <c r="Q288" s="304">
        <f t="shared" si="50"/>
        <v>0.20844675029432796</v>
      </c>
      <c r="R288" s="304">
        <f t="shared" si="48"/>
        <v>0.25582101172485733</v>
      </c>
      <c r="S288" s="304">
        <f t="shared" si="49"/>
        <v>0.028424556858317452</v>
      </c>
      <c r="T288" s="264">
        <f t="shared" si="43"/>
        <v>0</v>
      </c>
      <c r="U288" s="264"/>
      <c r="V288" s="264"/>
      <c r="W288" s="264"/>
      <c r="X288" s="264"/>
      <c r="Y288" s="264"/>
      <c r="Z288" s="264"/>
      <c r="AA288" s="264"/>
      <c r="AB288" s="264"/>
      <c r="AC288" s="264"/>
    </row>
    <row r="289" spans="11:29" ht="12.75">
      <c r="K289" s="264"/>
      <c r="L289" s="264"/>
      <c r="M289" s="264">
        <f t="shared" si="44"/>
        <v>268</v>
      </c>
      <c r="N289" s="264">
        <f t="shared" si="45"/>
        <v>1</v>
      </c>
      <c r="O289" s="264">
        <f t="shared" si="46"/>
        <v>268</v>
      </c>
      <c r="P289" s="304">
        <f t="shared" si="47"/>
        <v>0.4458746981694979</v>
      </c>
      <c r="Q289" s="304">
        <f t="shared" si="50"/>
        <v>0.20435923666101985</v>
      </c>
      <c r="R289" s="304">
        <f t="shared" si="48"/>
        <v>0.2508045177203428</v>
      </c>
      <c r="S289" s="304">
        <f t="shared" si="49"/>
        <v>0.027867168635593617</v>
      </c>
      <c r="T289" s="264">
        <f t="shared" si="43"/>
        <v>0</v>
      </c>
      <c r="U289" s="264"/>
      <c r="V289" s="264"/>
      <c r="W289" s="264"/>
      <c r="X289" s="264"/>
      <c r="Y289" s="264"/>
      <c r="Z289" s="264"/>
      <c r="AA289" s="264"/>
      <c r="AB289" s="264"/>
      <c r="AC289" s="264"/>
    </row>
    <row r="290" spans="11:29" ht="12.75">
      <c r="K290" s="264"/>
      <c r="L290" s="264"/>
      <c r="M290" s="264">
        <f t="shared" si="44"/>
        <v>269</v>
      </c>
      <c r="N290" s="264">
        <f t="shared" si="45"/>
        <v>1</v>
      </c>
      <c r="O290" s="264">
        <f t="shared" si="46"/>
        <v>269</v>
      </c>
      <c r="P290" s="304">
        <f t="shared" si="47"/>
        <v>0.43713136729510643</v>
      </c>
      <c r="Q290" s="304">
        <f t="shared" si="50"/>
        <v>0.20035187667692375</v>
      </c>
      <c r="R290" s="304">
        <f t="shared" si="48"/>
        <v>0.24588639410349758</v>
      </c>
      <c r="S290" s="304">
        <f t="shared" si="49"/>
        <v>0.027320710455944152</v>
      </c>
      <c r="T290" s="264">
        <f t="shared" si="43"/>
        <v>0</v>
      </c>
      <c r="U290" s="264"/>
      <c r="V290" s="264"/>
      <c r="W290" s="264"/>
      <c r="X290" s="264"/>
      <c r="Y290" s="264"/>
      <c r="Z290" s="264"/>
      <c r="AA290" s="264"/>
      <c r="AB290" s="264"/>
      <c r="AC290" s="264"/>
    </row>
    <row r="291" spans="11:29" ht="12.75">
      <c r="K291" s="264"/>
      <c r="L291" s="264"/>
      <c r="M291" s="264">
        <f t="shared" si="44"/>
        <v>270</v>
      </c>
      <c r="N291" s="264">
        <f t="shared" si="45"/>
        <v>1</v>
      </c>
      <c r="O291" s="264">
        <f t="shared" si="46"/>
        <v>270</v>
      </c>
      <c r="P291" s="304">
        <f t="shared" si="47"/>
        <v>0.4285594878062565</v>
      </c>
      <c r="Q291" s="304">
        <f t="shared" si="50"/>
        <v>0.19642309857786755</v>
      </c>
      <c r="R291" s="304">
        <f t="shared" si="48"/>
        <v>0.2410647118910195</v>
      </c>
      <c r="S291" s="304">
        <f t="shared" si="49"/>
        <v>0.026784967987891033</v>
      </c>
      <c r="T291" s="264">
        <f t="shared" si="43"/>
        <v>0</v>
      </c>
      <c r="U291" s="264"/>
      <c r="V291" s="264"/>
      <c r="W291" s="264"/>
      <c r="X291" s="264"/>
      <c r="Y291" s="264"/>
      <c r="Z291" s="264"/>
      <c r="AA291" s="264"/>
      <c r="AB291" s="264"/>
      <c r="AC291" s="264"/>
    </row>
    <row r="292" spans="11:29" ht="12.75">
      <c r="K292" s="264"/>
      <c r="L292" s="264"/>
      <c r="M292" s="264">
        <f t="shared" si="44"/>
        <v>271</v>
      </c>
      <c r="N292" s="264">
        <f t="shared" si="45"/>
        <v>1</v>
      </c>
      <c r="O292" s="264">
        <f t="shared" si="46"/>
        <v>271</v>
      </c>
      <c r="P292" s="304">
        <f t="shared" si="47"/>
        <v>0.42015569764585275</v>
      </c>
      <c r="Q292" s="304">
        <f t="shared" si="50"/>
        <v>0.1925713614210158</v>
      </c>
      <c r="R292" s="304">
        <f t="shared" si="48"/>
        <v>0.23633757992579235</v>
      </c>
      <c r="S292" s="304">
        <f t="shared" si="49"/>
        <v>0.026259731102865797</v>
      </c>
      <c r="T292" s="264">
        <f t="shared" si="43"/>
        <v>0</v>
      </c>
      <c r="U292" s="264"/>
      <c r="V292" s="264"/>
      <c r="W292" s="264"/>
      <c r="X292" s="264"/>
      <c r="Y292" s="264"/>
      <c r="Z292" s="264"/>
      <c r="AA292" s="264"/>
      <c r="AB292" s="264"/>
      <c r="AC292" s="264"/>
    </row>
    <row r="293" spans="11:29" ht="12.75">
      <c r="K293" s="264"/>
      <c r="L293" s="264"/>
      <c r="M293" s="264">
        <f t="shared" si="44"/>
        <v>272</v>
      </c>
      <c r="N293" s="264">
        <f t="shared" si="45"/>
        <v>1</v>
      </c>
      <c r="O293" s="264">
        <f t="shared" si="46"/>
        <v>272</v>
      </c>
      <c r="P293" s="304">
        <f t="shared" si="47"/>
        <v>0.4119167006846886</v>
      </c>
      <c r="Q293" s="304">
        <f t="shared" si="50"/>
        <v>0.18879515448048223</v>
      </c>
      <c r="R293" s="304">
        <f t="shared" si="48"/>
        <v>0.2317031441351375</v>
      </c>
      <c r="S293" s="304">
        <f t="shared" si="49"/>
        <v>0.025744793792793038</v>
      </c>
      <c r="T293" s="264">
        <f t="shared" si="43"/>
        <v>0</v>
      </c>
      <c r="U293" s="264"/>
      <c r="V293" s="264"/>
      <c r="W293" s="264"/>
      <c r="X293" s="264"/>
      <c r="Y293" s="264"/>
      <c r="Z293" s="264"/>
      <c r="AA293" s="264"/>
      <c r="AB293" s="264"/>
      <c r="AC293" s="264"/>
    </row>
    <row r="294" spans="11:29" ht="12.75">
      <c r="K294" s="264"/>
      <c r="L294" s="264"/>
      <c r="M294" s="264">
        <f t="shared" si="44"/>
        <v>273</v>
      </c>
      <c r="N294" s="264">
        <f t="shared" si="45"/>
        <v>1</v>
      </c>
      <c r="O294" s="264">
        <f t="shared" si="46"/>
        <v>273</v>
      </c>
      <c r="P294" s="304">
        <f t="shared" si="47"/>
        <v>0.40383926542864096</v>
      </c>
      <c r="Q294" s="304">
        <f t="shared" si="50"/>
        <v>0.18509299665479373</v>
      </c>
      <c r="R294" s="304">
        <f t="shared" si="48"/>
        <v>0.2271595868036107</v>
      </c>
      <c r="S294" s="304">
        <f t="shared" si="49"/>
        <v>0.02523995408929006</v>
      </c>
      <c r="T294" s="264">
        <f t="shared" si="43"/>
        <v>0</v>
      </c>
      <c r="U294" s="264"/>
      <c r="V294" s="264"/>
      <c r="W294" s="264"/>
      <c r="X294" s="264"/>
      <c r="Y294" s="264"/>
      <c r="Z294" s="264"/>
      <c r="AA294" s="264"/>
      <c r="AB294" s="264"/>
      <c r="AC294" s="264"/>
    </row>
    <row r="295" spans="11:29" ht="12.75">
      <c r="K295" s="264"/>
      <c r="L295" s="264"/>
      <c r="M295" s="264">
        <f t="shared" si="44"/>
        <v>274</v>
      </c>
      <c r="N295" s="264">
        <f t="shared" si="45"/>
        <v>1</v>
      </c>
      <c r="O295" s="264">
        <f t="shared" si="46"/>
        <v>274</v>
      </c>
      <c r="P295" s="304">
        <f t="shared" si="47"/>
        <v>0.3959202237512154</v>
      </c>
      <c r="Q295" s="304">
        <f t="shared" si="50"/>
        <v>0.18146343588597366</v>
      </c>
      <c r="R295" s="304">
        <f t="shared" si="48"/>
        <v>0.2227051258600588</v>
      </c>
      <c r="S295" s="304">
        <f t="shared" si="49"/>
        <v>0.02474501398445096</v>
      </c>
      <c r="T295" s="264">
        <f t="shared" si="43"/>
        <v>0</v>
      </c>
      <c r="U295" s="264"/>
      <c r="V295" s="264"/>
      <c r="W295" s="264"/>
      <c r="X295" s="264"/>
      <c r="Y295" s="264"/>
      <c r="Z295" s="264"/>
      <c r="AA295" s="264"/>
      <c r="AB295" s="264"/>
      <c r="AC295" s="264"/>
    </row>
    <row r="296" spans="11:29" ht="12.75">
      <c r="K296" s="264"/>
      <c r="L296" s="264"/>
      <c r="M296" s="264">
        <f t="shared" si="44"/>
        <v>275</v>
      </c>
      <c r="N296" s="264">
        <f t="shared" si="45"/>
        <v>1</v>
      </c>
      <c r="O296" s="264">
        <f t="shared" si="46"/>
        <v>275</v>
      </c>
      <c r="P296" s="304">
        <f t="shared" si="47"/>
        <v>0.38815646965094563</v>
      </c>
      <c r="Q296" s="304">
        <f t="shared" si="50"/>
        <v>0.17790504859001668</v>
      </c>
      <c r="R296" s="304">
        <f t="shared" si="48"/>
        <v>0.21833801417865706</v>
      </c>
      <c r="S296" s="304">
        <f t="shared" si="49"/>
        <v>0.024259779353184102</v>
      </c>
      <c r="T296" s="264">
        <f t="shared" si="43"/>
        <v>0</v>
      </c>
      <c r="U296" s="264"/>
      <c r="V296" s="264"/>
      <c r="W296" s="264"/>
      <c r="X296" s="264"/>
      <c r="Y296" s="264"/>
      <c r="Z296" s="264"/>
      <c r="AA296" s="264"/>
      <c r="AB296" s="264"/>
      <c r="AC296" s="264"/>
    </row>
    <row r="297" spans="11:29" ht="12.75">
      <c r="K297" s="264"/>
      <c r="L297" s="264"/>
      <c r="M297" s="264">
        <f t="shared" si="44"/>
        <v>276</v>
      </c>
      <c r="N297" s="264">
        <f t="shared" si="45"/>
        <v>1</v>
      </c>
      <c r="O297" s="264">
        <f t="shared" si="46"/>
        <v>276</v>
      </c>
      <c r="P297" s="304">
        <f t="shared" si="47"/>
        <v>0.38054495803315974</v>
      </c>
      <c r="Q297" s="304">
        <f t="shared" si="50"/>
        <v>0.1744164390985315</v>
      </c>
      <c r="R297" s="304">
        <f t="shared" si="48"/>
        <v>0.2140565388936525</v>
      </c>
      <c r="S297" s="304">
        <f t="shared" si="49"/>
        <v>0.023784059877072484</v>
      </c>
      <c r="T297" s="264">
        <f t="shared" si="43"/>
        <v>0</v>
      </c>
      <c r="U297" s="264"/>
      <c r="V297" s="264"/>
      <c r="W297" s="264"/>
      <c r="X297" s="264"/>
      <c r="Y297" s="264"/>
      <c r="Z297" s="264"/>
      <c r="AA297" s="264"/>
      <c r="AB297" s="264"/>
      <c r="AC297" s="264"/>
    </row>
    <row r="298" spans="11:29" ht="12.75">
      <c r="K298" s="264"/>
      <c r="L298" s="264"/>
      <c r="M298" s="264">
        <f t="shared" si="44"/>
        <v>277</v>
      </c>
      <c r="N298" s="264">
        <f t="shared" si="45"/>
        <v>1</v>
      </c>
      <c r="O298" s="264">
        <f t="shared" si="46"/>
        <v>277</v>
      </c>
      <c r="P298" s="304">
        <f t="shared" si="47"/>
        <v>0.373082703515635</v>
      </c>
      <c r="Q298" s="304">
        <f t="shared" si="50"/>
        <v>0.17099623911133263</v>
      </c>
      <c r="R298" s="304">
        <f t="shared" si="48"/>
        <v>0.2098590207275448</v>
      </c>
      <c r="S298" s="304">
        <f t="shared" si="49"/>
        <v>0.023317668969727187</v>
      </c>
      <c r="T298" s="264">
        <f t="shared" si="43"/>
        <v>0</v>
      </c>
      <c r="U298" s="264"/>
      <c r="V298" s="264"/>
      <c r="W298" s="264"/>
      <c r="X298" s="264"/>
      <c r="Y298" s="264"/>
      <c r="Z298" s="264"/>
      <c r="AA298" s="264"/>
      <c r="AB298" s="264"/>
      <c r="AC298" s="264"/>
    </row>
    <row r="299" spans="11:29" ht="12.75">
      <c r="K299" s="264"/>
      <c r="L299" s="264"/>
      <c r="M299" s="264">
        <f t="shared" si="44"/>
        <v>278</v>
      </c>
      <c r="N299" s="264">
        <f t="shared" si="45"/>
        <v>1</v>
      </c>
      <c r="O299" s="264">
        <f t="shared" si="46"/>
        <v>278</v>
      </c>
      <c r="P299" s="304">
        <f t="shared" si="47"/>
        <v>0.36576677925767304</v>
      </c>
      <c r="Q299" s="304">
        <f t="shared" si="50"/>
        <v>0.16764310715976674</v>
      </c>
      <c r="R299" s="304">
        <f t="shared" si="48"/>
        <v>0.2057438133324412</v>
      </c>
      <c r="S299" s="304">
        <f t="shared" si="49"/>
        <v>0.022860423703604565</v>
      </c>
      <c r="T299" s="264">
        <f t="shared" si="43"/>
        <v>0</v>
      </c>
      <c r="U299" s="264"/>
      <c r="V299" s="264"/>
      <c r="W299" s="264"/>
      <c r="X299" s="264"/>
      <c r="Y299" s="264"/>
      <c r="Z299" s="264"/>
      <c r="AA299" s="264"/>
      <c r="AB299" s="264"/>
      <c r="AC299" s="264"/>
    </row>
    <row r="300" spans="11:29" ht="12.75">
      <c r="K300" s="264"/>
      <c r="L300" s="264"/>
      <c r="M300" s="264">
        <f t="shared" si="44"/>
        <v>279</v>
      </c>
      <c r="N300" s="264">
        <f t="shared" si="45"/>
        <v>1</v>
      </c>
      <c r="O300" s="264">
        <f t="shared" si="46"/>
        <v>279</v>
      </c>
      <c r="P300" s="304">
        <f t="shared" si="47"/>
        <v>0.3585943158121365</v>
      </c>
      <c r="Q300" s="304">
        <f t="shared" si="50"/>
        <v>0.1643557280805625</v>
      </c>
      <c r="R300" s="304">
        <f t="shared" si="48"/>
        <v>0.20170930264432693</v>
      </c>
      <c r="S300" s="304">
        <f t="shared" si="49"/>
        <v>0.022412144738258533</v>
      </c>
      <c r="T300" s="264">
        <f t="shared" si="43"/>
        <v>0</v>
      </c>
      <c r="U300" s="264"/>
      <c r="V300" s="264"/>
      <c r="W300" s="264"/>
      <c r="X300" s="264"/>
      <c r="Y300" s="264"/>
      <c r="Z300" s="264"/>
      <c r="AA300" s="264"/>
      <c r="AB300" s="264"/>
      <c r="AC300" s="264"/>
    </row>
    <row r="301" spans="11:29" ht="12.75">
      <c r="K301" s="264"/>
      <c r="L301" s="264"/>
      <c r="M301" s="264">
        <f t="shared" si="44"/>
        <v>280</v>
      </c>
      <c r="N301" s="264">
        <f t="shared" si="45"/>
        <v>1</v>
      </c>
      <c r="O301" s="264">
        <f t="shared" si="46"/>
        <v>280</v>
      </c>
      <c r="P301" s="304">
        <f t="shared" si="47"/>
        <v>0.3515624999999963</v>
      </c>
      <c r="Q301" s="304">
        <f t="shared" si="50"/>
        <v>0.16113281249999822</v>
      </c>
      <c r="R301" s="304">
        <f t="shared" si="48"/>
        <v>0.19775390624999803</v>
      </c>
      <c r="S301" s="304">
        <f t="shared" si="49"/>
        <v>0.021972656249999768</v>
      </c>
      <c r="T301" s="264">
        <f t="shared" si="43"/>
        <v>0</v>
      </c>
      <c r="U301" s="264"/>
      <c r="V301" s="264"/>
      <c r="W301" s="264"/>
      <c r="X301" s="264"/>
      <c r="Y301" s="264"/>
      <c r="Z301" s="264"/>
      <c r="AA301" s="264"/>
      <c r="AB301" s="264"/>
      <c r="AC301" s="264"/>
    </row>
    <row r="302" spans="11:29" ht="12.75">
      <c r="K302" s="264"/>
      <c r="L302" s="264"/>
      <c r="M302" s="264">
        <f t="shared" si="44"/>
        <v>281</v>
      </c>
      <c r="N302" s="264">
        <f t="shared" si="45"/>
        <v>1</v>
      </c>
      <c r="O302" s="264">
        <f t="shared" si="46"/>
        <v>281</v>
      </c>
      <c r="P302" s="304">
        <f t="shared" si="47"/>
        <v>0.34466857380694793</v>
      </c>
      <c r="Q302" s="304">
        <f t="shared" si="50"/>
        <v>0.1579730963281844</v>
      </c>
      <c r="R302" s="304">
        <f t="shared" si="48"/>
        <v>0.19387607276640834</v>
      </c>
      <c r="S302" s="304">
        <f t="shared" si="49"/>
        <v>0.021541785862934246</v>
      </c>
      <c r="T302" s="264">
        <f t="shared" si="43"/>
        <v>0</v>
      </c>
      <c r="U302" s="264"/>
      <c r="V302" s="264"/>
      <c r="W302" s="264"/>
      <c r="X302" s="264"/>
      <c r="Y302" s="264"/>
      <c r="Z302" s="264"/>
      <c r="AA302" s="264"/>
      <c r="AB302" s="264"/>
      <c r="AC302" s="264"/>
    </row>
    <row r="303" spans="11:29" ht="12.75">
      <c r="K303" s="264"/>
      <c r="L303" s="264"/>
      <c r="M303" s="264">
        <f t="shared" si="44"/>
        <v>282</v>
      </c>
      <c r="N303" s="264">
        <f t="shared" si="45"/>
        <v>1</v>
      </c>
      <c r="O303" s="264">
        <f t="shared" si="46"/>
        <v>282</v>
      </c>
      <c r="P303" s="304">
        <f t="shared" si="47"/>
        <v>0.3379098333016655</v>
      </c>
      <c r="Q303" s="304">
        <f t="shared" si="50"/>
        <v>0.1548753402632633</v>
      </c>
      <c r="R303" s="304">
        <f t="shared" si="48"/>
        <v>0.19007428123218698</v>
      </c>
      <c r="S303" s="304">
        <f t="shared" si="49"/>
        <v>0.021119364581354095</v>
      </c>
      <c r="T303" s="264">
        <f t="shared" si="43"/>
        <v>0</v>
      </c>
      <c r="U303" s="264"/>
      <c r="V303" s="264"/>
      <c r="W303" s="264"/>
      <c r="X303" s="264"/>
      <c r="Y303" s="264"/>
      <c r="Z303" s="264"/>
      <c r="AA303" s="264"/>
      <c r="AB303" s="264"/>
      <c r="AC303" s="264"/>
    </row>
    <row r="304" spans="11:29" ht="12.75">
      <c r="K304" s="264"/>
      <c r="L304" s="264"/>
      <c r="M304" s="264">
        <f t="shared" si="44"/>
        <v>283</v>
      </c>
      <c r="N304" s="264">
        <f t="shared" si="45"/>
        <v>1</v>
      </c>
      <c r="O304" s="264">
        <f t="shared" si="46"/>
        <v>283</v>
      </c>
      <c r="P304" s="304">
        <f t="shared" si="47"/>
        <v>0.331283627575267</v>
      </c>
      <c r="Q304" s="304">
        <f t="shared" si="50"/>
        <v>0.15183832930533067</v>
      </c>
      <c r="R304" s="304">
        <f t="shared" si="48"/>
        <v>0.18634704051108783</v>
      </c>
      <c r="S304" s="304">
        <f t="shared" si="49"/>
        <v>0.02070522672345419</v>
      </c>
      <c r="T304" s="264">
        <f t="shared" si="43"/>
        <v>0</v>
      </c>
      <c r="U304" s="264"/>
      <c r="V304" s="264"/>
      <c r="W304" s="264"/>
      <c r="X304" s="264"/>
      <c r="Y304" s="264"/>
      <c r="Z304" s="264"/>
      <c r="AA304" s="264"/>
      <c r="AB304" s="264"/>
      <c r="AC304" s="264"/>
    </row>
    <row r="305" spans="11:29" ht="12.75">
      <c r="K305" s="264"/>
      <c r="L305" s="264"/>
      <c r="M305" s="264">
        <f t="shared" si="44"/>
        <v>284</v>
      </c>
      <c r="N305" s="264">
        <f t="shared" si="45"/>
        <v>1</v>
      </c>
      <c r="O305" s="264">
        <f t="shared" si="46"/>
        <v>284</v>
      </c>
      <c r="P305" s="304">
        <f t="shared" si="47"/>
        <v>0.3247873577015768</v>
      </c>
      <c r="Q305" s="304">
        <f t="shared" si="50"/>
        <v>0.1488608722798893</v>
      </c>
      <c r="R305" s="304">
        <f t="shared" si="48"/>
        <v>0.18269288870713707</v>
      </c>
      <c r="S305" s="304">
        <f t="shared" si="49"/>
        <v>0.02029920985634855</v>
      </c>
      <c r="T305" s="264">
        <f t="shared" si="43"/>
        <v>0</v>
      </c>
      <c r="U305" s="264"/>
      <c r="V305" s="264"/>
      <c r="W305" s="264"/>
      <c r="X305" s="264"/>
      <c r="Y305" s="264"/>
      <c r="Z305" s="264"/>
      <c r="AA305" s="264"/>
      <c r="AB305" s="264"/>
      <c r="AC305" s="264"/>
    </row>
    <row r="306" spans="11:29" ht="12.75">
      <c r="K306" s="264"/>
      <c r="L306" s="264"/>
      <c r="M306" s="264">
        <f t="shared" si="44"/>
        <v>285</v>
      </c>
      <c r="N306" s="264">
        <f t="shared" si="45"/>
        <v>1</v>
      </c>
      <c r="O306" s="264">
        <f t="shared" si="46"/>
        <v>285</v>
      </c>
      <c r="P306" s="304">
        <f t="shared" si="47"/>
        <v>0.31841847571777626</v>
      </c>
      <c r="Q306" s="304">
        <f t="shared" si="50"/>
        <v>0.14594180137064738</v>
      </c>
      <c r="R306" s="304">
        <f t="shared" si="48"/>
        <v>0.17911039259124925</v>
      </c>
      <c r="S306" s="304">
        <f t="shared" si="49"/>
        <v>0.019901154732361016</v>
      </c>
      <c r="T306" s="264">
        <f t="shared" si="43"/>
        <v>0</v>
      </c>
      <c r="U306" s="264"/>
      <c r="V306" s="264"/>
      <c r="W306" s="264"/>
      <c r="X306" s="264"/>
      <c r="Y306" s="264"/>
      <c r="Z306" s="264"/>
      <c r="AA306" s="264"/>
      <c r="AB306" s="264"/>
      <c r="AC306" s="264"/>
    </row>
    <row r="307" spans="11:29" ht="12.75">
      <c r="K307" s="264"/>
      <c r="L307" s="264"/>
      <c r="M307" s="264">
        <f t="shared" si="44"/>
        <v>286</v>
      </c>
      <c r="N307" s="264">
        <f t="shared" si="45"/>
        <v>1</v>
      </c>
      <c r="O307" s="264">
        <f t="shared" si="46"/>
        <v>286</v>
      </c>
      <c r="P307" s="304">
        <f t="shared" si="47"/>
        <v>0.31217448362504363</v>
      </c>
      <c r="Q307" s="304">
        <f t="shared" si="50"/>
        <v>0.14307997166147826</v>
      </c>
      <c r="R307" s="304">
        <f t="shared" si="48"/>
        <v>0.17559814703908713</v>
      </c>
      <c r="S307" s="304">
        <f t="shared" si="49"/>
        <v>0.019510905226565227</v>
      </c>
      <c r="T307" s="264">
        <f t="shared" si="43"/>
        <v>0</v>
      </c>
      <c r="U307" s="264"/>
      <c r="V307" s="264"/>
      <c r="W307" s="264"/>
      <c r="X307" s="264"/>
      <c r="Y307" s="264"/>
      <c r="Z307" s="264"/>
      <c r="AA307" s="264"/>
      <c r="AB307" s="264"/>
      <c r="AC307" s="264"/>
    </row>
    <row r="308" spans="11:29" ht="12.75">
      <c r="K308" s="264"/>
      <c r="L308" s="264"/>
      <c r="M308" s="264">
        <f t="shared" si="44"/>
        <v>287</v>
      </c>
      <c r="N308" s="264">
        <f t="shared" si="45"/>
        <v>1</v>
      </c>
      <c r="O308" s="264">
        <f t="shared" si="46"/>
        <v>287</v>
      </c>
      <c r="P308" s="304">
        <f t="shared" si="47"/>
        <v>0.30605293240879033</v>
      </c>
      <c r="Q308" s="304">
        <f t="shared" si="50"/>
        <v>0.14027426068736218</v>
      </c>
      <c r="R308" s="304">
        <f t="shared" si="48"/>
        <v>0.17215477447994465</v>
      </c>
      <c r="S308" s="304">
        <f t="shared" si="49"/>
        <v>0.019128308275549396</v>
      </c>
      <c r="T308" s="264">
        <f t="shared" si="43"/>
        <v>0</v>
      </c>
      <c r="U308" s="264"/>
      <c r="V308" s="264"/>
      <c r="W308" s="264"/>
      <c r="X308" s="264"/>
      <c r="Y308" s="264"/>
      <c r="Z308" s="264"/>
      <c r="AA308" s="264"/>
      <c r="AB308" s="264"/>
      <c r="AC308" s="264"/>
    </row>
    <row r="309" spans="11:29" ht="12.75">
      <c r="K309" s="264"/>
      <c r="L309" s="264"/>
      <c r="M309" s="264">
        <f t="shared" si="44"/>
        <v>288</v>
      </c>
      <c r="N309" s="264">
        <f t="shared" si="45"/>
        <v>1</v>
      </c>
      <c r="O309" s="264">
        <f t="shared" si="46"/>
        <v>288</v>
      </c>
      <c r="P309" s="304">
        <f t="shared" si="47"/>
        <v>0.3000514210781102</v>
      </c>
      <c r="Q309" s="304">
        <f t="shared" si="50"/>
        <v>0.1375235679941338</v>
      </c>
      <c r="R309" s="304">
        <f t="shared" si="48"/>
        <v>0.16877892435643707</v>
      </c>
      <c r="S309" s="304">
        <f t="shared" si="49"/>
        <v>0.01875321381738189</v>
      </c>
      <c r="T309" s="264">
        <f t="shared" si="43"/>
        <v>0</v>
      </c>
      <c r="U309" s="264"/>
      <c r="V309" s="264"/>
      <c r="W309" s="264"/>
      <c r="X309" s="264"/>
      <c r="Y309" s="264"/>
      <c r="Z309" s="264"/>
      <c r="AA309" s="264"/>
      <c r="AB309" s="264"/>
      <c r="AC309" s="264"/>
    </row>
    <row r="310" spans="11:29" ht="12.75">
      <c r="K310" s="264"/>
      <c r="L310" s="264"/>
      <c r="M310" s="264">
        <f t="shared" si="44"/>
        <v>289</v>
      </c>
      <c r="N310" s="264">
        <f t="shared" si="45"/>
        <v>1</v>
      </c>
      <c r="O310" s="264">
        <f t="shared" si="46"/>
        <v>289</v>
      </c>
      <c r="P310" s="304">
        <f t="shared" si="47"/>
        <v>0.29416759572406426</v>
      </c>
      <c r="Q310" s="304">
        <f t="shared" si="50"/>
        <v>0.13482681470686272</v>
      </c>
      <c r="R310" s="304">
        <f t="shared" si="48"/>
        <v>0.16546927259478622</v>
      </c>
      <c r="S310" s="304">
        <f t="shared" si="49"/>
        <v>0.018385474732754016</v>
      </c>
      <c r="T310" s="264">
        <f t="shared" si="43"/>
        <v>0</v>
      </c>
      <c r="U310" s="264"/>
      <c r="V310" s="264"/>
      <c r="W310" s="264"/>
      <c r="X310" s="264"/>
      <c r="Y310" s="264"/>
      <c r="Z310" s="264"/>
      <c r="AA310" s="264"/>
      <c r="AB310" s="264"/>
      <c r="AC310" s="264"/>
    </row>
    <row r="311" spans="11:29" ht="12.75">
      <c r="K311" s="264"/>
      <c r="L311" s="264"/>
      <c r="M311" s="264">
        <f t="shared" si="44"/>
        <v>290</v>
      </c>
      <c r="N311" s="264">
        <f t="shared" si="45"/>
        <v>1</v>
      </c>
      <c r="O311" s="264">
        <f t="shared" si="46"/>
        <v>290</v>
      </c>
      <c r="P311" s="304">
        <f t="shared" si="47"/>
        <v>0.28839914859643206</v>
      </c>
      <c r="Q311" s="304">
        <f t="shared" si="50"/>
        <v>0.13218294310669795</v>
      </c>
      <c r="R311" s="304">
        <f t="shared" si="48"/>
        <v>0.1622245210854931</v>
      </c>
      <c r="S311" s="304">
        <f t="shared" si="49"/>
        <v>0.018024946787277004</v>
      </c>
      <c r="T311" s="264">
        <f t="shared" si="43"/>
        <v>0</v>
      </c>
      <c r="U311" s="264"/>
      <c r="V311" s="264"/>
      <c r="W311" s="264"/>
      <c r="X311" s="264"/>
      <c r="Y311" s="264"/>
      <c r="Z311" s="264"/>
      <c r="AA311" s="264"/>
      <c r="AB311" s="264"/>
      <c r="AC311" s="264"/>
    </row>
    <row r="312" spans="11:29" ht="12.75">
      <c r="K312" s="264"/>
      <c r="L312" s="264"/>
      <c r="M312" s="264">
        <f t="shared" si="44"/>
        <v>291</v>
      </c>
      <c r="N312" s="264">
        <f t="shared" si="45"/>
        <v>1</v>
      </c>
      <c r="O312" s="264">
        <f t="shared" si="46"/>
        <v>291</v>
      </c>
      <c r="P312" s="304">
        <f t="shared" si="47"/>
        <v>0.2827438171985674</v>
      </c>
      <c r="Q312" s="304">
        <f t="shared" si="50"/>
        <v>0.12959091621601</v>
      </c>
      <c r="R312" s="304">
        <f t="shared" si="48"/>
        <v>0.15904339717419422</v>
      </c>
      <c r="S312" s="304">
        <f t="shared" si="49"/>
        <v>0.017671488574910462</v>
      </c>
      <c r="T312" s="264">
        <f t="shared" si="43"/>
        <v>0</v>
      </c>
      <c r="U312" s="264"/>
      <c r="V312" s="264"/>
      <c r="W312" s="264"/>
      <c r="X312" s="264"/>
      <c r="Y312" s="264"/>
      <c r="Z312" s="264"/>
      <c r="AA312" s="264"/>
      <c r="AB312" s="264"/>
      <c r="AC312" s="264"/>
    </row>
    <row r="313" spans="11:29" ht="12.75">
      <c r="K313" s="264"/>
      <c r="L313" s="264"/>
      <c r="M313" s="264">
        <f t="shared" si="44"/>
        <v>292</v>
      </c>
      <c r="N313" s="264">
        <f t="shared" si="45"/>
        <v>1</v>
      </c>
      <c r="O313" s="264">
        <f t="shared" si="46"/>
        <v>292</v>
      </c>
      <c r="P313" s="304">
        <f t="shared" si="47"/>
        <v>0.2771993834000033</v>
      </c>
      <c r="Q313" s="304">
        <f t="shared" si="50"/>
        <v>0.12704971739166812</v>
      </c>
      <c r="R313" s="304">
        <f t="shared" si="48"/>
        <v>0.1559246531625019</v>
      </c>
      <c r="S313" s="304">
        <f t="shared" si="49"/>
        <v>0.017324961462500205</v>
      </c>
      <c r="T313" s="264">
        <f t="shared" si="43"/>
        <v>0</v>
      </c>
      <c r="U313" s="264"/>
      <c r="V313" s="264"/>
      <c r="W313" s="264"/>
      <c r="X313" s="264"/>
      <c r="Y313" s="264"/>
      <c r="Z313" s="264"/>
      <c r="AA313" s="264"/>
      <c r="AB313" s="264"/>
      <c r="AC313" s="264"/>
    </row>
    <row r="314" spans="11:29" ht="12.75">
      <c r="K314" s="264"/>
      <c r="L314" s="264"/>
      <c r="M314" s="264">
        <f t="shared" si="44"/>
        <v>293</v>
      </c>
      <c r="N314" s="264">
        <f t="shared" si="45"/>
        <v>1</v>
      </c>
      <c r="O314" s="264">
        <f t="shared" si="46"/>
        <v>293</v>
      </c>
      <c r="P314" s="304">
        <f t="shared" si="47"/>
        <v>0.27176367256645834</v>
      </c>
      <c r="Q314" s="304">
        <f t="shared" si="50"/>
        <v>0.12455834992629335</v>
      </c>
      <c r="R314" s="304">
        <f t="shared" si="48"/>
        <v>0.15286706581863285</v>
      </c>
      <c r="S314" s="304">
        <f t="shared" si="49"/>
        <v>0.016985229535403646</v>
      </c>
      <c r="T314" s="264">
        <f t="shared" si="43"/>
        <v>0</v>
      </c>
      <c r="U314" s="264"/>
      <c r="V314" s="264"/>
      <c r="W314" s="264"/>
      <c r="X314" s="264"/>
      <c r="Y314" s="264"/>
      <c r="Z314" s="264"/>
      <c r="AA314" s="264"/>
      <c r="AB314" s="264"/>
      <c r="AC314" s="264"/>
    </row>
    <row r="315" spans="11:29" ht="12.75">
      <c r="K315" s="264"/>
      <c r="L315" s="264"/>
      <c r="M315" s="264">
        <f t="shared" si="44"/>
        <v>294</v>
      </c>
      <c r="N315" s="264">
        <f t="shared" si="45"/>
        <v>1</v>
      </c>
      <c r="O315" s="264">
        <f t="shared" si="46"/>
        <v>294</v>
      </c>
      <c r="P315" s="304">
        <f t="shared" si="47"/>
        <v>0.26643455270690297</v>
      </c>
      <c r="Q315" s="304">
        <f t="shared" si="50"/>
        <v>0.12211583665733047</v>
      </c>
      <c r="R315" s="304">
        <f t="shared" si="48"/>
        <v>0.14986943589763296</v>
      </c>
      <c r="S315" s="304">
        <f t="shared" si="49"/>
        <v>0.016652159544181436</v>
      </c>
      <c r="T315" s="264">
        <f t="shared" si="43"/>
        <v>0</v>
      </c>
      <c r="U315" s="264"/>
      <c r="V315" s="264"/>
      <c r="W315" s="264"/>
      <c r="X315" s="264"/>
      <c r="Y315" s="264"/>
      <c r="Z315" s="264"/>
      <c r="AA315" s="264"/>
      <c r="AB315" s="264"/>
      <c r="AC315" s="264"/>
    </row>
    <row r="316" spans="11:29" ht="12.75">
      <c r="K316" s="264"/>
      <c r="L316" s="264"/>
      <c r="M316" s="264">
        <f t="shared" si="44"/>
        <v>295</v>
      </c>
      <c r="N316" s="264">
        <f t="shared" si="45"/>
        <v>1</v>
      </c>
      <c r="O316" s="264">
        <f t="shared" si="46"/>
        <v>295</v>
      </c>
      <c r="P316" s="304">
        <f t="shared" si="47"/>
        <v>0.26120993363735134</v>
      </c>
      <c r="Q316" s="304">
        <f t="shared" si="50"/>
        <v>0.11972121958378597</v>
      </c>
      <c r="R316" s="304">
        <f t="shared" si="48"/>
        <v>0.14693058767101017</v>
      </c>
      <c r="S316" s="304">
        <f t="shared" si="49"/>
        <v>0.01632562085233446</v>
      </c>
      <c r="T316" s="264">
        <f t="shared" si="43"/>
        <v>0</v>
      </c>
      <c r="U316" s="264"/>
      <c r="V316" s="264"/>
      <c r="W316" s="264"/>
      <c r="X316" s="264"/>
      <c r="Y316" s="264"/>
      <c r="Z316" s="264"/>
      <c r="AA316" s="264"/>
      <c r="AB316" s="264"/>
      <c r="AC316" s="264"/>
    </row>
    <row r="317" spans="11:29" ht="12.75">
      <c r="K317" s="264"/>
      <c r="L317" s="264"/>
      <c r="M317" s="264">
        <f t="shared" si="44"/>
        <v>296</v>
      </c>
      <c r="N317" s="264">
        <f t="shared" si="45"/>
        <v>1</v>
      </c>
      <c r="O317" s="264">
        <f t="shared" si="46"/>
        <v>296</v>
      </c>
      <c r="P317" s="304">
        <f t="shared" si="47"/>
        <v>0.2560877661610506</v>
      </c>
      <c r="Q317" s="304">
        <f t="shared" si="50"/>
        <v>0.11737355949048148</v>
      </c>
      <c r="R317" s="304">
        <f t="shared" si="48"/>
        <v>0.14404936846559102</v>
      </c>
      <c r="S317" s="304">
        <f t="shared" si="49"/>
        <v>0.016005485385065663</v>
      </c>
      <c r="T317" s="264">
        <f t="shared" si="43"/>
        <v>0</v>
      </c>
      <c r="U317" s="264"/>
      <c r="V317" s="264"/>
      <c r="W317" s="264"/>
      <c r="X317" s="264"/>
      <c r="Y317" s="264"/>
      <c r="Z317" s="264"/>
      <c r="AA317" s="264"/>
      <c r="AB317" s="264"/>
      <c r="AC317" s="264"/>
    </row>
    <row r="318" spans="11:29" ht="12.75">
      <c r="K318" s="264"/>
      <c r="L318" s="264"/>
      <c r="M318" s="264">
        <f t="shared" si="44"/>
        <v>297</v>
      </c>
      <c r="N318" s="264">
        <f t="shared" si="45"/>
        <v>1</v>
      </c>
      <c r="O318" s="264">
        <f t="shared" si="46"/>
        <v>297</v>
      </c>
      <c r="P318" s="304">
        <f t="shared" si="47"/>
        <v>0.25106604126474646</v>
      </c>
      <c r="Q318" s="304">
        <f t="shared" si="50"/>
        <v>0.11507193557967542</v>
      </c>
      <c r="R318" s="304">
        <f t="shared" si="48"/>
        <v>0.14122464821141995</v>
      </c>
      <c r="S318" s="304">
        <f t="shared" si="49"/>
        <v>0.015691627579046654</v>
      </c>
      <c r="T318" s="264">
        <f t="shared" si="43"/>
        <v>0</v>
      </c>
      <c r="U318" s="264"/>
      <c r="V318" s="264"/>
      <c r="W318" s="264"/>
      <c r="X318" s="264"/>
      <c r="Y318" s="264"/>
      <c r="Z318" s="264"/>
      <c r="AA318" s="264"/>
      <c r="AB318" s="264"/>
      <c r="AC318" s="264"/>
    </row>
    <row r="319" spans="11:29" ht="12.75">
      <c r="K319" s="264"/>
      <c r="L319" s="264"/>
      <c r="M319" s="264">
        <f t="shared" si="44"/>
        <v>298</v>
      </c>
      <c r="N319" s="264">
        <f t="shared" si="45"/>
        <v>1</v>
      </c>
      <c r="O319" s="264">
        <f t="shared" si="46"/>
        <v>298</v>
      </c>
      <c r="P319" s="304">
        <f t="shared" si="47"/>
        <v>0.24614278933070913</v>
      </c>
      <c r="Q319" s="304">
        <f t="shared" si="50"/>
        <v>0.1128154451099083</v>
      </c>
      <c r="R319" s="304">
        <f t="shared" si="48"/>
        <v>0.13845531899852392</v>
      </c>
      <c r="S319" s="304">
        <f t="shared" si="49"/>
        <v>0.01538392433316932</v>
      </c>
      <c r="T319" s="264">
        <f t="shared" si="43"/>
        <v>0</v>
      </c>
      <c r="U319" s="264"/>
      <c r="V319" s="264"/>
      <c r="W319" s="264"/>
      <c r="X319" s="264"/>
      <c r="Y319" s="264"/>
      <c r="Z319" s="264"/>
      <c r="AA319" s="264"/>
      <c r="AB319" s="264"/>
      <c r="AC319" s="264"/>
    </row>
    <row r="320" spans="11:29" ht="12.75">
      <c r="K320" s="264"/>
      <c r="L320" s="264"/>
      <c r="M320" s="264">
        <f t="shared" si="44"/>
        <v>299</v>
      </c>
      <c r="N320" s="264">
        <f t="shared" si="45"/>
        <v>1</v>
      </c>
      <c r="O320" s="264">
        <f t="shared" si="46"/>
        <v>299</v>
      </c>
      <c r="P320" s="304">
        <f t="shared" si="47"/>
        <v>0.2413160793642111</v>
      </c>
      <c r="Q320" s="304">
        <f t="shared" si="50"/>
        <v>0.11060320304193004</v>
      </c>
      <c r="R320" s="304">
        <f t="shared" si="48"/>
        <v>0.13574029464236878</v>
      </c>
      <c r="S320" s="304">
        <f t="shared" si="49"/>
        <v>0.015082254960263193</v>
      </c>
      <c r="T320" s="264">
        <f t="shared" si="43"/>
        <v>0</v>
      </c>
      <c r="U320" s="264"/>
      <c r="V320" s="264"/>
      <c r="W320" s="264"/>
      <c r="X320" s="264"/>
      <c r="Y320" s="264"/>
      <c r="Z320" s="264"/>
      <c r="AA320" s="264"/>
      <c r="AB320" s="264"/>
      <c r="AC320" s="264"/>
    </row>
    <row r="321" spans="11:29" ht="12.75">
      <c r="K321" s="264"/>
      <c r="L321" s="264"/>
      <c r="M321" s="264">
        <f t="shared" si="44"/>
        <v>300</v>
      </c>
      <c r="N321" s="264">
        <f t="shared" si="45"/>
        <v>1</v>
      </c>
      <c r="O321" s="264">
        <f t="shared" si="46"/>
        <v>300</v>
      </c>
      <c r="P321" s="304">
        <f t="shared" si="47"/>
        <v>0.2365840182361537</v>
      </c>
      <c r="Q321" s="304">
        <f t="shared" si="50"/>
        <v>0.1084343416915704</v>
      </c>
      <c r="R321" s="304">
        <f t="shared" si="48"/>
        <v>0.13307851025783649</v>
      </c>
      <c r="S321" s="304">
        <f t="shared" si="49"/>
        <v>0.014786501139759605</v>
      </c>
      <c r="T321" s="264">
        <f t="shared" si="43"/>
        <v>0</v>
      </c>
      <c r="U321" s="264"/>
      <c r="V321" s="264"/>
      <c r="W321" s="264"/>
      <c r="X321" s="264"/>
      <c r="Y321" s="264"/>
      <c r="Z321" s="264"/>
      <c r="AA321" s="264"/>
      <c r="AB321" s="264"/>
      <c r="AC321" s="264"/>
    </row>
    <row r="322" spans="11:29" ht="12.75">
      <c r="K322" s="264"/>
      <c r="L322" s="264"/>
      <c r="M322" s="264">
        <f t="shared" si="44"/>
        <v>301</v>
      </c>
      <c r="N322" s="264">
        <f t="shared" si="45"/>
        <v>1</v>
      </c>
      <c r="O322" s="264">
        <f t="shared" si="46"/>
        <v>301</v>
      </c>
      <c r="P322" s="304">
        <f t="shared" si="47"/>
        <v>0.2319447499405452</v>
      </c>
      <c r="Q322" s="304">
        <f t="shared" si="50"/>
        <v>0.10630801038941651</v>
      </c>
      <c r="R322" s="304">
        <f t="shared" si="48"/>
        <v>0.1304689218415567</v>
      </c>
      <c r="S322" s="304">
        <f t="shared" si="49"/>
        <v>0.014496546871284075</v>
      </c>
      <c r="T322" s="264">
        <f t="shared" si="43"/>
        <v>0</v>
      </c>
      <c r="U322" s="264"/>
      <c r="V322" s="264"/>
      <c r="W322" s="264"/>
      <c r="X322" s="264"/>
      <c r="Y322" s="264"/>
      <c r="Z322" s="264"/>
      <c r="AA322" s="264"/>
      <c r="AB322" s="264"/>
      <c r="AC322" s="264"/>
    </row>
    <row r="323" spans="11:29" ht="12.75">
      <c r="K323" s="264"/>
      <c r="L323" s="264"/>
      <c r="M323" s="264">
        <f t="shared" si="44"/>
        <v>302</v>
      </c>
      <c r="N323" s="264">
        <f t="shared" si="45"/>
        <v>1</v>
      </c>
      <c r="O323" s="264">
        <f t="shared" si="46"/>
        <v>302</v>
      </c>
      <c r="P323" s="304">
        <f t="shared" si="47"/>
        <v>0.22739645486653934</v>
      </c>
      <c r="Q323" s="304">
        <f t="shared" si="50"/>
        <v>0.10422337514716382</v>
      </c>
      <c r="R323" s="304">
        <f t="shared" si="48"/>
        <v>0.12791050586242841</v>
      </c>
      <c r="S323" s="304">
        <f t="shared" si="49"/>
        <v>0.014212278429158709</v>
      </c>
      <c r="T323" s="264">
        <f t="shared" si="43"/>
        <v>0</v>
      </c>
      <c r="U323" s="264"/>
      <c r="V323" s="264"/>
      <c r="W323" s="264"/>
      <c r="X323" s="264"/>
      <c r="Y323" s="264"/>
      <c r="Z323" s="264"/>
      <c r="AA323" s="264"/>
      <c r="AB323" s="264"/>
      <c r="AC323" s="264"/>
    </row>
    <row r="324" spans="11:29" ht="12.75">
      <c r="K324" s="264"/>
      <c r="L324" s="264"/>
      <c r="M324" s="264">
        <f t="shared" si="44"/>
        <v>303</v>
      </c>
      <c r="N324" s="264">
        <f t="shared" si="45"/>
        <v>1</v>
      </c>
      <c r="O324" s="264">
        <f t="shared" si="46"/>
        <v>303</v>
      </c>
      <c r="P324" s="304">
        <f t="shared" si="47"/>
        <v>0.22293734908474866</v>
      </c>
      <c r="Q324" s="304">
        <f t="shared" si="50"/>
        <v>0.10217961833050976</v>
      </c>
      <c r="R324" s="304">
        <f t="shared" si="48"/>
        <v>0.12540225886017117</v>
      </c>
      <c r="S324" s="304">
        <f t="shared" si="49"/>
        <v>0.013933584317796791</v>
      </c>
      <c r="T324" s="264">
        <f t="shared" si="43"/>
        <v>0</v>
      </c>
      <c r="U324" s="264"/>
      <c r="V324" s="264"/>
      <c r="W324" s="264"/>
      <c r="X324" s="264"/>
      <c r="Y324" s="264"/>
      <c r="Z324" s="264"/>
      <c r="AA324" s="264"/>
      <c r="AB324" s="264"/>
      <c r="AC324" s="264"/>
    </row>
    <row r="325" spans="11:29" ht="12.75">
      <c r="K325" s="264"/>
      <c r="L325" s="264"/>
      <c r="M325" s="264">
        <f t="shared" si="44"/>
        <v>304</v>
      </c>
      <c r="N325" s="264">
        <f t="shared" si="45"/>
        <v>1</v>
      </c>
      <c r="O325" s="264">
        <f t="shared" si="46"/>
        <v>304</v>
      </c>
      <c r="P325" s="304">
        <f t="shared" si="47"/>
        <v>0.21856568364755294</v>
      </c>
      <c r="Q325" s="304">
        <f t="shared" si="50"/>
        <v>0.10017593833846172</v>
      </c>
      <c r="R325" s="304">
        <f t="shared" si="48"/>
        <v>0.12294319705174858</v>
      </c>
      <c r="S325" s="304">
        <f t="shared" si="49"/>
        <v>0.013660355227972059</v>
      </c>
      <c r="T325" s="264">
        <f t="shared" si="43"/>
        <v>0</v>
      </c>
      <c r="U325" s="264"/>
      <c r="V325" s="264"/>
      <c r="W325" s="264"/>
      <c r="X325" s="264"/>
      <c r="Y325" s="264"/>
      <c r="Z325" s="264"/>
      <c r="AA325" s="264"/>
      <c r="AB325" s="264"/>
      <c r="AC325" s="264"/>
    </row>
    <row r="326" spans="11:29" ht="12.75">
      <c r="K326" s="264"/>
      <c r="L326" s="264"/>
      <c r="M326" s="264">
        <f t="shared" si="44"/>
        <v>305</v>
      </c>
      <c r="N326" s="264">
        <f t="shared" si="45"/>
        <v>1</v>
      </c>
      <c r="O326" s="264">
        <f t="shared" si="46"/>
        <v>305</v>
      </c>
      <c r="P326" s="304">
        <f t="shared" si="47"/>
        <v>0.21427974390312798</v>
      </c>
      <c r="Q326" s="304">
        <f t="shared" si="50"/>
        <v>0.09821154928893362</v>
      </c>
      <c r="R326" s="304">
        <f t="shared" si="48"/>
        <v>0.12053235594550955</v>
      </c>
      <c r="S326" s="304">
        <f t="shared" si="49"/>
        <v>0.013392483993945499</v>
      </c>
      <c r="T326" s="264">
        <f t="shared" si="43"/>
        <v>0</v>
      </c>
      <c r="U326" s="264"/>
      <c r="V326" s="264"/>
      <c r="W326" s="264"/>
      <c r="X326" s="264"/>
      <c r="Y326" s="264"/>
      <c r="Z326" s="264"/>
      <c r="AA326" s="264"/>
      <c r="AB326" s="264"/>
      <c r="AC326" s="264"/>
    </row>
    <row r="327" spans="11:29" ht="12.75">
      <c r="K327" s="264"/>
      <c r="L327" s="264"/>
      <c r="M327" s="264">
        <f t="shared" si="44"/>
        <v>306</v>
      </c>
      <c r="N327" s="264">
        <f t="shared" si="45"/>
        <v>1</v>
      </c>
      <c r="O327" s="264">
        <f t="shared" si="46"/>
        <v>306</v>
      </c>
      <c r="P327" s="304">
        <f t="shared" si="47"/>
        <v>0.2100778488229261</v>
      </c>
      <c r="Q327" s="304">
        <f t="shared" si="50"/>
        <v>0.09628568071050776</v>
      </c>
      <c r="R327" s="304">
        <f t="shared" si="48"/>
        <v>0.118168789962896</v>
      </c>
      <c r="S327" s="304">
        <f t="shared" si="49"/>
        <v>0.013129865551432881</v>
      </c>
      <c r="T327" s="264">
        <f t="shared" si="43"/>
        <v>0</v>
      </c>
      <c r="U327" s="264"/>
      <c r="V327" s="264"/>
      <c r="W327" s="264"/>
      <c r="X327" s="264"/>
      <c r="Y327" s="264"/>
      <c r="Z327" s="264"/>
      <c r="AA327" s="264"/>
      <c r="AB327" s="264"/>
      <c r="AC327" s="264"/>
    </row>
    <row r="328" spans="11:29" ht="12.75">
      <c r="K328" s="264"/>
      <c r="L328" s="264"/>
      <c r="M328" s="264">
        <f t="shared" si="44"/>
        <v>307</v>
      </c>
      <c r="N328" s="264">
        <f t="shared" si="45"/>
        <v>1</v>
      </c>
      <c r="O328" s="264">
        <f t="shared" si="46"/>
        <v>307</v>
      </c>
      <c r="P328" s="304">
        <f t="shared" si="47"/>
        <v>0.20595835034234403</v>
      </c>
      <c r="Q328" s="304">
        <f t="shared" si="50"/>
        <v>0.09439757724024099</v>
      </c>
      <c r="R328" s="304">
        <f t="shared" si="48"/>
        <v>0.11585157206756859</v>
      </c>
      <c r="S328" s="304">
        <f t="shared" si="49"/>
        <v>0.012872396896396502</v>
      </c>
      <c r="T328" s="264">
        <f t="shared" si="43"/>
        <v>0</v>
      </c>
      <c r="U328" s="264"/>
      <c r="V328" s="264"/>
      <c r="W328" s="264"/>
      <c r="X328" s="264"/>
      <c r="Y328" s="264"/>
      <c r="Z328" s="264"/>
      <c r="AA328" s="264"/>
      <c r="AB328" s="264"/>
      <c r="AC328" s="264"/>
    </row>
    <row r="329" spans="11:29" ht="12.75">
      <c r="K329" s="264"/>
      <c r="L329" s="264"/>
      <c r="M329" s="264">
        <f t="shared" si="44"/>
        <v>308</v>
      </c>
      <c r="N329" s="264">
        <f t="shared" si="45"/>
        <v>1</v>
      </c>
      <c r="O329" s="264">
        <f t="shared" si="46"/>
        <v>308</v>
      </c>
      <c r="P329" s="304">
        <f t="shared" si="47"/>
        <v>0.2019196327143202</v>
      </c>
      <c r="Q329" s="304">
        <f t="shared" si="50"/>
        <v>0.09254649832739674</v>
      </c>
      <c r="R329" s="304">
        <f t="shared" si="48"/>
        <v>0.11357979340180518</v>
      </c>
      <c r="S329" s="304">
        <f t="shared" si="49"/>
        <v>0.012619977044645013</v>
      </c>
      <c r="T329" s="264">
        <f t="shared" si="43"/>
        <v>0</v>
      </c>
      <c r="U329" s="264"/>
      <c r="V329" s="264"/>
      <c r="W329" s="264"/>
      <c r="X329" s="264"/>
      <c r="Y329" s="264"/>
      <c r="Z329" s="264"/>
      <c r="AA329" s="264"/>
      <c r="AB329" s="264"/>
      <c r="AC329" s="264"/>
    </row>
    <row r="330" spans="11:29" ht="12.75">
      <c r="K330" s="264"/>
      <c r="L330" s="264"/>
      <c r="M330" s="264">
        <f t="shared" si="44"/>
        <v>309</v>
      </c>
      <c r="N330" s="264">
        <f t="shared" si="45"/>
        <v>1</v>
      </c>
      <c r="O330" s="264">
        <f t="shared" si="46"/>
        <v>309</v>
      </c>
      <c r="P330" s="304">
        <f t="shared" si="47"/>
        <v>0.19796011187560741</v>
      </c>
      <c r="Q330" s="304">
        <f t="shared" si="50"/>
        <v>0.0907317179429867</v>
      </c>
      <c r="R330" s="304">
        <f t="shared" si="48"/>
        <v>0.11135256293002924</v>
      </c>
      <c r="S330" s="304">
        <f t="shared" si="49"/>
        <v>0.012372506992225463</v>
      </c>
      <c r="T330" s="264">
        <f t="shared" si="43"/>
        <v>0</v>
      </c>
      <c r="U330" s="264"/>
      <c r="V330" s="264"/>
      <c r="W330" s="264"/>
      <c r="X330" s="264"/>
      <c r="Y330" s="264"/>
      <c r="Z330" s="264"/>
      <c r="AA330" s="264"/>
      <c r="AB330" s="264"/>
      <c r="AC330" s="264"/>
    </row>
    <row r="331" spans="11:29" ht="12.75">
      <c r="K331" s="264"/>
      <c r="L331" s="264"/>
      <c r="M331" s="264">
        <f t="shared" si="44"/>
        <v>310</v>
      </c>
      <c r="N331" s="264">
        <f t="shared" si="45"/>
        <v>1</v>
      </c>
      <c r="O331" s="264">
        <f t="shared" si="46"/>
        <v>310</v>
      </c>
      <c r="P331" s="304">
        <f t="shared" si="47"/>
        <v>0.19407823482547254</v>
      </c>
      <c r="Q331" s="304">
        <f t="shared" si="50"/>
        <v>0.08895252429500822</v>
      </c>
      <c r="R331" s="304">
        <f t="shared" si="48"/>
        <v>0.10916900708932838</v>
      </c>
      <c r="S331" s="304">
        <f t="shared" si="49"/>
        <v>0.012129889676592034</v>
      </c>
      <c r="T331" s="264">
        <f t="shared" si="43"/>
        <v>0</v>
      </c>
      <c r="U331" s="264"/>
      <c r="V331" s="264"/>
      <c r="W331" s="264"/>
      <c r="X331" s="264"/>
      <c r="Y331" s="264"/>
      <c r="Z331" s="264"/>
      <c r="AA331" s="264"/>
      <c r="AB331" s="264"/>
      <c r="AC331" s="264"/>
    </row>
    <row r="332" spans="11:29" ht="12.75">
      <c r="K332" s="264"/>
      <c r="L332" s="264"/>
      <c r="M332" s="264">
        <f t="shared" si="44"/>
        <v>311</v>
      </c>
      <c r="N332" s="264">
        <f t="shared" si="45"/>
        <v>1</v>
      </c>
      <c r="O332" s="264">
        <f t="shared" si="46"/>
        <v>311</v>
      </c>
      <c r="P332" s="304">
        <f t="shared" si="47"/>
        <v>0.1902724790165796</v>
      </c>
      <c r="Q332" s="304">
        <f t="shared" si="50"/>
        <v>0.08720821954926562</v>
      </c>
      <c r="R332" s="304">
        <f t="shared" si="48"/>
        <v>0.1070282694468261</v>
      </c>
      <c r="S332" s="304">
        <f t="shared" si="49"/>
        <v>0.011892029938536225</v>
      </c>
      <c r="T332" s="264">
        <f t="shared" si="43"/>
        <v>0</v>
      </c>
      <c r="U332" s="264"/>
      <c r="V332" s="264"/>
      <c r="W332" s="264"/>
      <c r="X332" s="264"/>
      <c r="Y332" s="264"/>
      <c r="Z332" s="264"/>
      <c r="AA332" s="264"/>
      <c r="AB332" s="264"/>
      <c r="AC332" s="264"/>
    </row>
    <row r="333" spans="11:29" ht="12.75">
      <c r="K333" s="264"/>
      <c r="L333" s="264"/>
      <c r="M333" s="264">
        <f t="shared" si="44"/>
        <v>312</v>
      </c>
      <c r="N333" s="264">
        <f t="shared" si="45"/>
        <v>1</v>
      </c>
      <c r="O333" s="264">
        <f t="shared" si="46"/>
        <v>312</v>
      </c>
      <c r="P333" s="304">
        <f t="shared" si="47"/>
        <v>0.18654135175781722</v>
      </c>
      <c r="Q333" s="304">
        <f t="shared" si="50"/>
        <v>0.0854981195556662</v>
      </c>
      <c r="R333" s="304">
        <f t="shared" si="48"/>
        <v>0.10492951036377225</v>
      </c>
      <c r="S333" s="304">
        <f t="shared" si="49"/>
        <v>0.011658834484863576</v>
      </c>
      <c r="T333" s="264">
        <f t="shared" si="43"/>
        <v>0</v>
      </c>
      <c r="U333" s="264"/>
      <c r="V333" s="264"/>
      <c r="W333" s="264"/>
      <c r="X333" s="264"/>
      <c r="Y333" s="264"/>
      <c r="Z333" s="264"/>
      <c r="AA333" s="264"/>
      <c r="AB333" s="264"/>
      <c r="AC333" s="264"/>
    </row>
    <row r="334" spans="11:29" ht="12.75">
      <c r="K334" s="264"/>
      <c r="L334" s="264"/>
      <c r="M334" s="264">
        <f t="shared" si="44"/>
        <v>313</v>
      </c>
      <c r="N334" s="264">
        <f t="shared" si="45"/>
        <v>1</v>
      </c>
      <c r="O334" s="264">
        <f t="shared" si="46"/>
        <v>313</v>
      </c>
      <c r="P334" s="304">
        <f t="shared" si="47"/>
        <v>0.18288338962883627</v>
      </c>
      <c r="Q334" s="304">
        <f t="shared" si="50"/>
        <v>0.08382155357988326</v>
      </c>
      <c r="R334" s="304">
        <f t="shared" si="48"/>
        <v>0.10287190666622045</v>
      </c>
      <c r="S334" s="304">
        <f t="shared" si="49"/>
        <v>0.011430211851802267</v>
      </c>
      <c r="T334" s="264">
        <f t="shared" si="43"/>
        <v>0</v>
      </c>
      <c r="U334" s="264"/>
      <c r="V334" s="264"/>
      <c r="W334" s="264"/>
      <c r="X334" s="264"/>
      <c r="Y334" s="264"/>
      <c r="Z334" s="264"/>
      <c r="AA334" s="264"/>
      <c r="AB334" s="264"/>
      <c r="AC334" s="264"/>
    </row>
    <row r="335" spans="11:29" ht="12.75">
      <c r="K335" s="264"/>
      <c r="L335" s="264"/>
      <c r="M335" s="264">
        <f t="shared" si="44"/>
        <v>314</v>
      </c>
      <c r="N335" s="264">
        <f t="shared" si="45"/>
        <v>1</v>
      </c>
      <c r="O335" s="264">
        <f t="shared" si="46"/>
        <v>314</v>
      </c>
      <c r="P335" s="304">
        <f t="shared" si="47"/>
        <v>0.17929715790606804</v>
      </c>
      <c r="Q335" s="304">
        <f t="shared" si="50"/>
        <v>0.08217786404028114</v>
      </c>
      <c r="R335" s="304">
        <f t="shared" si="48"/>
        <v>0.10085465132216331</v>
      </c>
      <c r="S335" s="304">
        <f t="shared" si="49"/>
        <v>0.011206072369129252</v>
      </c>
      <c r="T335" s="264">
        <f t="shared" si="43"/>
        <v>0</v>
      </c>
      <c r="U335" s="264"/>
      <c r="V335" s="264"/>
      <c r="W335" s="264"/>
      <c r="X335" s="264"/>
      <c r="Y335" s="264"/>
      <c r="Z335" s="264"/>
      <c r="AA335" s="264"/>
      <c r="AB335" s="264"/>
      <c r="AC335" s="264"/>
    </row>
    <row r="336" spans="11:29" ht="12.75">
      <c r="K336" s="264"/>
      <c r="L336" s="264"/>
      <c r="M336" s="264">
        <f t="shared" si="44"/>
        <v>315</v>
      </c>
      <c r="N336" s="264">
        <f t="shared" si="45"/>
        <v>1</v>
      </c>
      <c r="O336" s="264">
        <f t="shared" si="46"/>
        <v>315</v>
      </c>
      <c r="P336" s="304">
        <f t="shared" si="47"/>
        <v>0.17578124999999792</v>
      </c>
      <c r="Q336" s="304">
        <f t="shared" si="50"/>
        <v>0.080566406249999</v>
      </c>
      <c r="R336" s="304">
        <f t="shared" si="48"/>
        <v>0.09887695312499888</v>
      </c>
      <c r="S336" s="304">
        <f t="shared" si="49"/>
        <v>0.01098632812499987</v>
      </c>
      <c r="T336" s="264">
        <f t="shared" si="43"/>
        <v>0</v>
      </c>
      <c r="U336" s="264"/>
      <c r="V336" s="264"/>
      <c r="W336" s="264"/>
      <c r="X336" s="264"/>
      <c r="Y336" s="264"/>
      <c r="Z336" s="264"/>
      <c r="AA336" s="264"/>
      <c r="AB336" s="264"/>
      <c r="AC336" s="264"/>
    </row>
    <row r="337" spans="11:29" ht="12.75">
      <c r="K337" s="264"/>
      <c r="L337" s="264"/>
      <c r="M337" s="264">
        <f t="shared" si="44"/>
        <v>316</v>
      </c>
      <c r="N337" s="264">
        <f t="shared" si="45"/>
        <v>1</v>
      </c>
      <c r="O337" s="264">
        <f t="shared" si="46"/>
        <v>316</v>
      </c>
      <c r="P337" s="304">
        <f t="shared" si="47"/>
        <v>0.17233428690347377</v>
      </c>
      <c r="Q337" s="304">
        <f t="shared" si="50"/>
        <v>0.07898654816409209</v>
      </c>
      <c r="R337" s="304">
        <f t="shared" si="48"/>
        <v>0.09693803638320404</v>
      </c>
      <c r="S337" s="304">
        <f t="shared" si="49"/>
        <v>0.01077089293146711</v>
      </c>
      <c r="T337" s="264">
        <f t="shared" si="43"/>
        <v>0</v>
      </c>
      <c r="U337" s="264"/>
      <c r="V337" s="264"/>
      <c r="W337" s="264"/>
      <c r="X337" s="264"/>
      <c r="Y337" s="264"/>
      <c r="Z337" s="264"/>
      <c r="AA337" s="264"/>
      <c r="AB337" s="264"/>
      <c r="AC337" s="264"/>
    </row>
    <row r="338" spans="11:29" ht="12.75">
      <c r="K338" s="264"/>
      <c r="L338" s="264"/>
      <c r="M338" s="264">
        <f t="shared" si="44"/>
        <v>317</v>
      </c>
      <c r="N338" s="264">
        <f t="shared" si="45"/>
        <v>1</v>
      </c>
      <c r="O338" s="264">
        <f t="shared" si="46"/>
        <v>317</v>
      </c>
      <c r="P338" s="304">
        <f t="shared" si="47"/>
        <v>0.16895491665083257</v>
      </c>
      <c r="Q338" s="304">
        <f t="shared" si="50"/>
        <v>0.07743767013163154</v>
      </c>
      <c r="R338" s="304">
        <f t="shared" si="48"/>
        <v>0.09503714061609336</v>
      </c>
      <c r="S338" s="304">
        <f t="shared" si="49"/>
        <v>0.010559682290677035</v>
      </c>
      <c r="T338" s="264">
        <f t="shared" si="43"/>
        <v>0</v>
      </c>
      <c r="U338" s="264"/>
      <c r="V338" s="264"/>
      <c r="W338" s="264"/>
      <c r="X338" s="264"/>
      <c r="Y338" s="264"/>
      <c r="Z338" s="264"/>
      <c r="AA338" s="264"/>
      <c r="AB338" s="264"/>
      <c r="AC338" s="264"/>
    </row>
    <row r="339" spans="11:29" ht="12.75">
      <c r="K339" s="264"/>
      <c r="L339" s="264"/>
      <c r="M339" s="264">
        <f t="shared" si="44"/>
        <v>318</v>
      </c>
      <c r="N339" s="264">
        <f t="shared" si="45"/>
        <v>1</v>
      </c>
      <c r="O339" s="264">
        <f t="shared" si="46"/>
        <v>318</v>
      </c>
      <c r="P339" s="304">
        <f t="shared" si="47"/>
        <v>0.16564181378763332</v>
      </c>
      <c r="Q339" s="304">
        <f t="shared" si="50"/>
        <v>0.07591916465266522</v>
      </c>
      <c r="R339" s="304">
        <f t="shared" si="48"/>
        <v>0.09317352025554379</v>
      </c>
      <c r="S339" s="304">
        <f t="shared" si="49"/>
        <v>0.010352613361727082</v>
      </c>
      <c r="T339" s="264">
        <f t="shared" si="43"/>
        <v>0</v>
      </c>
      <c r="U339" s="264"/>
      <c r="V339" s="264"/>
      <c r="W339" s="264"/>
      <c r="X339" s="264"/>
      <c r="Y339" s="264"/>
      <c r="Z339" s="264"/>
      <c r="AA339" s="264"/>
      <c r="AB339" s="264"/>
      <c r="AC339" s="264"/>
    </row>
    <row r="340" spans="11:29" ht="12.75">
      <c r="K340" s="264"/>
      <c r="L340" s="264"/>
      <c r="M340" s="264">
        <f t="shared" si="44"/>
        <v>319</v>
      </c>
      <c r="N340" s="264">
        <f t="shared" si="45"/>
        <v>1</v>
      </c>
      <c r="O340" s="264">
        <f t="shared" si="46"/>
        <v>319</v>
      </c>
      <c r="P340" s="304">
        <f t="shared" si="47"/>
        <v>0.1623936788507882</v>
      </c>
      <c r="Q340" s="304">
        <f t="shared" si="50"/>
        <v>0.07443043613994454</v>
      </c>
      <c r="R340" s="304">
        <f t="shared" si="48"/>
        <v>0.09134644435356841</v>
      </c>
      <c r="S340" s="304">
        <f t="shared" si="49"/>
        <v>0.010149604928174263</v>
      </c>
      <c r="T340" s="264">
        <f t="shared" si="43"/>
        <v>0</v>
      </c>
      <c r="U340" s="264"/>
      <c r="V340" s="264"/>
      <c r="W340" s="264"/>
      <c r="X340" s="264"/>
      <c r="Y340" s="264"/>
      <c r="Z340" s="264"/>
      <c r="AA340" s="264"/>
      <c r="AB340" s="264"/>
      <c r="AC340" s="264"/>
    </row>
    <row r="341" spans="11:29" ht="12.75">
      <c r="K341" s="264"/>
      <c r="L341" s="264"/>
      <c r="M341" s="264">
        <f t="shared" si="44"/>
        <v>320</v>
      </c>
      <c r="N341" s="264">
        <f t="shared" si="45"/>
        <v>1</v>
      </c>
      <c r="O341" s="264">
        <f t="shared" si="46"/>
        <v>320</v>
      </c>
      <c r="P341" s="304">
        <f t="shared" si="47"/>
        <v>0.15920923785888794</v>
      </c>
      <c r="Q341" s="304">
        <f t="shared" si="50"/>
        <v>0.0729709006853236</v>
      </c>
      <c r="R341" s="304">
        <f t="shared" si="48"/>
        <v>0.0895551962956245</v>
      </c>
      <c r="S341" s="304">
        <f t="shared" si="49"/>
        <v>0.009950577366180496</v>
      </c>
      <c r="T341" s="264">
        <f aca="true" t="shared" si="51" ref="T341:T386">$B$11</f>
        <v>0</v>
      </c>
      <c r="U341" s="264"/>
      <c r="V341" s="264"/>
      <c r="W341" s="264"/>
      <c r="X341" s="264"/>
      <c r="Y341" s="264"/>
      <c r="Z341" s="264"/>
      <c r="AA341" s="264"/>
      <c r="AB341" s="264"/>
      <c r="AC341" s="264"/>
    </row>
    <row r="342" spans="11:29" ht="12.75">
      <c r="K342" s="264"/>
      <c r="L342" s="264"/>
      <c r="M342" s="264">
        <f aca="true" t="shared" si="52" ref="M342:M386">(M341+1)</f>
        <v>321</v>
      </c>
      <c r="N342" s="264">
        <f aca="true" t="shared" si="53" ref="N342:N386">IF($B$9&gt;N341,IF(O341=($B$8-1),(N341+1),(N341)),(N341))</f>
        <v>1</v>
      </c>
      <c r="O342" s="264">
        <f aca="true" t="shared" si="54" ref="O342:O386">IF(O341&lt;($B$8-1),(1+O341),0)</f>
        <v>321</v>
      </c>
      <c r="P342" s="304">
        <f aca="true" t="shared" si="55" ref="P342:P386">IF((N342&gt;N341),(EXP(-$Q$16)*(P341)+$Q$11),((EXP(-$Q$16)*(P341))))</f>
        <v>0.15608724181252162</v>
      </c>
      <c r="Q342" s="304">
        <f t="shared" si="50"/>
        <v>0.07153998583073903</v>
      </c>
      <c r="R342" s="304">
        <f aca="true" t="shared" si="56" ref="R342:R386">IF((N342&gt;N341),(EXP(-$Q$16)*(R341)+$Q$13),((EXP(-$Q$16)*(R341))))</f>
        <v>0.08779907351954344</v>
      </c>
      <c r="S342" s="304">
        <f aca="true" t="shared" si="57" ref="S342:S386">IF((N342&gt;N341),(EXP(-$Q$16)*(S341)+$Q$14),((EXP(-$Q$16)*(S341))))</f>
        <v>0.009755452613282601</v>
      </c>
      <c r="T342" s="264">
        <f t="shared" si="51"/>
        <v>0</v>
      </c>
      <c r="U342" s="264"/>
      <c r="V342" s="264"/>
      <c r="W342" s="264"/>
      <c r="X342" s="264"/>
      <c r="Y342" s="264"/>
      <c r="Z342" s="264"/>
      <c r="AA342" s="264"/>
      <c r="AB342" s="264"/>
      <c r="AC342" s="264"/>
    </row>
    <row r="343" spans="11:29" ht="12.75">
      <c r="K343" s="264"/>
      <c r="L343" s="264"/>
      <c r="M343" s="264">
        <f t="shared" si="52"/>
        <v>322</v>
      </c>
      <c r="N343" s="264">
        <f t="shared" si="53"/>
        <v>1</v>
      </c>
      <c r="O343" s="264">
        <f t="shared" si="54"/>
        <v>322</v>
      </c>
      <c r="P343" s="304">
        <f t="shared" si="55"/>
        <v>0.15302646620439497</v>
      </c>
      <c r="Q343" s="304">
        <f aca="true" t="shared" si="58" ref="Q343:Q386">IF((N343&gt;N342),(EXP(-$Q$16)*(Q342)+$Q$12),((EXP(-$Q$16)*(Q342))))</f>
        <v>0.07013713034368099</v>
      </c>
      <c r="R343" s="304">
        <f t="shared" si="56"/>
        <v>0.0860773872399722</v>
      </c>
      <c r="S343" s="304">
        <f t="shared" si="57"/>
        <v>0.009564154137774686</v>
      </c>
      <c r="T343" s="264">
        <f t="shared" si="51"/>
        <v>0</v>
      </c>
      <c r="U343" s="264"/>
      <c r="V343" s="264"/>
      <c r="W343" s="264"/>
      <c r="X343" s="264"/>
      <c r="Y343" s="264"/>
      <c r="Z343" s="264"/>
      <c r="AA343" s="264"/>
      <c r="AB343" s="264"/>
      <c r="AC343" s="264"/>
    </row>
    <row r="344" spans="11:29" ht="12.75">
      <c r="K344" s="264"/>
      <c r="L344" s="264"/>
      <c r="M344" s="264">
        <f t="shared" si="52"/>
        <v>323</v>
      </c>
      <c r="N344" s="264">
        <f t="shared" si="53"/>
        <v>1</v>
      </c>
      <c r="O344" s="264">
        <f t="shared" si="54"/>
        <v>323</v>
      </c>
      <c r="P344" s="304">
        <f t="shared" si="55"/>
        <v>0.15002571053905492</v>
      </c>
      <c r="Q344" s="304">
        <f t="shared" si="58"/>
        <v>0.0687617839970668</v>
      </c>
      <c r="R344" s="304">
        <f t="shared" si="56"/>
        <v>0.08438946217821841</v>
      </c>
      <c r="S344" s="304">
        <f t="shared" si="57"/>
        <v>0.009376606908690932</v>
      </c>
      <c r="T344" s="264">
        <f t="shared" si="51"/>
        <v>0</v>
      </c>
      <c r="U344" s="264"/>
      <c r="V344" s="264"/>
      <c r="W344" s="264"/>
      <c r="X344" s="264"/>
      <c r="Y344" s="264"/>
      <c r="Z344" s="264"/>
      <c r="AA344" s="264"/>
      <c r="AB344" s="264"/>
      <c r="AC344" s="264"/>
    </row>
    <row r="345" spans="11:29" ht="12.75">
      <c r="K345" s="264"/>
      <c r="L345" s="264"/>
      <c r="M345" s="264">
        <f t="shared" si="52"/>
        <v>324</v>
      </c>
      <c r="N345" s="264">
        <f t="shared" si="53"/>
        <v>1</v>
      </c>
      <c r="O345" s="264">
        <f t="shared" si="54"/>
        <v>324</v>
      </c>
      <c r="P345" s="304">
        <f t="shared" si="55"/>
        <v>0.14708379786203196</v>
      </c>
      <c r="Q345" s="304">
        <f t="shared" si="58"/>
        <v>0.06741340735343127</v>
      </c>
      <c r="R345" s="304">
        <f t="shared" si="56"/>
        <v>0.08273463629739299</v>
      </c>
      <c r="S345" s="304">
        <f t="shared" si="57"/>
        <v>0.009192737366376998</v>
      </c>
      <c r="T345" s="264">
        <f t="shared" si="51"/>
        <v>0</v>
      </c>
      <c r="U345" s="264"/>
      <c r="V345" s="264"/>
      <c r="W345" s="264"/>
      <c r="X345" s="264"/>
      <c r="Y345" s="264"/>
      <c r="Z345" s="264"/>
      <c r="AA345" s="264"/>
      <c r="AB345" s="264"/>
      <c r="AC345" s="264"/>
    </row>
    <row r="346" spans="11:29" ht="12.75">
      <c r="K346" s="264"/>
      <c r="L346" s="264"/>
      <c r="M346" s="264">
        <f t="shared" si="52"/>
        <v>325</v>
      </c>
      <c r="N346" s="264">
        <f t="shared" si="53"/>
        <v>1</v>
      </c>
      <c r="O346" s="264">
        <f t="shared" si="54"/>
        <v>325</v>
      </c>
      <c r="P346" s="304">
        <f t="shared" si="55"/>
        <v>0.14419957429821587</v>
      </c>
      <c r="Q346" s="304">
        <f t="shared" si="58"/>
        <v>0.0660914715533489</v>
      </c>
      <c r="R346" s="304">
        <f t="shared" si="56"/>
        <v>0.08111226054274642</v>
      </c>
      <c r="S346" s="304">
        <f t="shared" si="57"/>
        <v>0.009012473393638492</v>
      </c>
      <c r="T346" s="264">
        <f t="shared" si="51"/>
        <v>0</v>
      </c>
      <c r="U346" s="264"/>
      <c r="V346" s="264"/>
      <c r="W346" s="264"/>
      <c r="X346" s="264"/>
      <c r="Y346" s="264"/>
      <c r="Z346" s="264"/>
      <c r="AA346" s="264"/>
      <c r="AB346" s="264"/>
      <c r="AC346" s="264"/>
    </row>
    <row r="347" spans="11:29" ht="12.75">
      <c r="K347" s="264"/>
      <c r="L347" s="264"/>
      <c r="M347" s="264">
        <f t="shared" si="52"/>
        <v>326</v>
      </c>
      <c r="N347" s="264">
        <f t="shared" si="53"/>
        <v>1</v>
      </c>
      <c r="O347" s="264">
        <f t="shared" si="54"/>
        <v>326</v>
      </c>
      <c r="P347" s="304">
        <f t="shared" si="55"/>
        <v>0.14137190859928353</v>
      </c>
      <c r="Q347" s="304">
        <f t="shared" si="58"/>
        <v>0.06479545810800491</v>
      </c>
      <c r="R347" s="304">
        <f t="shared" si="56"/>
        <v>0.07952169858709698</v>
      </c>
      <c r="S347" s="304">
        <f t="shared" si="57"/>
        <v>0.00883574428745522</v>
      </c>
      <c r="T347" s="264">
        <f t="shared" si="51"/>
        <v>0</v>
      </c>
      <c r="U347" s="264"/>
      <c r="V347" s="264"/>
      <c r="W347" s="264"/>
      <c r="X347" s="264"/>
      <c r="Y347" s="264"/>
      <c r="Z347" s="264"/>
      <c r="AA347" s="264"/>
      <c r="AB347" s="264"/>
      <c r="AC347" s="264"/>
    </row>
    <row r="348" spans="11:29" ht="12.75">
      <c r="K348" s="264"/>
      <c r="L348" s="264"/>
      <c r="M348" s="264">
        <f t="shared" si="52"/>
        <v>327</v>
      </c>
      <c r="N348" s="264">
        <f t="shared" si="53"/>
        <v>1</v>
      </c>
      <c r="O348" s="264">
        <f t="shared" si="54"/>
        <v>327</v>
      </c>
      <c r="P348" s="304">
        <f t="shared" si="55"/>
        <v>0.13859969170000147</v>
      </c>
      <c r="Q348" s="304">
        <f t="shared" si="58"/>
        <v>0.06352485869583398</v>
      </c>
      <c r="R348" s="304">
        <f t="shared" si="56"/>
        <v>0.07796232658125084</v>
      </c>
      <c r="S348" s="304">
        <f t="shared" si="57"/>
        <v>0.008662480731250092</v>
      </c>
      <c r="T348" s="264">
        <f t="shared" si="51"/>
        <v>0</v>
      </c>
      <c r="U348" s="264"/>
      <c r="V348" s="264"/>
      <c r="W348" s="264"/>
      <c r="X348" s="264"/>
      <c r="Y348" s="264"/>
      <c r="Z348" s="264"/>
      <c r="AA348" s="264"/>
      <c r="AB348" s="264"/>
      <c r="AC348" s="264"/>
    </row>
    <row r="349" spans="11:29" ht="12.75">
      <c r="K349" s="264"/>
      <c r="L349" s="264"/>
      <c r="M349" s="264">
        <f t="shared" si="52"/>
        <v>328</v>
      </c>
      <c r="N349" s="264">
        <f t="shared" si="53"/>
        <v>1</v>
      </c>
      <c r="O349" s="264">
        <f t="shared" si="54"/>
        <v>328</v>
      </c>
      <c r="P349" s="304">
        <f t="shared" si="55"/>
        <v>0.135881836283229</v>
      </c>
      <c r="Q349" s="304">
        <f t="shared" si="58"/>
        <v>0.0622791749631466</v>
      </c>
      <c r="R349" s="304">
        <f t="shared" si="56"/>
        <v>0.07643353290931632</v>
      </c>
      <c r="S349" s="304">
        <f t="shared" si="57"/>
        <v>0.008492614767701813</v>
      </c>
      <c r="T349" s="264">
        <f t="shared" si="51"/>
        <v>0</v>
      </c>
      <c r="U349" s="264"/>
      <c r="V349" s="264"/>
      <c r="W349" s="264"/>
      <c r="X349" s="264"/>
      <c r="Y349" s="264"/>
      <c r="Z349" s="264"/>
      <c r="AA349" s="264"/>
      <c r="AB349" s="264"/>
      <c r="AC349" s="264"/>
    </row>
    <row r="350" spans="11:29" ht="12.75">
      <c r="K350" s="264"/>
      <c r="L350" s="264"/>
      <c r="M350" s="264">
        <f t="shared" si="52"/>
        <v>329</v>
      </c>
      <c r="N350" s="264">
        <f t="shared" si="53"/>
        <v>1</v>
      </c>
      <c r="O350" s="264">
        <f t="shared" si="54"/>
        <v>329</v>
      </c>
      <c r="P350" s="304">
        <f t="shared" si="55"/>
        <v>0.13321727635345132</v>
      </c>
      <c r="Q350" s="304">
        <f t="shared" si="58"/>
        <v>0.06105791832866516</v>
      </c>
      <c r="R350" s="304">
        <f t="shared" si="56"/>
        <v>0.07493471794881637</v>
      </c>
      <c r="S350" s="304">
        <f t="shared" si="57"/>
        <v>0.008326079772090707</v>
      </c>
      <c r="T350" s="264">
        <f t="shared" si="51"/>
        <v>0</v>
      </c>
      <c r="U350" s="264"/>
      <c r="V350" s="264"/>
      <c r="W350" s="264"/>
      <c r="X350" s="264"/>
      <c r="Y350" s="264"/>
      <c r="Z350" s="264"/>
      <c r="AA350" s="264"/>
      <c r="AB350" s="264"/>
      <c r="AC350" s="264"/>
    </row>
    <row r="351" spans="11:29" ht="12.75">
      <c r="K351" s="264"/>
      <c r="L351" s="264"/>
      <c r="M351" s="264">
        <f t="shared" si="52"/>
        <v>330</v>
      </c>
      <c r="N351" s="264">
        <f t="shared" si="53"/>
        <v>1</v>
      </c>
      <c r="O351" s="264">
        <f t="shared" si="54"/>
        <v>330</v>
      </c>
      <c r="P351" s="304">
        <f t="shared" si="55"/>
        <v>0.1306049668186755</v>
      </c>
      <c r="Q351" s="304">
        <f t="shared" si="58"/>
        <v>0.05986060979189291</v>
      </c>
      <c r="R351" s="304">
        <f t="shared" si="56"/>
        <v>0.07346529383550497</v>
      </c>
      <c r="S351" s="304">
        <f t="shared" si="57"/>
        <v>0.008162810426167219</v>
      </c>
      <c r="T351" s="264">
        <f t="shared" si="51"/>
        <v>0</v>
      </c>
      <c r="U351" s="264"/>
      <c r="V351" s="264"/>
      <c r="W351" s="264"/>
      <c r="X351" s="264"/>
      <c r="Y351" s="264"/>
      <c r="Z351" s="264"/>
      <c r="AA351" s="264"/>
      <c r="AB351" s="264"/>
      <c r="AC351" s="264"/>
    </row>
    <row r="352" spans="11:29" ht="12.75">
      <c r="K352" s="264"/>
      <c r="L352" s="264"/>
      <c r="M352" s="264">
        <f t="shared" si="52"/>
        <v>331</v>
      </c>
      <c r="N352" s="264">
        <f t="shared" si="53"/>
        <v>1</v>
      </c>
      <c r="O352" s="264">
        <f t="shared" si="54"/>
        <v>331</v>
      </c>
      <c r="P352" s="304">
        <f t="shared" si="55"/>
        <v>0.12804388308052514</v>
      </c>
      <c r="Q352" s="304">
        <f t="shared" si="58"/>
        <v>0.05868677974524066</v>
      </c>
      <c r="R352" s="304">
        <f t="shared" si="56"/>
        <v>0.0720246842327954</v>
      </c>
      <c r="S352" s="304">
        <f t="shared" si="57"/>
        <v>0.008002742692532821</v>
      </c>
      <c r="T352" s="264">
        <f t="shared" si="51"/>
        <v>0</v>
      </c>
      <c r="U352" s="264"/>
      <c r="V352" s="264"/>
      <c r="W352" s="264"/>
      <c r="X352" s="264"/>
      <c r="Y352" s="264"/>
      <c r="Z352" s="264"/>
      <c r="AA352" s="264"/>
      <c r="AB352" s="264"/>
      <c r="AC352" s="264"/>
    </row>
    <row r="353" spans="11:29" ht="12.75">
      <c r="K353" s="264"/>
      <c r="L353" s="264"/>
      <c r="M353" s="264">
        <f t="shared" si="52"/>
        <v>332</v>
      </c>
      <c r="N353" s="264">
        <f t="shared" si="53"/>
        <v>1</v>
      </c>
      <c r="O353" s="264">
        <f t="shared" si="54"/>
        <v>332</v>
      </c>
      <c r="P353" s="304">
        <f t="shared" si="55"/>
        <v>0.12553302063237307</v>
      </c>
      <c r="Q353" s="304">
        <f t="shared" si="58"/>
        <v>0.05753596778983763</v>
      </c>
      <c r="R353" s="304">
        <f t="shared" si="56"/>
        <v>0.07061232410570986</v>
      </c>
      <c r="S353" s="304">
        <f t="shared" si="57"/>
        <v>0.007845813789523317</v>
      </c>
      <c r="T353" s="264">
        <f t="shared" si="51"/>
        <v>0</v>
      </c>
      <c r="U353" s="264"/>
      <c r="V353" s="264"/>
      <c r="W353" s="264"/>
      <c r="X353" s="264"/>
      <c r="Y353" s="264"/>
      <c r="Z353" s="264"/>
      <c r="AA353" s="264"/>
      <c r="AB353" s="264"/>
      <c r="AC353" s="264"/>
    </row>
    <row r="354" spans="11:29" ht="12.75">
      <c r="K354" s="264"/>
      <c r="L354" s="264"/>
      <c r="M354" s="264">
        <f t="shared" si="52"/>
        <v>333</v>
      </c>
      <c r="N354" s="264">
        <f t="shared" si="53"/>
        <v>1</v>
      </c>
      <c r="O354" s="264">
        <f t="shared" si="54"/>
        <v>333</v>
      </c>
      <c r="P354" s="304">
        <f t="shared" si="55"/>
        <v>0.1230713946653544</v>
      </c>
      <c r="Q354" s="304">
        <f t="shared" si="58"/>
        <v>0.056407722554954076</v>
      </c>
      <c r="R354" s="304">
        <f t="shared" si="56"/>
        <v>0.06922765949926186</v>
      </c>
      <c r="S354" s="304">
        <f t="shared" si="57"/>
        <v>0.00769196216658465</v>
      </c>
      <c r="T354" s="264">
        <f t="shared" si="51"/>
        <v>0</v>
      </c>
      <c r="U354" s="264"/>
      <c r="V354" s="264"/>
      <c r="W354" s="264"/>
      <c r="X354" s="264"/>
      <c r="Y354" s="264"/>
      <c r="Z354" s="264"/>
      <c r="AA354" s="264"/>
      <c r="AB354" s="264"/>
      <c r="AC354" s="264"/>
    </row>
    <row r="355" spans="11:29" ht="12.75">
      <c r="K355" s="264"/>
      <c r="L355" s="264"/>
      <c r="M355" s="264">
        <f t="shared" si="52"/>
        <v>334</v>
      </c>
      <c r="N355" s="264">
        <f t="shared" si="53"/>
        <v>1</v>
      </c>
      <c r="O355" s="264">
        <f t="shared" si="54"/>
        <v>334</v>
      </c>
      <c r="P355" s="304">
        <f t="shared" si="55"/>
        <v>0.12065803968210538</v>
      </c>
      <c r="Q355" s="304">
        <f t="shared" si="58"/>
        <v>0.055301601520964944</v>
      </c>
      <c r="R355" s="304">
        <f t="shared" si="56"/>
        <v>0.0678701473211843</v>
      </c>
      <c r="S355" s="304">
        <f t="shared" si="57"/>
        <v>0.007541127480131586</v>
      </c>
      <c r="T355" s="264">
        <f t="shared" si="51"/>
        <v>0</v>
      </c>
      <c r="U355" s="264"/>
      <c r="V355" s="264"/>
      <c r="W355" s="264"/>
      <c r="X355" s="264"/>
      <c r="Y355" s="264"/>
      <c r="Z355" s="264"/>
      <c r="AA355" s="264"/>
      <c r="AB355" s="264"/>
      <c r="AC355" s="264"/>
    </row>
    <row r="356" spans="11:29" ht="12.75">
      <c r="K356" s="264"/>
      <c r="L356" s="264"/>
      <c r="M356" s="264">
        <f t="shared" si="52"/>
        <v>335</v>
      </c>
      <c r="N356" s="264">
        <f t="shared" si="53"/>
        <v>1</v>
      </c>
      <c r="O356" s="264">
        <f t="shared" si="54"/>
        <v>335</v>
      </c>
      <c r="P356" s="304">
        <f t="shared" si="55"/>
        <v>0.11829200911807668</v>
      </c>
      <c r="Q356" s="304">
        <f t="shared" si="58"/>
        <v>0.054217170845785125</v>
      </c>
      <c r="R356" s="304">
        <f t="shared" si="56"/>
        <v>0.06653925512891815</v>
      </c>
      <c r="S356" s="304">
        <f t="shared" si="57"/>
        <v>0.007393250569879792</v>
      </c>
      <c r="T356" s="264">
        <f t="shared" si="51"/>
        <v>0</v>
      </c>
      <c r="U356" s="264"/>
      <c r="V356" s="264"/>
      <c r="W356" s="264"/>
      <c r="X356" s="264"/>
      <c r="Y356" s="264"/>
      <c r="Z356" s="264"/>
      <c r="AA356" s="264"/>
      <c r="AB356" s="264"/>
      <c r="AC356" s="264"/>
    </row>
    <row r="357" spans="11:29" ht="12.75">
      <c r="K357" s="264"/>
      <c r="L357" s="264"/>
      <c r="M357" s="264">
        <f t="shared" si="52"/>
        <v>336</v>
      </c>
      <c r="N357" s="264">
        <f t="shared" si="53"/>
        <v>1</v>
      </c>
      <c r="O357" s="264">
        <f t="shared" si="54"/>
        <v>336</v>
      </c>
      <c r="P357" s="304">
        <f t="shared" si="55"/>
        <v>0.11597237497027243</v>
      </c>
      <c r="Q357" s="304">
        <f t="shared" si="58"/>
        <v>0.053154005194708184</v>
      </c>
      <c r="R357" s="304">
        <f t="shared" si="56"/>
        <v>0.06523446092077825</v>
      </c>
      <c r="S357" s="304">
        <f t="shared" si="57"/>
        <v>0.007248273435642027</v>
      </c>
      <c r="T357" s="264">
        <f t="shared" si="51"/>
        <v>0</v>
      </c>
      <c r="U357" s="264"/>
      <c r="V357" s="264"/>
      <c r="W357" s="264"/>
      <c r="X357" s="264"/>
      <c r="Y357" s="264"/>
      <c r="Z357" s="264"/>
      <c r="AA357" s="264"/>
      <c r="AB357" s="264"/>
      <c r="AC357" s="264"/>
    </row>
    <row r="358" spans="11:29" ht="12.75">
      <c r="K358" s="264"/>
      <c r="L358" s="264"/>
      <c r="M358" s="264">
        <f t="shared" si="52"/>
        <v>337</v>
      </c>
      <c r="N358" s="264">
        <f t="shared" si="53"/>
        <v>1</v>
      </c>
      <c r="O358" s="264">
        <f t="shared" si="54"/>
        <v>337</v>
      </c>
      <c r="P358" s="304">
        <f t="shared" si="55"/>
        <v>0.1136982274332695</v>
      </c>
      <c r="Q358" s="304">
        <f t="shared" si="58"/>
        <v>0.052111687573581846</v>
      </c>
      <c r="R358" s="304">
        <f t="shared" si="56"/>
        <v>0.06395525293121411</v>
      </c>
      <c r="S358" s="304">
        <f t="shared" si="57"/>
        <v>0.007106139214579344</v>
      </c>
      <c r="T358" s="264">
        <f t="shared" si="51"/>
        <v>0</v>
      </c>
      <c r="U358" s="264"/>
      <c r="V358" s="264"/>
      <c r="W358" s="264"/>
      <c r="X358" s="264"/>
      <c r="Y358" s="264"/>
      <c r="Z358" s="264"/>
      <c r="AA358" s="264"/>
      <c r="AB358" s="264"/>
      <c r="AC358" s="264"/>
    </row>
    <row r="359" spans="11:29" ht="12.75">
      <c r="K359" s="264"/>
      <c r="L359" s="264"/>
      <c r="M359" s="264">
        <f t="shared" si="52"/>
        <v>338</v>
      </c>
      <c r="N359" s="264">
        <f t="shared" si="53"/>
        <v>1</v>
      </c>
      <c r="O359" s="264">
        <f t="shared" si="54"/>
        <v>338</v>
      </c>
      <c r="P359" s="304">
        <f t="shared" si="55"/>
        <v>0.11146867454237416</v>
      </c>
      <c r="Q359" s="304">
        <f t="shared" si="58"/>
        <v>0.05108980916525482</v>
      </c>
      <c r="R359" s="304">
        <f t="shared" si="56"/>
        <v>0.06270112943008549</v>
      </c>
      <c r="S359" s="304">
        <f t="shared" si="57"/>
        <v>0.006966792158898385</v>
      </c>
      <c r="T359" s="264">
        <f t="shared" si="51"/>
        <v>0</v>
      </c>
      <c r="U359" s="264"/>
      <c r="V359" s="264"/>
      <c r="W359" s="264"/>
      <c r="X359" s="264"/>
      <c r="Y359" s="264"/>
      <c r="Z359" s="264"/>
      <c r="AA359" s="264"/>
      <c r="AB359" s="264"/>
      <c r="AC359" s="264"/>
    </row>
    <row r="360" spans="11:29" ht="12.75">
      <c r="K360" s="264"/>
      <c r="L360" s="264"/>
      <c r="M360" s="264">
        <f t="shared" si="52"/>
        <v>339</v>
      </c>
      <c r="N360" s="264">
        <f t="shared" si="53"/>
        <v>1</v>
      </c>
      <c r="O360" s="264">
        <f t="shared" si="54"/>
        <v>339</v>
      </c>
      <c r="P360" s="304">
        <f t="shared" si="55"/>
        <v>0.1092828418237763</v>
      </c>
      <c r="Q360" s="304">
        <f t="shared" si="58"/>
        <v>0.0500879691692308</v>
      </c>
      <c r="R360" s="304">
        <f t="shared" si="56"/>
        <v>0.061471598525874194</v>
      </c>
      <c r="S360" s="304">
        <f t="shared" si="57"/>
        <v>0.006830177613986019</v>
      </c>
      <c r="T360" s="264">
        <f t="shared" si="51"/>
        <v>0</v>
      </c>
      <c r="U360" s="264"/>
      <c r="V360" s="264"/>
      <c r="W360" s="264"/>
      <c r="X360" s="264"/>
      <c r="Y360" s="264"/>
      <c r="Z360" s="264"/>
      <c r="AA360" s="264"/>
      <c r="AB360" s="264"/>
      <c r="AC360" s="264"/>
    </row>
    <row r="361" spans="11:29" ht="12.75">
      <c r="K361" s="264"/>
      <c r="L361" s="264"/>
      <c r="M361" s="264">
        <f t="shared" si="52"/>
        <v>340</v>
      </c>
      <c r="N361" s="264">
        <f t="shared" si="53"/>
        <v>1</v>
      </c>
      <c r="O361" s="264">
        <f t="shared" si="54"/>
        <v>340</v>
      </c>
      <c r="P361" s="304">
        <f t="shared" si="55"/>
        <v>0.10713987195156384</v>
      </c>
      <c r="Q361" s="304">
        <f t="shared" si="58"/>
        <v>0.04910577464446675</v>
      </c>
      <c r="R361" s="304">
        <f t="shared" si="56"/>
        <v>0.06026617797275468</v>
      </c>
      <c r="S361" s="304">
        <f t="shared" si="57"/>
        <v>0.00669624199697274</v>
      </c>
      <c r="T361" s="264">
        <f t="shared" si="51"/>
        <v>0</v>
      </c>
      <c r="U361" s="264"/>
      <c r="V361" s="264"/>
      <c r="W361" s="264"/>
      <c r="X361" s="264"/>
      <c r="Y361" s="264"/>
      <c r="Z361" s="264"/>
      <c r="AA361" s="264"/>
      <c r="AB361" s="264"/>
      <c r="AC361" s="264"/>
    </row>
    <row r="362" spans="11:29" ht="12.75">
      <c r="K362" s="264"/>
      <c r="L362" s="264"/>
      <c r="M362" s="264">
        <f t="shared" si="52"/>
        <v>341</v>
      </c>
      <c r="N362" s="264">
        <f t="shared" si="53"/>
        <v>1</v>
      </c>
      <c r="O362" s="264">
        <f t="shared" si="54"/>
        <v>341</v>
      </c>
      <c r="P362" s="304">
        <f t="shared" si="55"/>
        <v>0.1050389244114629</v>
      </c>
      <c r="Q362" s="304">
        <f t="shared" si="58"/>
        <v>0.04814284035525382</v>
      </c>
      <c r="R362" s="304">
        <f t="shared" si="56"/>
        <v>0.0590843949814479</v>
      </c>
      <c r="S362" s="304">
        <f t="shared" si="57"/>
        <v>0.006564932775716431</v>
      </c>
      <c r="T362" s="264">
        <f t="shared" si="51"/>
        <v>0</v>
      </c>
      <c r="U362" s="264"/>
      <c r="V362" s="264"/>
      <c r="W362" s="264"/>
      <c r="X362" s="264"/>
      <c r="Y362" s="264"/>
      <c r="Z362" s="264"/>
      <c r="AA362" s="264"/>
      <c r="AB362" s="264"/>
      <c r="AC362" s="264"/>
    </row>
    <row r="363" spans="11:29" ht="12.75">
      <c r="K363" s="264"/>
      <c r="L363" s="264"/>
      <c r="M363" s="264">
        <f t="shared" si="52"/>
        <v>342</v>
      </c>
      <c r="N363" s="264">
        <f t="shared" si="53"/>
        <v>1</v>
      </c>
      <c r="O363" s="264">
        <f t="shared" si="54"/>
        <v>342</v>
      </c>
      <c r="P363" s="304">
        <f t="shared" si="55"/>
        <v>0.10297917517117187</v>
      </c>
      <c r="Q363" s="304">
        <f t="shared" si="58"/>
        <v>0.04719878862012043</v>
      </c>
      <c r="R363" s="304">
        <f t="shared" si="56"/>
        <v>0.0579257860337842</v>
      </c>
      <c r="S363" s="304">
        <f t="shared" si="57"/>
        <v>0.006436198448198242</v>
      </c>
      <c r="T363" s="264">
        <f t="shared" si="51"/>
        <v>0</v>
      </c>
      <c r="U363" s="264"/>
      <c r="V363" s="264"/>
      <c r="W363" s="264"/>
      <c r="X363" s="264"/>
      <c r="Y363" s="264"/>
      <c r="Z363" s="264"/>
      <c r="AA363" s="264"/>
      <c r="AB363" s="264"/>
      <c r="AC363" s="264"/>
    </row>
    <row r="364" spans="11:29" ht="12.75">
      <c r="K364" s="264"/>
      <c r="L364" s="264"/>
      <c r="M364" s="264">
        <f t="shared" si="52"/>
        <v>343</v>
      </c>
      <c r="N364" s="264">
        <f t="shared" si="53"/>
        <v>1</v>
      </c>
      <c r="O364" s="264">
        <f t="shared" si="54"/>
        <v>343</v>
      </c>
      <c r="P364" s="304">
        <f t="shared" si="55"/>
        <v>0.10095981635715996</v>
      </c>
      <c r="Q364" s="304">
        <f t="shared" si="58"/>
        <v>0.04627324916369831</v>
      </c>
      <c r="R364" s="304">
        <f t="shared" si="56"/>
        <v>0.0567898967009025</v>
      </c>
      <c r="S364" s="304">
        <f t="shared" si="57"/>
        <v>0.006309988522322498</v>
      </c>
      <c r="T364" s="264">
        <f t="shared" si="51"/>
        <v>0</v>
      </c>
      <c r="U364" s="264"/>
      <c r="V364" s="264"/>
      <c r="W364" s="264"/>
      <c r="X364" s="264"/>
      <c r="Y364" s="264"/>
      <c r="Z364" s="264"/>
      <c r="AA364" s="264"/>
      <c r="AB364" s="264"/>
      <c r="AC364" s="264"/>
    </row>
    <row r="365" spans="11:29" ht="12.75">
      <c r="K365" s="264"/>
      <c r="L365" s="264"/>
      <c r="M365" s="264">
        <f t="shared" si="52"/>
        <v>344</v>
      </c>
      <c r="N365" s="264">
        <f t="shared" si="53"/>
        <v>1</v>
      </c>
      <c r="O365" s="264">
        <f t="shared" si="54"/>
        <v>344</v>
      </c>
      <c r="P365" s="304">
        <f t="shared" si="55"/>
        <v>0.09898005593780357</v>
      </c>
      <c r="Q365" s="304">
        <f t="shared" si="58"/>
        <v>0.0453658589714933</v>
      </c>
      <c r="R365" s="304">
        <f t="shared" si="56"/>
        <v>0.055676281465014535</v>
      </c>
      <c r="S365" s="304">
        <f t="shared" si="57"/>
        <v>0.006186253496112723</v>
      </c>
      <c r="T365" s="264">
        <f t="shared" si="51"/>
        <v>0</v>
      </c>
      <c r="U365" s="264"/>
      <c r="V365" s="264"/>
      <c r="W365" s="264"/>
      <c r="X365" s="264"/>
      <c r="Y365" s="264"/>
      <c r="Z365" s="264"/>
      <c r="AA365" s="264"/>
      <c r="AB365" s="264"/>
      <c r="AC365" s="264"/>
    </row>
    <row r="366" spans="11:29" ht="12.75">
      <c r="K366" s="264"/>
      <c r="L366" s="264"/>
      <c r="M366" s="264">
        <f t="shared" si="52"/>
        <v>345</v>
      </c>
      <c r="N366" s="264">
        <f t="shared" si="53"/>
        <v>1</v>
      </c>
      <c r="O366" s="264">
        <f t="shared" si="54"/>
        <v>345</v>
      </c>
      <c r="P366" s="304">
        <f t="shared" si="55"/>
        <v>0.09703911741273613</v>
      </c>
      <c r="Q366" s="304">
        <f t="shared" si="58"/>
        <v>0.04447626214750406</v>
      </c>
      <c r="R366" s="304">
        <f t="shared" si="56"/>
        <v>0.054584503544664105</v>
      </c>
      <c r="S366" s="304">
        <f t="shared" si="57"/>
        <v>0.006064944838296008</v>
      </c>
      <c r="T366" s="264">
        <f t="shared" si="51"/>
        <v>0</v>
      </c>
      <c r="U366" s="264"/>
      <c r="V366" s="264"/>
      <c r="W366" s="264"/>
      <c r="X366" s="264"/>
      <c r="Y366" s="264"/>
      <c r="Z366" s="264"/>
      <c r="AA366" s="264"/>
      <c r="AB366" s="264"/>
      <c r="AC366" s="264"/>
    </row>
    <row r="367" spans="11:29" ht="12.75">
      <c r="K367" s="264"/>
      <c r="L367" s="264"/>
      <c r="M367" s="264">
        <f t="shared" si="52"/>
        <v>346</v>
      </c>
      <c r="N367" s="264">
        <f t="shared" si="53"/>
        <v>1</v>
      </c>
      <c r="O367" s="264">
        <f t="shared" si="54"/>
        <v>346</v>
      </c>
      <c r="P367" s="304">
        <f t="shared" si="55"/>
        <v>0.09513623950828967</v>
      </c>
      <c r="Q367" s="304">
        <f t="shared" si="58"/>
        <v>0.04360410977463276</v>
      </c>
      <c r="R367" s="304">
        <f t="shared" si="56"/>
        <v>0.053514134723412966</v>
      </c>
      <c r="S367" s="304">
        <f t="shared" si="57"/>
        <v>0.0059460149692681045</v>
      </c>
      <c r="T367" s="264">
        <f t="shared" si="51"/>
        <v>0</v>
      </c>
      <c r="U367" s="264"/>
      <c r="V367" s="264"/>
      <c r="W367" s="264"/>
      <c r="X367" s="264"/>
      <c r="Y367" s="264"/>
      <c r="Z367" s="264"/>
      <c r="AA367" s="264"/>
      <c r="AB367" s="264"/>
      <c r="AC367" s="264"/>
    </row>
    <row r="368" spans="11:29" ht="12.75">
      <c r="K368" s="264"/>
      <c r="L368" s="264"/>
      <c r="M368" s="264">
        <f t="shared" si="52"/>
        <v>347</v>
      </c>
      <c r="N368" s="264">
        <f t="shared" si="53"/>
        <v>1</v>
      </c>
      <c r="O368" s="264">
        <f t="shared" si="54"/>
        <v>347</v>
      </c>
      <c r="P368" s="304">
        <f t="shared" si="55"/>
        <v>0.09327067587890848</v>
      </c>
      <c r="Q368" s="304">
        <f t="shared" si="58"/>
        <v>0.042749059777833054</v>
      </c>
      <c r="R368" s="304">
        <f t="shared" si="56"/>
        <v>0.05246475518188605</v>
      </c>
      <c r="S368" s="304">
        <f t="shared" si="57"/>
        <v>0.00582941724243178</v>
      </c>
      <c r="T368" s="264">
        <f t="shared" si="51"/>
        <v>0</v>
      </c>
      <c r="U368" s="264"/>
      <c r="V368" s="264"/>
      <c r="W368" s="264"/>
      <c r="X368" s="264"/>
      <c r="Y368" s="264"/>
      <c r="Z368" s="264"/>
      <c r="AA368" s="264"/>
      <c r="AB368" s="264"/>
      <c r="AC368" s="264"/>
    </row>
    <row r="369" spans="11:29" ht="12.75">
      <c r="K369" s="264"/>
      <c r="L369" s="264"/>
      <c r="M369" s="264">
        <f t="shared" si="52"/>
        <v>348</v>
      </c>
      <c r="N369" s="264">
        <f t="shared" si="53"/>
        <v>1</v>
      </c>
      <c r="O369" s="264">
        <f t="shared" si="54"/>
        <v>348</v>
      </c>
      <c r="P369" s="304">
        <f t="shared" si="55"/>
        <v>0.09144169481441801</v>
      </c>
      <c r="Q369" s="304">
        <f t="shared" si="58"/>
        <v>0.04191077678994158</v>
      </c>
      <c r="R369" s="304">
        <f t="shared" si="56"/>
        <v>0.05143595333311016</v>
      </c>
      <c r="S369" s="304">
        <f t="shared" si="57"/>
        <v>0.005715105925901126</v>
      </c>
      <c r="T369" s="264">
        <f t="shared" si="51"/>
        <v>0</v>
      </c>
      <c r="U369" s="264"/>
      <c r="V369" s="264"/>
      <c r="W369" s="264"/>
      <c r="X369" s="264"/>
      <c r="Y369" s="264"/>
      <c r="Z369" s="264"/>
      <c r="AA369" s="264"/>
      <c r="AB369" s="264"/>
      <c r="AC369" s="264"/>
    </row>
    <row r="370" spans="11:29" ht="12.75">
      <c r="K370" s="264"/>
      <c r="L370" s="264"/>
      <c r="M370" s="264">
        <f t="shared" si="52"/>
        <v>349</v>
      </c>
      <c r="N370" s="264">
        <f t="shared" si="53"/>
        <v>1</v>
      </c>
      <c r="O370" s="264">
        <f t="shared" si="54"/>
        <v>349</v>
      </c>
      <c r="P370" s="304">
        <f t="shared" si="55"/>
        <v>0.0896485789530339</v>
      </c>
      <c r="Q370" s="304">
        <f t="shared" si="58"/>
        <v>0.04108893202014053</v>
      </c>
      <c r="R370" s="304">
        <f t="shared" si="56"/>
        <v>0.05042732566108159</v>
      </c>
      <c r="S370" s="304">
        <f t="shared" si="57"/>
        <v>0.005603036184564618</v>
      </c>
      <c r="T370" s="264">
        <f t="shared" si="51"/>
        <v>0</v>
      </c>
      <c r="U370" s="264"/>
      <c r="V370" s="264"/>
      <c r="W370" s="264"/>
      <c r="X370" s="264"/>
      <c r="Y370" s="264"/>
      <c r="Z370" s="264"/>
      <c r="AA370" s="264"/>
      <c r="AB370" s="264"/>
      <c r="AC370" s="264"/>
    </row>
    <row r="371" spans="11:29" ht="12.75">
      <c r="K371" s="264"/>
      <c r="L371" s="264"/>
      <c r="M371" s="264">
        <f t="shared" si="52"/>
        <v>350</v>
      </c>
      <c r="N371" s="264">
        <f t="shared" si="53"/>
        <v>1</v>
      </c>
      <c r="O371" s="264">
        <f t="shared" si="54"/>
        <v>350</v>
      </c>
      <c r="P371" s="304">
        <f t="shared" si="55"/>
        <v>0.08789062499999883</v>
      </c>
      <c r="Q371" s="304">
        <f t="shared" si="58"/>
        <v>0.04028320312499946</v>
      </c>
      <c r="R371" s="304">
        <f t="shared" si="56"/>
        <v>0.04943847656249937</v>
      </c>
      <c r="S371" s="304">
        <f t="shared" si="57"/>
        <v>0.005493164062499927</v>
      </c>
      <c r="T371" s="264">
        <f t="shared" si="51"/>
        <v>0</v>
      </c>
      <c r="U371" s="264"/>
      <c r="V371" s="264"/>
      <c r="W371" s="264"/>
      <c r="X371" s="264"/>
      <c r="Y371" s="264"/>
      <c r="Z371" s="264"/>
      <c r="AA371" s="264"/>
      <c r="AB371" s="264"/>
      <c r="AC371" s="264"/>
    </row>
    <row r="372" spans="11:29" ht="12.75">
      <c r="K372" s="264"/>
      <c r="L372" s="264"/>
      <c r="M372" s="264">
        <f t="shared" si="52"/>
        <v>351</v>
      </c>
      <c r="N372" s="264">
        <f t="shared" si="53"/>
        <v>1</v>
      </c>
      <c r="O372" s="264">
        <f t="shared" si="54"/>
        <v>351</v>
      </c>
      <c r="P372" s="304">
        <f t="shared" si="55"/>
        <v>0.08616714345173676</v>
      </c>
      <c r="Q372" s="304">
        <f t="shared" si="58"/>
        <v>0.03949327408204601</v>
      </c>
      <c r="R372" s="304">
        <f t="shared" si="56"/>
        <v>0.04846901819160195</v>
      </c>
      <c r="S372" s="304">
        <f t="shared" si="57"/>
        <v>0.0053854464657335475</v>
      </c>
      <c r="T372" s="264">
        <f t="shared" si="51"/>
        <v>0</v>
      </c>
      <c r="U372" s="264"/>
      <c r="V372" s="264"/>
      <c r="W372" s="264"/>
      <c r="X372" s="264"/>
      <c r="Y372" s="264"/>
      <c r="Z372" s="264"/>
      <c r="AA372" s="264"/>
      <c r="AB372" s="264"/>
      <c r="AC372" s="264"/>
    </row>
    <row r="373" spans="11:29" ht="12.75">
      <c r="K373" s="264"/>
      <c r="L373" s="264"/>
      <c r="M373" s="264">
        <f t="shared" si="52"/>
        <v>352</v>
      </c>
      <c r="N373" s="264">
        <f t="shared" si="53"/>
        <v>1</v>
      </c>
      <c r="O373" s="264">
        <f t="shared" si="54"/>
        <v>352</v>
      </c>
      <c r="P373" s="304">
        <f t="shared" si="55"/>
        <v>0.08447745832541616</v>
      </c>
      <c r="Q373" s="304">
        <f t="shared" si="58"/>
        <v>0.038718835065815735</v>
      </c>
      <c r="R373" s="304">
        <f t="shared" si="56"/>
        <v>0.04751857030804661</v>
      </c>
      <c r="S373" s="304">
        <f t="shared" si="57"/>
        <v>0.00527984114533851</v>
      </c>
      <c r="T373" s="264">
        <f t="shared" si="51"/>
        <v>0</v>
      </c>
      <c r="U373" s="264"/>
      <c r="V373" s="264"/>
      <c r="W373" s="264"/>
      <c r="X373" s="264"/>
      <c r="Y373" s="264"/>
      <c r="Z373" s="264"/>
      <c r="AA373" s="264"/>
      <c r="AB373" s="264"/>
      <c r="AC373" s="264"/>
    </row>
    <row r="374" spans="11:29" ht="12.75">
      <c r="K374" s="264"/>
      <c r="L374" s="264"/>
      <c r="M374" s="264">
        <f t="shared" si="52"/>
        <v>353</v>
      </c>
      <c r="N374" s="264">
        <f t="shared" si="53"/>
        <v>1</v>
      </c>
      <c r="O374" s="264">
        <f t="shared" si="54"/>
        <v>353</v>
      </c>
      <c r="P374" s="304">
        <f t="shared" si="55"/>
        <v>0.08282090689381653</v>
      </c>
      <c r="Q374" s="304">
        <f t="shared" si="58"/>
        <v>0.03795958232633258</v>
      </c>
      <c r="R374" s="304">
        <f t="shared" si="56"/>
        <v>0.046586760127771826</v>
      </c>
      <c r="S374" s="304">
        <f t="shared" si="57"/>
        <v>0.005176306680863533</v>
      </c>
      <c r="T374" s="264">
        <f t="shared" si="51"/>
        <v>0</v>
      </c>
      <c r="U374" s="264"/>
      <c r="V374" s="264"/>
      <c r="W374" s="264"/>
      <c r="X374" s="264"/>
      <c r="Y374" s="264"/>
      <c r="Z374" s="264"/>
      <c r="AA374" s="264"/>
      <c r="AB374" s="264"/>
      <c r="AC374" s="264"/>
    </row>
    <row r="375" spans="11:29" ht="12.75">
      <c r="K375" s="264"/>
      <c r="L375" s="264"/>
      <c r="M375" s="264">
        <f t="shared" si="52"/>
        <v>354</v>
      </c>
      <c r="N375" s="264">
        <f t="shared" si="53"/>
        <v>1</v>
      </c>
      <c r="O375" s="264">
        <f t="shared" si="54"/>
        <v>354</v>
      </c>
      <c r="P375" s="304">
        <f t="shared" si="55"/>
        <v>0.08119683942539398</v>
      </c>
      <c r="Q375" s="304">
        <f t="shared" si="58"/>
        <v>0.03721521806997224</v>
      </c>
      <c r="R375" s="304">
        <f t="shared" si="56"/>
        <v>0.045673222176784135</v>
      </c>
      <c r="S375" s="304">
        <f t="shared" si="57"/>
        <v>0.0050748024640871236</v>
      </c>
      <c r="T375" s="264">
        <f t="shared" si="51"/>
        <v>0</v>
      </c>
      <c r="U375" s="264"/>
      <c r="V375" s="264"/>
      <c r="W375" s="264"/>
      <c r="X375" s="264"/>
      <c r="Y375" s="264"/>
      <c r="Z375" s="264"/>
      <c r="AA375" s="264"/>
      <c r="AB375" s="264"/>
      <c r="AC375" s="264"/>
    </row>
    <row r="376" spans="11:29" ht="12.75">
      <c r="K376" s="264"/>
      <c r="L376" s="264"/>
      <c r="M376" s="264">
        <f t="shared" si="52"/>
        <v>355</v>
      </c>
      <c r="N376" s="264">
        <f t="shared" si="53"/>
        <v>1</v>
      </c>
      <c r="O376" s="264">
        <f t="shared" si="54"/>
        <v>355</v>
      </c>
      <c r="P376" s="304">
        <f t="shared" si="55"/>
        <v>0.07960461892944384</v>
      </c>
      <c r="Q376" s="304">
        <f t="shared" si="58"/>
        <v>0.03648545034266176</v>
      </c>
      <c r="R376" s="304">
        <f t="shared" si="56"/>
        <v>0.04477759814781219</v>
      </c>
      <c r="S376" s="304">
        <f t="shared" si="57"/>
        <v>0.00497528868309024</v>
      </c>
      <c r="T376" s="264">
        <f t="shared" si="51"/>
        <v>0</v>
      </c>
      <c r="U376" s="264"/>
      <c r="V376" s="264"/>
      <c r="W376" s="264"/>
      <c r="X376" s="264"/>
      <c r="Y376" s="264"/>
      <c r="Z376" s="264"/>
      <c r="AA376" s="264"/>
      <c r="AB376" s="264"/>
      <c r="AC376" s="264"/>
    </row>
    <row r="377" spans="11:29" ht="12.75">
      <c r="K377" s="264"/>
      <c r="L377" s="264"/>
      <c r="M377" s="264">
        <f t="shared" si="52"/>
        <v>356</v>
      </c>
      <c r="N377" s="264">
        <f t="shared" si="53"/>
        <v>1</v>
      </c>
      <c r="O377" s="264">
        <f t="shared" si="54"/>
        <v>356</v>
      </c>
      <c r="P377" s="304">
        <f t="shared" si="55"/>
        <v>0.07804362090626069</v>
      </c>
      <c r="Q377" s="304">
        <f t="shared" si="58"/>
        <v>0.03576999291536948</v>
      </c>
      <c r="R377" s="304">
        <f t="shared" si="56"/>
        <v>0.04389953675977166</v>
      </c>
      <c r="S377" s="304">
        <f t="shared" si="57"/>
        <v>0.004877726306641293</v>
      </c>
      <c r="T377" s="264">
        <f t="shared" si="51"/>
        <v>0</v>
      </c>
      <c r="U377" s="264"/>
      <c r="V377" s="264"/>
      <c r="W377" s="264"/>
      <c r="X377" s="264"/>
      <c r="Y377" s="264"/>
      <c r="Z377" s="264"/>
      <c r="AA377" s="264"/>
      <c r="AB377" s="264"/>
      <c r="AC377" s="264"/>
    </row>
    <row r="378" spans="11:29" ht="12.75">
      <c r="K378" s="264"/>
      <c r="L378" s="264"/>
      <c r="M378" s="264">
        <f t="shared" si="52"/>
        <v>357</v>
      </c>
      <c r="N378" s="264">
        <f t="shared" si="53"/>
        <v>1</v>
      </c>
      <c r="O378" s="264">
        <f t="shared" si="54"/>
        <v>357</v>
      </c>
      <c r="P378" s="304">
        <f t="shared" si="55"/>
        <v>0.07651323310219736</v>
      </c>
      <c r="Q378" s="304">
        <f t="shared" si="58"/>
        <v>0.03506856517184046</v>
      </c>
      <c r="R378" s="304">
        <f t="shared" si="56"/>
        <v>0.043038693619986045</v>
      </c>
      <c r="S378" s="304">
        <f t="shared" si="57"/>
        <v>0.004782077068887335</v>
      </c>
      <c r="T378" s="264">
        <f t="shared" si="51"/>
        <v>0</v>
      </c>
      <c r="U378" s="264"/>
      <c r="V378" s="264"/>
      <c r="W378" s="264"/>
      <c r="X378" s="264"/>
      <c r="Y378" s="264"/>
      <c r="Z378" s="264"/>
      <c r="AA378" s="264"/>
      <c r="AB378" s="264"/>
      <c r="AC378" s="264"/>
    </row>
    <row r="379" spans="11:29" ht="12.75">
      <c r="K379" s="264"/>
      <c r="L379" s="264"/>
      <c r="M379" s="264">
        <f t="shared" si="52"/>
        <v>358</v>
      </c>
      <c r="N379" s="264">
        <f t="shared" si="53"/>
        <v>1</v>
      </c>
      <c r="O379" s="264">
        <f t="shared" si="54"/>
        <v>358</v>
      </c>
      <c r="P379" s="304">
        <f t="shared" si="55"/>
        <v>0.07501285526952733</v>
      </c>
      <c r="Q379" s="304">
        <f t="shared" si="58"/>
        <v>0.034380891998533364</v>
      </c>
      <c r="R379" s="304">
        <f t="shared" si="56"/>
        <v>0.04219473108910916</v>
      </c>
      <c r="S379" s="304">
        <f t="shared" si="57"/>
        <v>0.004688303454345458</v>
      </c>
      <c r="T379" s="264">
        <f t="shared" si="51"/>
        <v>0</v>
      </c>
      <c r="U379" s="264"/>
      <c r="V379" s="264"/>
      <c r="W379" s="264"/>
      <c r="X379" s="264"/>
      <c r="Y379" s="264"/>
      <c r="Z379" s="264"/>
      <c r="AA379" s="264"/>
      <c r="AB379" s="264"/>
      <c r="AC379" s="264"/>
    </row>
    <row r="380" spans="11:29" ht="12.75">
      <c r="K380" s="264"/>
      <c r="L380" s="264"/>
      <c r="M380" s="264">
        <f t="shared" si="52"/>
        <v>359</v>
      </c>
      <c r="N380" s="264">
        <f t="shared" si="53"/>
        <v>1</v>
      </c>
      <c r="O380" s="264">
        <f t="shared" si="54"/>
        <v>359</v>
      </c>
      <c r="P380" s="304">
        <f t="shared" si="55"/>
        <v>0.07354189893101586</v>
      </c>
      <c r="Q380" s="304">
        <f t="shared" si="58"/>
        <v>0.0337067036767156</v>
      </c>
      <c r="R380" s="304">
        <f t="shared" si="56"/>
        <v>0.041367318148696444</v>
      </c>
      <c r="S380" s="304">
        <f t="shared" si="57"/>
        <v>0.004596368683188491</v>
      </c>
      <c r="T380" s="264">
        <f t="shared" si="51"/>
        <v>0</v>
      </c>
      <c r="U380" s="264"/>
      <c r="V380" s="264"/>
      <c r="W380" s="264"/>
      <c r="X380" s="264"/>
      <c r="Y380" s="264"/>
      <c r="Z380" s="264"/>
      <c r="AA380" s="264"/>
      <c r="AB380" s="264"/>
      <c r="AC380" s="264"/>
    </row>
    <row r="381" spans="11:29" ht="12.75">
      <c r="K381" s="264"/>
      <c r="L381" s="264"/>
      <c r="M381" s="264">
        <f t="shared" si="52"/>
        <v>360</v>
      </c>
      <c r="N381" s="264">
        <f t="shared" si="53"/>
        <v>1</v>
      </c>
      <c r="O381" s="264">
        <f t="shared" si="54"/>
        <v>360</v>
      </c>
      <c r="P381" s="304">
        <f t="shared" si="55"/>
        <v>0.07209978714910781</v>
      </c>
      <c r="Q381" s="304">
        <f t="shared" si="58"/>
        <v>0.03304573577667441</v>
      </c>
      <c r="R381" s="304">
        <f t="shared" si="56"/>
        <v>0.04055613027137317</v>
      </c>
      <c r="S381" s="304">
        <f t="shared" si="57"/>
        <v>0.004506236696819238</v>
      </c>
      <c r="T381" s="264">
        <f t="shared" si="51"/>
        <v>0</v>
      </c>
      <c r="U381" s="264"/>
      <c r="V381" s="264"/>
      <c r="W381" s="264"/>
      <c r="X381" s="264"/>
      <c r="Y381" s="264"/>
      <c r="Z381" s="264"/>
      <c r="AA381" s="264"/>
      <c r="AB381" s="264"/>
      <c r="AC381" s="264"/>
    </row>
    <row r="382" spans="11:29" ht="12.75">
      <c r="K382" s="264"/>
      <c r="L382" s="264"/>
      <c r="M382" s="264">
        <f t="shared" si="52"/>
        <v>361</v>
      </c>
      <c r="N382" s="264">
        <f t="shared" si="53"/>
        <v>1</v>
      </c>
      <c r="O382" s="264">
        <f t="shared" si="54"/>
        <v>361</v>
      </c>
      <c r="P382" s="304">
        <f t="shared" si="55"/>
        <v>0.07068595429964164</v>
      </c>
      <c r="Q382" s="304">
        <f t="shared" si="58"/>
        <v>0.03239772905400242</v>
      </c>
      <c r="R382" s="304">
        <f t="shared" si="56"/>
        <v>0.03976084929354845</v>
      </c>
      <c r="S382" s="304">
        <f t="shared" si="57"/>
        <v>0.0044178721437276025</v>
      </c>
      <c r="T382" s="264">
        <f t="shared" si="51"/>
        <v>0</v>
      </c>
      <c r="U382" s="264"/>
      <c r="V382" s="264"/>
      <c r="W382" s="264"/>
      <c r="X382" s="264"/>
      <c r="Y382" s="264"/>
      <c r="Z382" s="264"/>
      <c r="AA382" s="264"/>
      <c r="AB382" s="264"/>
      <c r="AC382" s="264"/>
    </row>
    <row r="383" spans="11:29" ht="12.75">
      <c r="K383" s="264"/>
      <c r="L383" s="264"/>
      <c r="M383" s="264">
        <f t="shared" si="52"/>
        <v>362</v>
      </c>
      <c r="N383" s="264">
        <f t="shared" si="53"/>
        <v>1</v>
      </c>
      <c r="O383" s="264">
        <f t="shared" si="54"/>
        <v>362</v>
      </c>
      <c r="P383" s="304">
        <f t="shared" si="55"/>
        <v>0.06929984585000062</v>
      </c>
      <c r="Q383" s="304">
        <f t="shared" si="58"/>
        <v>0.031762429347916954</v>
      </c>
      <c r="R383" s="304">
        <f t="shared" si="56"/>
        <v>0.03898116329062538</v>
      </c>
      <c r="S383" s="304">
        <f t="shared" si="57"/>
        <v>0.004331240365625039</v>
      </c>
      <c r="T383" s="264">
        <f t="shared" si="51"/>
        <v>0</v>
      </c>
      <c r="U383" s="264"/>
      <c r="V383" s="264"/>
      <c r="W383" s="264"/>
      <c r="X383" s="264"/>
      <c r="Y383" s="264"/>
      <c r="Z383" s="264"/>
      <c r="AA383" s="264"/>
      <c r="AB383" s="264"/>
      <c r="AC383" s="264"/>
    </row>
    <row r="384" spans="11:29" ht="12.75">
      <c r="K384" s="264"/>
      <c r="L384" s="264"/>
      <c r="M384" s="264">
        <f t="shared" si="52"/>
        <v>363</v>
      </c>
      <c r="N384" s="264">
        <f t="shared" si="53"/>
        <v>1</v>
      </c>
      <c r="O384" s="264">
        <f t="shared" si="54"/>
        <v>363</v>
      </c>
      <c r="P384" s="304">
        <f t="shared" si="55"/>
        <v>0.06794091814161439</v>
      </c>
      <c r="Q384" s="304">
        <f t="shared" si="58"/>
        <v>0.031139587481573264</v>
      </c>
      <c r="R384" s="304">
        <f t="shared" si="56"/>
        <v>0.03821676645465812</v>
      </c>
      <c r="S384" s="304">
        <f t="shared" si="57"/>
        <v>0.004246307383850899</v>
      </c>
      <c r="T384" s="264">
        <f t="shared" si="51"/>
        <v>0</v>
      </c>
      <c r="U384" s="264"/>
      <c r="V384" s="264"/>
      <c r="W384" s="264"/>
      <c r="X384" s="264"/>
      <c r="Y384" s="264"/>
      <c r="Z384" s="264"/>
      <c r="AA384" s="264"/>
      <c r="AB384" s="264"/>
      <c r="AC384" s="264"/>
    </row>
    <row r="385" spans="11:29" ht="12.75">
      <c r="K385" s="264"/>
      <c r="L385" s="264"/>
      <c r="M385" s="264">
        <f t="shared" si="52"/>
        <v>364</v>
      </c>
      <c r="N385" s="264">
        <f t="shared" si="53"/>
        <v>1</v>
      </c>
      <c r="O385" s="264">
        <f t="shared" si="54"/>
        <v>364</v>
      </c>
      <c r="P385" s="304">
        <f t="shared" si="55"/>
        <v>0.06660863817672555</v>
      </c>
      <c r="Q385" s="304">
        <f t="shared" si="58"/>
        <v>0.030528959164332545</v>
      </c>
      <c r="R385" s="304">
        <f t="shared" si="56"/>
        <v>0.03746735897440815</v>
      </c>
      <c r="S385" s="304">
        <f t="shared" si="57"/>
        <v>0.004163039886045347</v>
      </c>
      <c r="T385" s="264">
        <f t="shared" si="51"/>
        <v>0</v>
      </c>
      <c r="U385" s="264"/>
      <c r="V385" s="264"/>
      <c r="W385" s="264"/>
      <c r="X385" s="264"/>
      <c r="Y385" s="264"/>
      <c r="Z385" s="264"/>
      <c r="AA385" s="264"/>
      <c r="AB385" s="264"/>
      <c r="AC385" s="264"/>
    </row>
    <row r="386" spans="11:29" ht="12.75">
      <c r="K386" s="264"/>
      <c r="L386" s="264"/>
      <c r="M386" s="264">
        <f t="shared" si="52"/>
        <v>365</v>
      </c>
      <c r="N386" s="264">
        <f t="shared" si="53"/>
        <v>1</v>
      </c>
      <c r="O386" s="264">
        <f t="shared" si="54"/>
        <v>0</v>
      </c>
      <c r="P386" s="304">
        <f t="shared" si="55"/>
        <v>0.06530248340933764</v>
      </c>
      <c r="Q386" s="304">
        <f t="shared" si="58"/>
        <v>0.02993030489594642</v>
      </c>
      <c r="R386" s="304">
        <f t="shared" si="56"/>
        <v>0.03673264691775245</v>
      </c>
      <c r="S386" s="304">
        <f t="shared" si="57"/>
        <v>0.004081405213083603</v>
      </c>
      <c r="T386" s="264">
        <f t="shared" si="51"/>
        <v>0</v>
      </c>
      <c r="U386" s="264"/>
      <c r="V386" s="264"/>
      <c r="W386" s="264"/>
      <c r="X386" s="264"/>
      <c r="Y386" s="264"/>
      <c r="Z386" s="264"/>
      <c r="AA386" s="264"/>
      <c r="AB386" s="264"/>
      <c r="AC386" s="264"/>
    </row>
  </sheetData>
  <sheetProtection password="F155" sheet="1" objects="1" scenarios="1"/>
  <mergeCells count="38">
    <mergeCell ref="A1:C2"/>
    <mergeCell ref="A25:A26"/>
    <mergeCell ref="B22:C22"/>
    <mergeCell ref="B23:C23"/>
    <mergeCell ref="A20:A23"/>
    <mergeCell ref="B20:C20"/>
    <mergeCell ref="B3:C3"/>
    <mergeCell ref="B4:C4"/>
    <mergeCell ref="B5:C5"/>
    <mergeCell ref="B12:C12"/>
    <mergeCell ref="F54:G54"/>
    <mergeCell ref="B46:D46"/>
    <mergeCell ref="A46:A48"/>
    <mergeCell ref="A54:A56"/>
    <mergeCell ref="B54:D54"/>
    <mergeCell ref="A13:D14"/>
    <mergeCell ref="B21:C21"/>
    <mergeCell ref="A15:A18"/>
    <mergeCell ref="A107:A109"/>
    <mergeCell ref="B108:D108"/>
    <mergeCell ref="B69:C70"/>
    <mergeCell ref="A69:A71"/>
    <mergeCell ref="B62:D62"/>
    <mergeCell ref="A62:A63"/>
    <mergeCell ref="E108:G108"/>
    <mergeCell ref="B107:G107"/>
    <mergeCell ref="B116:D116"/>
    <mergeCell ref="E116:G116"/>
    <mergeCell ref="A115:A117"/>
    <mergeCell ref="B123:C123"/>
    <mergeCell ref="D123:E123"/>
    <mergeCell ref="F123:G123"/>
    <mergeCell ref="A123:A125"/>
    <mergeCell ref="B115:G115"/>
    <mergeCell ref="A132:A134"/>
    <mergeCell ref="B132:C132"/>
    <mergeCell ref="D132:E132"/>
    <mergeCell ref="F132:G132"/>
  </mergeCells>
  <printOptions/>
  <pageMargins left="0.75" right="0.75" top="0.5" bottom="0.76" header="0.28" footer="0.26"/>
  <pageSetup fitToHeight="0" fitToWidth="1" horizontalDpi="600" verticalDpi="600" orientation="portrait" scale="56" r:id="rId4"/>
  <headerFooter alignWithMargins="0">
    <oddHeader>&amp;C&amp;A</oddHeader>
    <oddFooter>&amp;L&amp;F&amp;CC-&amp;P</oddFooter>
  </headerFooter>
  <rowBreaks count="2" manualBreakCount="2">
    <brk id="84" max="7" man="1"/>
    <brk id="176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1">
    <pageSetUpPr fitToPage="1"/>
  </sheetPr>
  <dimension ref="A1:Z386"/>
  <sheetViews>
    <sheetView showGridLines="0" tabSelected="1" zoomScale="70" zoomScaleNormal="70" zoomScaleSheetLayoutView="50" workbookViewId="0" topLeftCell="A107">
      <selection activeCell="F39" sqref="F39"/>
    </sheetView>
  </sheetViews>
  <sheetFormatPr defaultColWidth="9.140625" defaultRowHeight="12.75"/>
  <cols>
    <col min="1" max="1" width="39.00390625" style="265" customWidth="1"/>
    <col min="2" max="2" width="19.57421875" style="265" customWidth="1"/>
    <col min="3" max="3" width="19.8515625" style="265" customWidth="1"/>
    <col min="4" max="4" width="15.28125" style="262" customWidth="1"/>
    <col min="5" max="5" width="15.8515625" style="265" customWidth="1"/>
    <col min="6" max="6" width="14.7109375" style="265" customWidth="1"/>
    <col min="7" max="7" width="14.57421875" style="265" customWidth="1"/>
    <col min="8" max="8" width="17.140625" style="265" customWidth="1"/>
    <col min="9" max="9" width="14.57421875" style="265" customWidth="1"/>
    <col min="10" max="10" width="14.421875" style="265" customWidth="1"/>
    <col min="11" max="11" width="19.421875" style="445" customWidth="1"/>
    <col min="12" max="13" width="14.421875" style="265" customWidth="1"/>
    <col min="14" max="14" width="8.421875" style="265" customWidth="1"/>
    <col min="15" max="15" width="8.28125" style="265" customWidth="1"/>
    <col min="16" max="16" width="24.7109375" style="265" customWidth="1"/>
    <col min="17" max="17" width="10.28125" style="265" customWidth="1"/>
    <col min="18" max="18" width="14.421875" style="265" customWidth="1"/>
    <col min="19" max="20" width="8.421875" style="265" customWidth="1"/>
    <col min="21" max="21" width="18.140625" style="265" customWidth="1"/>
    <col min="22" max="22" width="10.8515625" style="265" customWidth="1"/>
    <col min="23" max="23" width="8.421875" style="265" customWidth="1"/>
    <col min="24" max="24" width="18.421875" style="265" customWidth="1"/>
    <col min="25" max="30" width="8.421875" style="265" customWidth="1"/>
    <col min="31" max="31" width="11.57421875" style="265" customWidth="1"/>
    <col min="32" max="16384" width="8.421875" style="265" customWidth="1"/>
  </cols>
  <sheetData>
    <row r="1" spans="1:3" ht="12.75">
      <c r="A1" s="930" t="s">
        <v>116</v>
      </c>
      <c r="B1" s="931"/>
      <c r="C1" s="931"/>
    </row>
    <row r="2" spans="1:5" ht="19.5" customHeight="1" thickBot="1">
      <c r="A2" s="932"/>
      <c r="B2" s="932"/>
      <c r="C2" s="932"/>
      <c r="E2" s="472" t="s">
        <v>117</v>
      </c>
    </row>
    <row r="3" spans="1:5" ht="20.25" customHeight="1">
      <c r="A3" s="473" t="s">
        <v>3</v>
      </c>
      <c r="B3" s="943" t="str">
        <f>'[2]INPUTS'!B5</f>
        <v>Fomesafen</v>
      </c>
      <c r="C3" s="944"/>
      <c r="E3" s="474" t="s">
        <v>118</v>
      </c>
    </row>
    <row r="4" spans="1:11" ht="15" customHeight="1">
      <c r="A4" s="475" t="s">
        <v>5</v>
      </c>
      <c r="B4" s="945" t="str">
        <f>'[2]INPUTS'!B6</f>
        <v>Crop</v>
      </c>
      <c r="C4" s="946"/>
      <c r="E4" s="474" t="s">
        <v>119</v>
      </c>
      <c r="K4" s="265"/>
    </row>
    <row r="5" spans="1:16" ht="15" customHeight="1">
      <c r="A5" s="476" t="s">
        <v>7</v>
      </c>
      <c r="B5" s="945" t="str">
        <f>'[2]INPUTS'!B7</f>
        <v>Reflex, liquid (?)</v>
      </c>
      <c r="C5" s="946"/>
      <c r="E5" s="474" t="s">
        <v>120</v>
      </c>
      <c r="P5" s="265" t="s">
        <v>8</v>
      </c>
    </row>
    <row r="6" spans="1:5" ht="15" customHeight="1">
      <c r="A6" s="476" t="s">
        <v>9</v>
      </c>
      <c r="B6" s="271">
        <f>'[2]INPUTS'!D9</f>
        <v>0.375</v>
      </c>
      <c r="C6" s="272" t="s">
        <v>10</v>
      </c>
      <c r="E6" s="477" t="s">
        <v>121</v>
      </c>
    </row>
    <row r="7" spans="1:3" ht="15" customHeight="1">
      <c r="A7" s="476" t="s">
        <v>12</v>
      </c>
      <c r="B7" s="271">
        <f>'[2]INPUTS'!B10</f>
        <v>35</v>
      </c>
      <c r="C7" s="272" t="s">
        <v>13</v>
      </c>
    </row>
    <row r="8" spans="1:17" ht="15" customHeight="1">
      <c r="A8" s="478" t="s">
        <v>15</v>
      </c>
      <c r="B8" s="271">
        <f>'[2]INPUTS'!B11</f>
        <v>365</v>
      </c>
      <c r="C8" s="272" t="s">
        <v>16</v>
      </c>
      <c r="P8" s="479" t="s">
        <v>122</v>
      </c>
      <c r="Q8" s="479" t="s">
        <v>19</v>
      </c>
    </row>
    <row r="9" spans="1:3" ht="15" customHeight="1">
      <c r="A9" s="476" t="s">
        <v>20</v>
      </c>
      <c r="B9" s="277">
        <f>'[2]INPUTS'!B12</f>
        <v>1</v>
      </c>
      <c r="C9" s="278"/>
    </row>
    <row r="10" spans="1:3" ht="15" customHeight="1" thickBot="1">
      <c r="A10" s="480" t="s">
        <v>21</v>
      </c>
      <c r="B10" s="279">
        <v>1</v>
      </c>
      <c r="C10" s="280" t="s">
        <v>22</v>
      </c>
    </row>
    <row r="11" spans="1:17" ht="15" customHeight="1">
      <c r="A11" s="481"/>
      <c r="B11" s="282"/>
      <c r="C11" s="283"/>
      <c r="P11" s="265" t="s">
        <v>123</v>
      </c>
      <c r="Q11" s="264">
        <f>(B6*85)</f>
        <v>31.875</v>
      </c>
    </row>
    <row r="12" spans="1:17" ht="15" customHeight="1" thickBot="1">
      <c r="A12" s="482"/>
      <c r="B12" s="947"/>
      <c r="C12" s="947"/>
      <c r="P12" s="265" t="s">
        <v>124</v>
      </c>
      <c r="Q12" s="264">
        <f>(B6*36)</f>
        <v>13.5</v>
      </c>
    </row>
    <row r="13" spans="1:17" ht="15" customHeight="1">
      <c r="A13" s="966" t="s">
        <v>25</v>
      </c>
      <c r="B13" s="967"/>
      <c r="C13" s="967"/>
      <c r="D13" s="968"/>
      <c r="P13" s="265" t="s">
        <v>125</v>
      </c>
      <c r="Q13" s="264">
        <f>(B6*45)</f>
        <v>16.875</v>
      </c>
    </row>
    <row r="14" spans="1:17" ht="13.5" thickBot="1">
      <c r="A14" s="969"/>
      <c r="B14" s="970"/>
      <c r="C14" s="970"/>
      <c r="D14" s="971"/>
      <c r="P14" s="265" t="s">
        <v>126</v>
      </c>
      <c r="Q14" s="264">
        <f>(B6*7)</f>
        <v>2.625</v>
      </c>
    </row>
    <row r="15" spans="1:17" ht="15" customHeight="1">
      <c r="A15" s="961" t="s">
        <v>28</v>
      </c>
      <c r="B15" s="285" t="str">
        <f>IF('[2]INPUTS'!D21=3,'[2]INPUTS'!G21,IF('[2]INPUTS'!D21=1,"Bobwhite quail ","Mallard duck "))</f>
        <v>Mallard duck </v>
      </c>
      <c r="C15" s="286" t="s">
        <v>29</v>
      </c>
      <c r="D15" s="287">
        <f>'[2]INPUTS'!C21</f>
        <v>5000</v>
      </c>
      <c r="E15" s="483"/>
      <c r="Q15" s="264"/>
    </row>
    <row r="16" spans="1:17" ht="15" customHeight="1">
      <c r="A16" s="962"/>
      <c r="B16" s="288" t="str">
        <f>IF('[2]INPUTS'!D22=3,'[2]INPUTS'!G22,IF('[2]INPUTS'!D22=1,"Bobwhite quail ","Mallard duck)"))</f>
        <v>Bobwhite quail </v>
      </c>
      <c r="C16" s="289" t="s">
        <v>30</v>
      </c>
      <c r="D16" s="290">
        <f>'[2]INPUTS'!C22</f>
        <v>20000</v>
      </c>
      <c r="E16" s="483"/>
      <c r="P16" s="265" t="s">
        <v>31</v>
      </c>
      <c r="Q16" s="291">
        <f>(LN(2)/B7)</f>
        <v>0.01980420515885558</v>
      </c>
    </row>
    <row r="17" spans="1:26" ht="15" customHeight="1">
      <c r="A17" s="962"/>
      <c r="B17" s="288">
        <f>IF('[2]INPUTS'!D23=3,'[2]INPUTS'!G23,IF('[2]INPUTS'!D23=1,"Bobwhite quail)","Mallard duck"))</f>
        <v>0</v>
      </c>
      <c r="C17" s="289" t="s">
        <v>53</v>
      </c>
      <c r="D17" s="292">
        <f>'[2]INPUTS'!C23</f>
        <v>0</v>
      </c>
      <c r="E17" s="483"/>
      <c r="U17" s="484" t="s">
        <v>28</v>
      </c>
      <c r="V17" s="484" t="s">
        <v>28</v>
      </c>
      <c r="W17" s="484"/>
      <c r="X17" s="484" t="s">
        <v>33</v>
      </c>
      <c r="Y17" s="484" t="s">
        <v>33</v>
      </c>
      <c r="Z17" s="484"/>
    </row>
    <row r="18" spans="1:26" ht="15" customHeight="1" thickBot="1">
      <c r="A18" s="963"/>
      <c r="B18" s="294" t="str">
        <f>IF('[2]INPUTS'!D24=3,'[2]INPUTS'!G24,IF('[2]INPUTS'!D24=1,"Bobwhite quail ","Mallard duck"))</f>
        <v>Mallard duck</v>
      </c>
      <c r="C18" s="295" t="s">
        <v>34</v>
      </c>
      <c r="D18" s="296">
        <f>'[2]INPUTS'!C24</f>
        <v>46</v>
      </c>
      <c r="Q18" s="484" t="s">
        <v>35</v>
      </c>
      <c r="T18" s="265" t="s">
        <v>36</v>
      </c>
      <c r="U18" s="484" t="s">
        <v>37</v>
      </c>
      <c r="V18" s="484" t="s">
        <v>38</v>
      </c>
      <c r="W18" s="484"/>
      <c r="X18" s="484" t="s">
        <v>37</v>
      </c>
      <c r="Y18" s="484" t="s">
        <v>38</v>
      </c>
      <c r="Z18" s="484"/>
    </row>
    <row r="19" spans="1:26" ht="15" customHeight="1" thickBot="1">
      <c r="A19" s="485"/>
      <c r="B19" s="486"/>
      <c r="C19" s="486"/>
      <c r="D19" s="487"/>
      <c r="M19" s="484" t="s">
        <v>39</v>
      </c>
      <c r="N19" s="484" t="s">
        <v>40</v>
      </c>
      <c r="O19" s="484" t="s">
        <v>41</v>
      </c>
      <c r="P19" s="484" t="s">
        <v>42</v>
      </c>
      <c r="Q19" s="484" t="s">
        <v>43</v>
      </c>
      <c r="R19" s="484" t="s">
        <v>44</v>
      </c>
      <c r="S19" s="488" t="s">
        <v>45</v>
      </c>
      <c r="T19" s="265" t="s">
        <v>46</v>
      </c>
      <c r="U19" s="484" t="s">
        <v>47</v>
      </c>
      <c r="V19" s="484" t="s">
        <v>47</v>
      </c>
      <c r="W19" s="484"/>
      <c r="X19" s="484" t="s">
        <v>47</v>
      </c>
      <c r="Y19" s="484" t="s">
        <v>47</v>
      </c>
      <c r="Z19" s="484"/>
    </row>
    <row r="20" spans="1:26" ht="15" customHeight="1">
      <c r="A20" s="957" t="s">
        <v>48</v>
      </c>
      <c r="B20" s="964" t="s">
        <v>29</v>
      </c>
      <c r="C20" s="965"/>
      <c r="D20" s="301">
        <f>'[2]INPUTS'!C28</f>
        <v>396</v>
      </c>
      <c r="E20" s="483"/>
      <c r="M20" s="479" t="s">
        <v>35</v>
      </c>
      <c r="N20" s="479" t="s">
        <v>35</v>
      </c>
      <c r="O20" s="479" t="s">
        <v>49</v>
      </c>
      <c r="P20" s="479" t="s">
        <v>35</v>
      </c>
      <c r="Q20" s="479" t="s">
        <v>35</v>
      </c>
      <c r="R20" s="489" t="s">
        <v>50</v>
      </c>
      <c r="S20" s="489" t="s">
        <v>51</v>
      </c>
      <c r="T20" s="265" t="s">
        <v>35</v>
      </c>
      <c r="U20" s="484" t="s">
        <v>52</v>
      </c>
      <c r="V20" s="484" t="s">
        <v>52</v>
      </c>
      <c r="W20" s="484"/>
      <c r="X20" s="484" t="s">
        <v>52</v>
      </c>
      <c r="Y20" s="484" t="s">
        <v>52</v>
      </c>
      <c r="Z20" s="484"/>
    </row>
    <row r="21" spans="1:26" ht="12.75">
      <c r="A21" s="958"/>
      <c r="B21" s="953" t="s">
        <v>30</v>
      </c>
      <c r="C21" s="960"/>
      <c r="D21" s="303">
        <f>'[2]INPUTS'!C29</f>
        <v>0</v>
      </c>
      <c r="E21" s="483"/>
      <c r="M21" s="264">
        <v>0</v>
      </c>
      <c r="N21" s="264">
        <v>1</v>
      </c>
      <c r="O21" s="264">
        <v>0</v>
      </c>
      <c r="P21" s="304">
        <f>(Q11)</f>
        <v>31.875</v>
      </c>
      <c r="Q21" s="264">
        <f>(Q12)</f>
        <v>13.5</v>
      </c>
      <c r="R21" s="264">
        <f>(Q13)</f>
        <v>16.875</v>
      </c>
      <c r="S21" s="264">
        <f>(Q14)</f>
        <v>2.625</v>
      </c>
      <c r="T21" s="264">
        <f aca="true" t="shared" si="0" ref="T21:T84">$B$11</f>
        <v>0</v>
      </c>
      <c r="U21" s="264">
        <v>0</v>
      </c>
      <c r="V21" s="264">
        <v>0</v>
      </c>
      <c r="W21" s="264"/>
      <c r="X21" s="264">
        <v>0</v>
      </c>
      <c r="Y21" s="264">
        <v>0</v>
      </c>
      <c r="Z21" s="264"/>
    </row>
    <row r="22" spans="1:26" ht="12.75">
      <c r="A22" s="958"/>
      <c r="B22" s="953" t="s">
        <v>53</v>
      </c>
      <c r="C22" s="954"/>
      <c r="D22" s="290">
        <f>IF('[2]INPUTS'!D30=2,'[2]INPUTS'!C31,'[2]INPUTS'!C30)</f>
        <v>12.5</v>
      </c>
      <c r="E22" s="483"/>
      <c r="M22" s="264">
        <f aca="true" t="shared" si="1" ref="M22:M85">(M21+1)</f>
        <v>1</v>
      </c>
      <c r="N22" s="264">
        <f aca="true" t="shared" si="2" ref="N22:N85">IF($B$9&gt;N21,IF(O21=($B$8-1),(N21+1),(N21)),(N21))</f>
        <v>1</v>
      </c>
      <c r="O22" s="264">
        <f aca="true" t="shared" si="3" ref="O22:O85">IF(O21&lt;($B$8-1),(1+O21),0)</f>
        <v>1</v>
      </c>
      <c r="P22" s="304">
        <f aca="true" t="shared" si="4" ref="P22:P85">IF((N22&gt;N21),(EXP(-$Q$16)*(P21)+$Q$11),((EXP(-$Q$16)*(P21))))</f>
        <v>31.24995069183028</v>
      </c>
      <c r="Q22" s="304">
        <f aca="true" t="shared" si="5" ref="Q22:Q85">IF((N22&gt;N21),(EXP(-$Q$16)*(Q21)+$Q$12),((EXP(-$Q$16)*(Q21))))</f>
        <v>13.235273234186941</v>
      </c>
      <c r="R22" s="304">
        <f aca="true" t="shared" si="6" ref="R22:R85">IF((N22&gt;N21),(EXP(-$Q$16)*(R21)+$Q$13),((EXP(-$Q$16)*(R21))))</f>
        <v>16.54409154273368</v>
      </c>
      <c r="S22" s="304">
        <f aca="true" t="shared" si="7" ref="S22:S85">IF((N22&gt;N21),(EXP(-$Q$16)*(S21)+$Q$14),((EXP(-$Q$16)*(S21))))</f>
        <v>2.5735253510919054</v>
      </c>
      <c r="T22" s="264">
        <f t="shared" si="0"/>
        <v>0</v>
      </c>
      <c r="U22" s="264">
        <f aca="true" t="shared" si="8" ref="U22:U53">IF(P21&gt;$D$18,(U21+1),U21)</f>
        <v>0</v>
      </c>
      <c r="V22" s="264">
        <f aca="true" t="shared" si="9" ref="V22:V53">IF(P21&gt;$D$16,(V21+1),V21)</f>
        <v>0</v>
      </c>
      <c r="W22" s="264"/>
      <c r="X22" s="264">
        <f aca="true" t="shared" si="10" ref="X22:X53">IF(P21&gt;$D$22,(X21+1),X21)</f>
        <v>1</v>
      </c>
      <c r="Y22" s="264">
        <f aca="true" t="shared" si="11" ref="Y22:Y53">IF(P21&gt;$D$20,(Y21+1),Y21)</f>
        <v>0</v>
      </c>
      <c r="Z22" s="264"/>
    </row>
    <row r="23" spans="1:26" ht="13.5" thickBot="1">
      <c r="A23" s="959"/>
      <c r="B23" s="955" t="s">
        <v>34</v>
      </c>
      <c r="C23" s="956"/>
      <c r="D23" s="305">
        <f>IF('[2]INPUTS'!D30=1,'[2]INPUTS'!C31,'[2]INPUTS'!C30)</f>
        <v>250</v>
      </c>
      <c r="E23" s="483"/>
      <c r="I23" s="306"/>
      <c r="M23" s="264">
        <f t="shared" si="1"/>
        <v>2</v>
      </c>
      <c r="N23" s="264">
        <f t="shared" si="2"/>
        <v>1</v>
      </c>
      <c r="O23" s="264">
        <f t="shared" si="3"/>
        <v>2</v>
      </c>
      <c r="P23" s="304">
        <f t="shared" si="4"/>
        <v>30.63715821935133</v>
      </c>
      <c r="Q23" s="304">
        <f t="shared" si="5"/>
        <v>12.975737598784093</v>
      </c>
      <c r="R23" s="304">
        <f t="shared" si="6"/>
        <v>16.21967199848012</v>
      </c>
      <c r="S23" s="304">
        <f t="shared" si="7"/>
        <v>2.523060088652463</v>
      </c>
      <c r="T23" s="264">
        <f t="shared" si="0"/>
        <v>0</v>
      </c>
      <c r="U23" s="264">
        <f t="shared" si="8"/>
        <v>0</v>
      </c>
      <c r="V23" s="264">
        <f t="shared" si="9"/>
        <v>0</v>
      </c>
      <c r="W23" s="264"/>
      <c r="X23" s="264">
        <f t="shared" si="10"/>
        <v>2</v>
      </c>
      <c r="Y23" s="264">
        <f t="shared" si="11"/>
        <v>0</v>
      </c>
      <c r="Z23" s="264"/>
    </row>
    <row r="24" spans="3:26" ht="12" customHeight="1" thickBot="1">
      <c r="C24" s="490"/>
      <c r="D24" s="491"/>
      <c r="I24" s="306"/>
      <c r="M24" s="264">
        <f t="shared" si="1"/>
        <v>3</v>
      </c>
      <c r="N24" s="264">
        <f t="shared" si="2"/>
        <v>1</v>
      </c>
      <c r="O24" s="264">
        <f t="shared" si="3"/>
        <v>3</v>
      </c>
      <c r="P24" s="304">
        <f t="shared" si="4"/>
        <v>30.036382233491196</v>
      </c>
      <c r="Q24" s="304">
        <f t="shared" si="5"/>
        <v>12.721291298890389</v>
      </c>
      <c r="R24" s="304">
        <f t="shared" si="6"/>
        <v>15.901614123612989</v>
      </c>
      <c r="S24" s="304">
        <f t="shared" si="7"/>
        <v>2.4735844192286867</v>
      </c>
      <c r="T24" s="264">
        <f t="shared" si="0"/>
        <v>0</v>
      </c>
      <c r="U24" s="264">
        <f t="shared" si="8"/>
        <v>0</v>
      </c>
      <c r="V24" s="264">
        <f t="shared" si="9"/>
        <v>0</v>
      </c>
      <c r="W24" s="264"/>
      <c r="X24" s="264">
        <f t="shared" si="10"/>
        <v>3</v>
      </c>
      <c r="Y24" s="264">
        <f t="shared" si="11"/>
        <v>0</v>
      </c>
      <c r="Z24" s="264"/>
    </row>
    <row r="25" spans="1:26" ht="18.75" customHeight="1">
      <c r="A25" s="951" t="s">
        <v>138</v>
      </c>
      <c r="B25" s="307" t="s">
        <v>127</v>
      </c>
      <c r="I25" s="306"/>
      <c r="M25" s="264">
        <f t="shared" si="1"/>
        <v>4</v>
      </c>
      <c r="N25" s="264">
        <f t="shared" si="2"/>
        <v>1</v>
      </c>
      <c r="O25" s="264">
        <f t="shared" si="3"/>
        <v>4</v>
      </c>
      <c r="P25" s="304">
        <f t="shared" si="4"/>
        <v>29.447387098276607</v>
      </c>
      <c r="Q25" s="304">
        <f t="shared" si="5"/>
        <v>12.471834535740681</v>
      </c>
      <c r="R25" s="304">
        <f t="shared" si="6"/>
        <v>15.589793169675854</v>
      </c>
      <c r="S25" s="304">
        <f t="shared" si="7"/>
        <v>2.4250789375051323</v>
      </c>
      <c r="T25" s="264">
        <f t="shared" si="0"/>
        <v>0</v>
      </c>
      <c r="U25" s="264">
        <f t="shared" si="8"/>
        <v>0</v>
      </c>
      <c r="V25" s="264">
        <f t="shared" si="9"/>
        <v>0</v>
      </c>
      <c r="W25" s="264"/>
      <c r="X25" s="264">
        <f t="shared" si="10"/>
        <v>4</v>
      </c>
      <c r="Y25" s="264">
        <f t="shared" si="11"/>
        <v>0</v>
      </c>
      <c r="Z25" s="264"/>
    </row>
    <row r="26" spans="1:26" ht="21" customHeight="1">
      <c r="A26" s="952"/>
      <c r="B26" s="308"/>
      <c r="I26" s="306"/>
      <c r="M26" s="264">
        <f t="shared" si="1"/>
        <v>5</v>
      </c>
      <c r="N26" s="264">
        <f t="shared" si="2"/>
        <v>1</v>
      </c>
      <c r="O26" s="264">
        <f t="shared" si="3"/>
        <v>5</v>
      </c>
      <c r="P26" s="304">
        <f t="shared" si="4"/>
        <v>28.869941798412018</v>
      </c>
      <c r="Q26" s="304">
        <f t="shared" si="5"/>
        <v>12.227269467562738</v>
      </c>
      <c r="R26" s="304">
        <f t="shared" si="6"/>
        <v>15.284086834453424</v>
      </c>
      <c r="S26" s="304">
        <f t="shared" si="7"/>
        <v>2.3775246186927546</v>
      </c>
      <c r="T26" s="264">
        <f t="shared" si="0"/>
        <v>0</v>
      </c>
      <c r="U26" s="264">
        <f t="shared" si="8"/>
        <v>0</v>
      </c>
      <c r="V26" s="264">
        <f t="shared" si="9"/>
        <v>0</v>
      </c>
      <c r="W26" s="264"/>
      <c r="X26" s="264">
        <f t="shared" si="10"/>
        <v>5</v>
      </c>
      <c r="Y26" s="264">
        <f t="shared" si="11"/>
        <v>0</v>
      </c>
      <c r="Z26" s="264"/>
    </row>
    <row r="27" spans="1:26" ht="12.75">
      <c r="A27" s="492" t="s">
        <v>42</v>
      </c>
      <c r="B27" s="493">
        <f>MAX(P21:P386)</f>
        <v>31.875</v>
      </c>
      <c r="I27" s="306"/>
      <c r="M27" s="264">
        <f t="shared" si="1"/>
        <v>6</v>
      </c>
      <c r="N27" s="264">
        <f t="shared" si="2"/>
        <v>1</v>
      </c>
      <c r="O27" s="264">
        <f t="shared" si="3"/>
        <v>6</v>
      </c>
      <c r="P27" s="304">
        <f t="shared" si="4"/>
        <v>28.30381984867092</v>
      </c>
      <c r="Q27" s="304">
        <f t="shared" si="5"/>
        <v>11.987500171201802</v>
      </c>
      <c r="R27" s="304">
        <f t="shared" si="6"/>
        <v>14.984375214002254</v>
      </c>
      <c r="S27" s="304">
        <f t="shared" si="7"/>
        <v>2.330902811067017</v>
      </c>
      <c r="T27" s="264">
        <f t="shared" si="0"/>
        <v>0</v>
      </c>
      <c r="U27" s="264">
        <f t="shared" si="8"/>
        <v>0</v>
      </c>
      <c r="V27" s="264">
        <f t="shared" si="9"/>
        <v>0</v>
      </c>
      <c r="W27" s="264"/>
      <c r="X27" s="264">
        <f t="shared" si="10"/>
        <v>6</v>
      </c>
      <c r="Y27" s="264">
        <f t="shared" si="11"/>
        <v>0</v>
      </c>
      <c r="Z27" s="264"/>
    </row>
    <row r="28" spans="1:26" ht="12.75">
      <c r="A28" s="492" t="s">
        <v>56</v>
      </c>
      <c r="B28" s="493">
        <f>MAX(Q21:Q386)</f>
        <v>13.5</v>
      </c>
      <c r="I28" s="306"/>
      <c r="M28" s="264">
        <f t="shared" si="1"/>
        <v>7</v>
      </c>
      <c r="N28" s="264">
        <f t="shared" si="2"/>
        <v>1</v>
      </c>
      <c r="O28" s="264">
        <f t="shared" si="3"/>
        <v>7</v>
      </c>
      <c r="P28" s="304">
        <f t="shared" si="4"/>
        <v>27.74879920506395</v>
      </c>
      <c r="Q28" s="304">
        <f t="shared" si="5"/>
        <v>11.752432604497674</v>
      </c>
      <c r="R28" s="304">
        <f t="shared" si="6"/>
        <v>14.690540755622093</v>
      </c>
      <c r="S28" s="304">
        <f t="shared" si="7"/>
        <v>2.2851952286523254</v>
      </c>
      <c r="T28" s="264">
        <f t="shared" si="0"/>
        <v>0</v>
      </c>
      <c r="U28" s="264">
        <f t="shared" si="8"/>
        <v>0</v>
      </c>
      <c r="V28" s="264">
        <f t="shared" si="9"/>
        <v>0</v>
      </c>
      <c r="W28" s="264"/>
      <c r="X28" s="264">
        <f t="shared" si="10"/>
        <v>7</v>
      </c>
      <c r="Y28" s="264">
        <f t="shared" si="11"/>
        <v>0</v>
      </c>
      <c r="Z28" s="264"/>
    </row>
    <row r="29" spans="1:26" ht="12.75">
      <c r="A29" s="492" t="s">
        <v>57</v>
      </c>
      <c r="B29" s="493">
        <f>MAX(R21:R386)</f>
        <v>16.875</v>
      </c>
      <c r="I29" s="306"/>
      <c r="M29" s="264">
        <f t="shared" si="1"/>
        <v>8</v>
      </c>
      <c r="N29" s="264">
        <f t="shared" si="2"/>
        <v>1</v>
      </c>
      <c r="O29" s="264">
        <f t="shared" si="3"/>
        <v>8</v>
      </c>
      <c r="P29" s="304">
        <f t="shared" si="4"/>
        <v>27.204662177748947</v>
      </c>
      <c r="Q29" s="304">
        <f t="shared" si="5"/>
        <v>11.521974569399555</v>
      </c>
      <c r="R29" s="304">
        <f t="shared" si="6"/>
        <v>14.402468211749444</v>
      </c>
      <c r="S29" s="304">
        <f t="shared" si="7"/>
        <v>2.2403839440499134</v>
      </c>
      <c r="T29" s="264">
        <f t="shared" si="0"/>
        <v>0</v>
      </c>
      <c r="U29" s="264">
        <f t="shared" si="8"/>
        <v>0</v>
      </c>
      <c r="V29" s="264">
        <f t="shared" si="9"/>
        <v>0</v>
      </c>
      <c r="W29" s="264"/>
      <c r="X29" s="264">
        <f t="shared" si="10"/>
        <v>8</v>
      </c>
      <c r="Y29" s="264">
        <f t="shared" si="11"/>
        <v>0</v>
      </c>
      <c r="Z29" s="264"/>
    </row>
    <row r="30" spans="1:26" ht="13.5" thickBot="1">
      <c r="A30" s="494" t="s">
        <v>58</v>
      </c>
      <c r="B30" s="495">
        <f>MAX(S21:S386)</f>
        <v>2.625</v>
      </c>
      <c r="I30" s="306"/>
      <c r="M30" s="264">
        <f t="shared" si="1"/>
        <v>9</v>
      </c>
      <c r="N30" s="264">
        <f t="shared" si="2"/>
        <v>1</v>
      </c>
      <c r="O30" s="264">
        <f t="shared" si="3"/>
        <v>9</v>
      </c>
      <c r="P30" s="304">
        <f t="shared" si="4"/>
        <v>26.671195345648776</v>
      </c>
      <c r="Q30" s="304">
        <f t="shared" si="5"/>
        <v>11.29603567580419</v>
      </c>
      <c r="R30" s="304">
        <f t="shared" si="6"/>
        <v>14.120044594755235</v>
      </c>
      <c r="S30" s="304">
        <f t="shared" si="7"/>
        <v>2.1964513814063698</v>
      </c>
      <c r="T30" s="264">
        <f t="shared" si="0"/>
        <v>0</v>
      </c>
      <c r="U30" s="264">
        <f t="shared" si="8"/>
        <v>0</v>
      </c>
      <c r="V30" s="264">
        <f t="shared" si="9"/>
        <v>0</v>
      </c>
      <c r="W30" s="264"/>
      <c r="X30" s="264">
        <f t="shared" si="10"/>
        <v>9</v>
      </c>
      <c r="Y30" s="264">
        <f t="shared" si="11"/>
        <v>0</v>
      </c>
      <c r="Z30" s="264"/>
    </row>
    <row r="31" spans="9:26" ht="12.75">
      <c r="I31" s="306"/>
      <c r="M31" s="264">
        <f t="shared" si="1"/>
        <v>10</v>
      </c>
      <c r="N31" s="264">
        <f t="shared" si="2"/>
        <v>1</v>
      </c>
      <c r="O31" s="264">
        <f t="shared" si="3"/>
        <v>10</v>
      </c>
      <c r="P31" s="304">
        <f t="shared" si="4"/>
        <v>26.14818947274345</v>
      </c>
      <c r="Q31" s="304">
        <f t="shared" si="5"/>
        <v>11.07452730610311</v>
      </c>
      <c r="R31" s="304">
        <f t="shared" si="6"/>
        <v>13.843159132628886</v>
      </c>
      <c r="S31" s="304">
        <f t="shared" si="7"/>
        <v>2.153380309520049</v>
      </c>
      <c r="T31" s="264">
        <f t="shared" si="0"/>
        <v>0</v>
      </c>
      <c r="U31" s="264">
        <f t="shared" si="8"/>
        <v>0</v>
      </c>
      <c r="V31" s="264">
        <f t="shared" si="9"/>
        <v>0</v>
      </c>
      <c r="W31" s="264"/>
      <c r="X31" s="264">
        <f t="shared" si="10"/>
        <v>10</v>
      </c>
      <c r="Y31" s="264">
        <f t="shared" si="11"/>
        <v>0</v>
      </c>
      <c r="Z31" s="264"/>
    </row>
    <row r="32" spans="1:26" ht="21" thickBot="1">
      <c r="A32" s="313" t="s">
        <v>59</v>
      </c>
      <c r="B32" s="314"/>
      <c r="C32" s="314"/>
      <c r="D32" s="315"/>
      <c r="E32" s="314"/>
      <c r="F32" s="314"/>
      <c r="G32" s="314"/>
      <c r="H32" s="314"/>
      <c r="I32" s="306"/>
      <c r="M32" s="264">
        <f t="shared" si="1"/>
        <v>11</v>
      </c>
      <c r="N32" s="264">
        <f t="shared" si="2"/>
        <v>1</v>
      </c>
      <c r="O32" s="264">
        <f t="shared" si="3"/>
        <v>11</v>
      </c>
      <c r="P32" s="304">
        <f t="shared" si="4"/>
        <v>25.635439426003714</v>
      </c>
      <c r="Q32" s="304">
        <f t="shared" si="5"/>
        <v>10.857362580425105</v>
      </c>
      <c r="R32" s="304">
        <f t="shared" si="6"/>
        <v>13.571703225531378</v>
      </c>
      <c r="S32" s="304">
        <f t="shared" si="7"/>
        <v>2.111153835082659</v>
      </c>
      <c r="T32" s="264">
        <f t="shared" si="0"/>
        <v>0</v>
      </c>
      <c r="U32" s="264">
        <f t="shared" si="8"/>
        <v>0</v>
      </c>
      <c r="V32" s="264">
        <f t="shared" si="9"/>
        <v>0</v>
      </c>
      <c r="W32" s="264"/>
      <c r="X32" s="264">
        <f t="shared" si="10"/>
        <v>11</v>
      </c>
      <c r="Y32" s="264">
        <f t="shared" si="11"/>
        <v>0</v>
      </c>
      <c r="Z32" s="264"/>
    </row>
    <row r="33" spans="2:26" ht="24.75" thickBot="1" thickTop="1">
      <c r="B33" s="496">
        <f>IF('[2]INPUTS'!$D$25="","Warning! You Have Failed to Enter a Toxicity Scaling Factor on the Inputs Page","")</f>
      </c>
      <c r="I33" s="306"/>
      <c r="M33" s="264">
        <f t="shared" si="1"/>
        <v>12</v>
      </c>
      <c r="N33" s="264">
        <f t="shared" si="2"/>
        <v>1</v>
      </c>
      <c r="O33" s="264">
        <f t="shared" si="3"/>
        <v>12</v>
      </c>
      <c r="P33" s="304">
        <f t="shared" si="4"/>
        <v>25.132744094933898</v>
      </c>
      <c r="Q33" s="304">
        <f t="shared" si="5"/>
        <v>10.644456322560242</v>
      </c>
      <c r="R33" s="304">
        <f t="shared" si="6"/>
        <v>13.305570403200297</v>
      </c>
      <c r="S33" s="304">
        <f t="shared" si="7"/>
        <v>2.0697553960533797</v>
      </c>
      <c r="T33" s="264">
        <f t="shared" si="0"/>
        <v>0</v>
      </c>
      <c r="U33" s="264">
        <f t="shared" si="8"/>
        <v>0</v>
      </c>
      <c r="V33" s="264">
        <f t="shared" si="9"/>
        <v>0</v>
      </c>
      <c r="W33" s="264"/>
      <c r="X33" s="264">
        <f t="shared" si="10"/>
        <v>12</v>
      </c>
      <c r="Y33" s="264">
        <f t="shared" si="11"/>
        <v>0</v>
      </c>
      <c r="Z33" s="264"/>
    </row>
    <row r="34" spans="2:26" ht="12.75">
      <c r="B34" s="318" t="s">
        <v>28</v>
      </c>
      <c r="C34" s="421" t="s">
        <v>60</v>
      </c>
      <c r="D34" s="421" t="s">
        <v>63</v>
      </c>
      <c r="E34" s="321" t="s">
        <v>100</v>
      </c>
      <c r="M34" s="264">
        <f t="shared" si="1"/>
        <v>13</v>
      </c>
      <c r="N34" s="264">
        <f t="shared" si="2"/>
        <v>1</v>
      </c>
      <c r="O34" s="264">
        <f t="shared" si="3"/>
        <v>13</v>
      </c>
      <c r="P34" s="304">
        <f t="shared" si="4"/>
        <v>24.639906312692485</v>
      </c>
      <c r="Q34" s="304">
        <f t="shared" si="5"/>
        <v>10.435725026552113</v>
      </c>
      <c r="R34" s="304">
        <f t="shared" si="6"/>
        <v>13.044656283190138</v>
      </c>
      <c r="S34" s="304">
        <f t="shared" si="7"/>
        <v>2.0291687551629103</v>
      </c>
      <c r="T34" s="264">
        <f t="shared" si="0"/>
        <v>0</v>
      </c>
      <c r="U34" s="264">
        <f t="shared" si="8"/>
        <v>0</v>
      </c>
      <c r="V34" s="264">
        <f t="shared" si="9"/>
        <v>0</v>
      </c>
      <c r="W34" s="264"/>
      <c r="X34" s="264">
        <f t="shared" si="10"/>
        <v>13</v>
      </c>
      <c r="Y34" s="264">
        <f t="shared" si="11"/>
        <v>0</v>
      </c>
      <c r="Z34" s="264"/>
    </row>
    <row r="35" spans="2:26" ht="12.75">
      <c r="B35" s="322" t="s">
        <v>65</v>
      </c>
      <c r="C35" s="425" t="s">
        <v>95</v>
      </c>
      <c r="D35" s="425" t="s">
        <v>69</v>
      </c>
      <c r="E35" s="269" t="s">
        <v>101</v>
      </c>
      <c r="F35" s="497"/>
      <c r="M35" s="264">
        <f t="shared" si="1"/>
        <v>14</v>
      </c>
      <c r="N35" s="264">
        <f t="shared" si="2"/>
        <v>1</v>
      </c>
      <c r="O35" s="264">
        <f t="shared" si="3"/>
        <v>14</v>
      </c>
      <c r="P35" s="304">
        <f t="shared" si="4"/>
        <v>24.15673277875946</v>
      </c>
      <c r="Q35" s="304">
        <f t="shared" si="5"/>
        <v>10.231086823945185</v>
      </c>
      <c r="R35" s="304">
        <f t="shared" si="6"/>
        <v>12.788858529931478</v>
      </c>
      <c r="S35" s="304">
        <f t="shared" si="7"/>
        <v>1.9893779935448965</v>
      </c>
      <c r="T35" s="264">
        <f t="shared" si="0"/>
        <v>0</v>
      </c>
      <c r="U35" s="264">
        <f t="shared" si="8"/>
        <v>0</v>
      </c>
      <c r="V35" s="264">
        <f t="shared" si="9"/>
        <v>0</v>
      </c>
      <c r="W35" s="264"/>
      <c r="X35" s="264">
        <f t="shared" si="10"/>
        <v>14</v>
      </c>
      <c r="Y35" s="264">
        <f t="shared" si="11"/>
        <v>0</v>
      </c>
      <c r="Z35" s="264"/>
    </row>
    <row r="36" spans="2:26" ht="15.75" customHeight="1">
      <c r="B36" s="498" t="s">
        <v>71</v>
      </c>
      <c r="C36" s="428">
        <v>20</v>
      </c>
      <c r="D36" s="428">
        <v>114</v>
      </c>
      <c r="E36" s="499">
        <f>+IF('[2]INPUTS'!$D$21=3,(($D$15)*((20/'[2]INPUTS'!$F$21)^('[2]INPUTS'!$D$25-1))),IF('[2]INPUTS'!$D$21=1,(($D$15)*((20/178)^('[2]INPUTS'!$D$25-1))),(($D$15)*((20/1580)^('[2]INPUTS'!$D$25-1)))))</f>
        <v>2596.127040243219</v>
      </c>
      <c r="F36" s="500">
        <f>IF('[2]INPUTS'!$F$21=0,"",IF('[2]INPUTS'!$D$21&lt;3,"NOTE:Toxicity adjustments not based on standard assumed test animal body weight",""))</f>
      </c>
      <c r="M36" s="264">
        <f t="shared" si="1"/>
        <v>15</v>
      </c>
      <c r="N36" s="264">
        <f t="shared" si="2"/>
        <v>1</v>
      </c>
      <c r="O36" s="264">
        <f t="shared" si="3"/>
        <v>15</v>
      </c>
      <c r="P36" s="304">
        <f t="shared" si="4"/>
        <v>23.683033983120104</v>
      </c>
      <c r="Q36" s="304">
        <f t="shared" si="5"/>
        <v>10.0304614516744</v>
      </c>
      <c r="R36" s="304">
        <f t="shared" si="6"/>
        <v>12.538076814592996</v>
      </c>
      <c r="S36" s="304">
        <f t="shared" si="7"/>
        <v>1.9503675044922437</v>
      </c>
      <c r="T36" s="264">
        <f t="shared" si="0"/>
        <v>0</v>
      </c>
      <c r="U36" s="264">
        <f t="shared" si="8"/>
        <v>0</v>
      </c>
      <c r="V36" s="264">
        <f t="shared" si="9"/>
        <v>0</v>
      </c>
      <c r="W36" s="264"/>
      <c r="X36" s="264">
        <f t="shared" si="10"/>
        <v>15</v>
      </c>
      <c r="Y36" s="264">
        <f t="shared" si="11"/>
        <v>0</v>
      </c>
      <c r="Z36" s="264"/>
    </row>
    <row r="37" spans="2:26" ht="16.5" customHeight="1">
      <c r="B37" s="501" t="s">
        <v>72</v>
      </c>
      <c r="C37" s="502">
        <v>100</v>
      </c>
      <c r="D37" s="502">
        <v>65</v>
      </c>
      <c r="E37" s="503">
        <f>+IF('[2]INPUTS'!$D$21=3,(($D$15)*((100/'[2]INPUTS'!$F$21)^('[2]INPUTS'!$D$25-1))),IF('[2]INPUTS'!$D$21=1,(($D$15)*((100/178)^('[2]INPUTS'!$D$25-1))),(($D$15)*((100/1580)^('[2]INPUTS'!$D$25-1)))))</f>
        <v>3304.9998285548245</v>
      </c>
      <c r="F37" s="500">
        <f>IF('[2]INPUTS'!$F$21=0,"",IF('[2]INPUTS'!$D$21&lt;3,"NOTE:Toxicity adjustments not based on standard assumed test animal body weight",""))</f>
      </c>
      <c r="K37" s="265"/>
      <c r="M37" s="264">
        <f t="shared" si="1"/>
        <v>16</v>
      </c>
      <c r="N37" s="264">
        <f t="shared" si="2"/>
        <v>1</v>
      </c>
      <c r="O37" s="264">
        <f t="shared" si="3"/>
        <v>16</v>
      </c>
      <c r="P37" s="304">
        <f t="shared" si="4"/>
        <v>23.218624131935503</v>
      </c>
      <c r="Q37" s="304">
        <f t="shared" si="5"/>
        <v>9.83377022058445</v>
      </c>
      <c r="R37" s="304">
        <f t="shared" si="6"/>
        <v>12.29221277573056</v>
      </c>
      <c r="S37" s="304">
        <f t="shared" si="7"/>
        <v>1.9121219873358646</v>
      </c>
      <c r="T37" s="264">
        <f t="shared" si="0"/>
        <v>0</v>
      </c>
      <c r="U37" s="264">
        <f t="shared" si="8"/>
        <v>0</v>
      </c>
      <c r="V37" s="264">
        <f t="shared" si="9"/>
        <v>0</v>
      </c>
      <c r="W37" s="264"/>
      <c r="X37" s="264">
        <f t="shared" si="10"/>
        <v>16</v>
      </c>
      <c r="Y37" s="264">
        <f t="shared" si="11"/>
        <v>0</v>
      </c>
      <c r="Z37" s="264"/>
    </row>
    <row r="38" spans="2:26" ht="13.5" thickBot="1">
      <c r="B38" s="504" t="s">
        <v>73</v>
      </c>
      <c r="C38" s="436">
        <v>1000</v>
      </c>
      <c r="D38" s="436">
        <v>29</v>
      </c>
      <c r="E38" s="505">
        <f>+IF('[2]INPUTS'!$D$21=3,(($D$15)*((1000/'[2]INPUTS'!$F$21)^('[2]INPUTS'!$D$25-1))),IF('[2]INPUTS'!$D$21=1,(($D$15)*((1000/178)^('[2]INPUTS'!$D$25-1))),(($D$15)*((1000/1580)^('[2]INPUTS'!$D$25-1)))))</f>
        <v>4668.436342805455</v>
      </c>
      <c r="F38" s="500">
        <f>IF('[2]INPUTS'!$F$21=0,"",IF('[2]INPUTS'!$D$21&lt;3,"NOTE:Toxicity adjustments not based on standard assumed test animal body weight",""))</f>
      </c>
      <c r="G38" s="337"/>
      <c r="H38" s="337"/>
      <c r="I38" s="338"/>
      <c r="M38" s="264">
        <f t="shared" si="1"/>
        <v>17</v>
      </c>
      <c r="N38" s="264">
        <f t="shared" si="2"/>
        <v>1</v>
      </c>
      <c r="O38" s="264">
        <f t="shared" si="3"/>
        <v>17</v>
      </c>
      <c r="P38" s="304">
        <f t="shared" si="4"/>
        <v>22.76332107467059</v>
      </c>
      <c r="Q38" s="304">
        <f t="shared" si="5"/>
        <v>9.640935984566369</v>
      </c>
      <c r="R38" s="304">
        <f t="shared" si="6"/>
        <v>12.051169980707959</v>
      </c>
      <c r="S38" s="304">
        <f t="shared" si="7"/>
        <v>1.8746264414434601</v>
      </c>
      <c r="T38" s="264">
        <f t="shared" si="0"/>
        <v>0</v>
      </c>
      <c r="U38" s="264">
        <f t="shared" si="8"/>
        <v>0</v>
      </c>
      <c r="V38" s="264">
        <f t="shared" si="9"/>
        <v>0</v>
      </c>
      <c r="W38" s="264"/>
      <c r="X38" s="264">
        <f t="shared" si="10"/>
        <v>17</v>
      </c>
      <c r="Y38" s="264">
        <f t="shared" si="11"/>
        <v>0</v>
      </c>
      <c r="Z38" s="264"/>
    </row>
    <row r="39" spans="6:26" ht="13.5" thickBot="1">
      <c r="F39" s="337"/>
      <c r="G39" s="337"/>
      <c r="H39" s="337"/>
      <c r="I39" s="338"/>
      <c r="M39" s="264">
        <f t="shared" si="1"/>
        <v>18</v>
      </c>
      <c r="N39" s="264">
        <f t="shared" si="2"/>
        <v>1</v>
      </c>
      <c r="O39" s="264">
        <f t="shared" si="3"/>
        <v>18</v>
      </c>
      <c r="P39" s="304">
        <f t="shared" si="4"/>
        <v>22.316946232651198</v>
      </c>
      <c r="Q39" s="304">
        <f t="shared" si="5"/>
        <v>9.451883110299333</v>
      </c>
      <c r="R39" s="304">
        <f t="shared" si="6"/>
        <v>11.814853887874165</v>
      </c>
      <c r="S39" s="304">
        <f t="shared" si="7"/>
        <v>1.837866160335981</v>
      </c>
      <c r="T39" s="264">
        <f t="shared" si="0"/>
        <v>0</v>
      </c>
      <c r="U39" s="264">
        <f t="shared" si="8"/>
        <v>0</v>
      </c>
      <c r="V39" s="264">
        <f t="shared" si="9"/>
        <v>0</v>
      </c>
      <c r="W39" s="264"/>
      <c r="X39" s="264">
        <f t="shared" si="10"/>
        <v>18</v>
      </c>
      <c r="Y39" s="264">
        <f t="shared" si="11"/>
        <v>0</v>
      </c>
      <c r="Z39" s="264"/>
    </row>
    <row r="40" spans="1:26" ht="12.75">
      <c r="A40" s="948" t="s">
        <v>139</v>
      </c>
      <c r="B40" s="899" t="s">
        <v>77</v>
      </c>
      <c r="C40" s="900"/>
      <c r="D40" s="901"/>
      <c r="E40" s="359"/>
      <c r="F40" s="359"/>
      <c r="G40" s="337"/>
      <c r="H40" s="337"/>
      <c r="I40" s="338"/>
      <c r="M40" s="264">
        <f t="shared" si="1"/>
        <v>19</v>
      </c>
      <c r="N40" s="264">
        <f t="shared" si="2"/>
        <v>1</v>
      </c>
      <c r="O40" s="264">
        <f t="shared" si="3"/>
        <v>19</v>
      </c>
      <c r="P40" s="304">
        <f t="shared" si="4"/>
        <v>21.879324529022036</v>
      </c>
      <c r="Q40" s="304">
        <f t="shared" si="5"/>
        <v>9.266537447585806</v>
      </c>
      <c r="R40" s="304">
        <f t="shared" si="6"/>
        <v>11.583171809482256</v>
      </c>
      <c r="S40" s="304">
        <f t="shared" si="7"/>
        <v>1.8018267259194618</v>
      </c>
      <c r="T40" s="264">
        <f t="shared" si="0"/>
        <v>0</v>
      </c>
      <c r="U40" s="264">
        <f t="shared" si="8"/>
        <v>0</v>
      </c>
      <c r="V40" s="264">
        <f t="shared" si="9"/>
        <v>0</v>
      </c>
      <c r="W40" s="264"/>
      <c r="X40" s="264">
        <f t="shared" si="10"/>
        <v>19</v>
      </c>
      <c r="Y40" s="264">
        <f t="shared" si="11"/>
        <v>0</v>
      </c>
      <c r="Z40" s="264"/>
    </row>
    <row r="41" spans="1:26" ht="12.75">
      <c r="A41" s="949"/>
      <c r="B41" s="351" t="s">
        <v>78</v>
      </c>
      <c r="C41" s="352" t="s">
        <v>79</v>
      </c>
      <c r="D41" s="353" t="s">
        <v>80</v>
      </c>
      <c r="E41" s="360"/>
      <c r="F41" s="367"/>
      <c r="M41" s="264">
        <f t="shared" si="1"/>
        <v>20</v>
      </c>
      <c r="N41" s="264">
        <f t="shared" si="2"/>
        <v>1</v>
      </c>
      <c r="O41" s="264">
        <f t="shared" si="3"/>
        <v>20</v>
      </c>
      <c r="P41" s="304">
        <f t="shared" si="4"/>
        <v>21.45028432007816</v>
      </c>
      <c r="Q41" s="304">
        <f t="shared" si="5"/>
        <v>9.0848263002684</v>
      </c>
      <c r="R41" s="304">
        <f t="shared" si="6"/>
        <v>11.356032875335497</v>
      </c>
      <c r="S41" s="304">
        <f t="shared" si="7"/>
        <v>1.7664940028299663</v>
      </c>
      <c r="T41" s="264">
        <f t="shared" si="0"/>
        <v>0</v>
      </c>
      <c r="U41" s="264">
        <f t="shared" si="8"/>
        <v>0</v>
      </c>
      <c r="V41" s="264">
        <f t="shared" si="9"/>
        <v>0</v>
      </c>
      <c r="W41" s="264"/>
      <c r="X41" s="264">
        <f t="shared" si="10"/>
        <v>20</v>
      </c>
      <c r="Y41" s="264">
        <f t="shared" si="11"/>
        <v>0</v>
      </c>
      <c r="Z41" s="264"/>
    </row>
    <row r="42" spans="1:26" ht="13.5" thickBot="1">
      <c r="A42" s="950"/>
      <c r="B42" s="354" t="s">
        <v>81</v>
      </c>
      <c r="C42" s="355" t="s">
        <v>82</v>
      </c>
      <c r="D42" s="356" t="s">
        <v>83</v>
      </c>
      <c r="E42" s="362"/>
      <c r="F42" s="466"/>
      <c r="G42" s="466"/>
      <c r="M42" s="264">
        <f t="shared" si="1"/>
        <v>21</v>
      </c>
      <c r="N42" s="264">
        <f t="shared" si="2"/>
        <v>1</v>
      </c>
      <c r="O42" s="264">
        <f t="shared" si="3"/>
        <v>21</v>
      </c>
      <c r="P42" s="304">
        <f t="shared" si="4"/>
        <v>21.02965732794299</v>
      </c>
      <c r="Q42" s="304">
        <f t="shared" si="5"/>
        <v>8.906678397717032</v>
      </c>
      <c r="R42" s="304">
        <f t="shared" si="6"/>
        <v>11.133347997146288</v>
      </c>
      <c r="S42" s="304">
        <f t="shared" si="7"/>
        <v>1.7318541328894226</v>
      </c>
      <c r="T42" s="264">
        <f t="shared" si="0"/>
        <v>0</v>
      </c>
      <c r="U42" s="264">
        <f t="shared" si="8"/>
        <v>0</v>
      </c>
      <c r="V42" s="264">
        <f t="shared" si="9"/>
        <v>0</v>
      </c>
      <c r="W42" s="264"/>
      <c r="X42" s="264">
        <f t="shared" si="10"/>
        <v>21</v>
      </c>
      <c r="Y42" s="264">
        <f t="shared" si="11"/>
        <v>0</v>
      </c>
      <c r="Z42" s="264"/>
    </row>
    <row r="43" spans="1:26" ht="13.5" thickTop="1">
      <c r="A43" s="492" t="s">
        <v>42</v>
      </c>
      <c r="B43" s="357">
        <f>B27*($D$36/100)</f>
        <v>36.3375</v>
      </c>
      <c r="C43" s="357">
        <f>B27*($D$37/100)</f>
        <v>20.71875</v>
      </c>
      <c r="D43" s="358">
        <f>B27*($D$38/100)</f>
        <v>9.243749999999999</v>
      </c>
      <c r="E43" s="365"/>
      <c r="F43" s="365"/>
      <c r="G43" s="365"/>
      <c r="M43" s="264">
        <f t="shared" si="1"/>
        <v>22</v>
      </c>
      <c r="N43" s="264">
        <f t="shared" si="2"/>
        <v>1</v>
      </c>
      <c r="O43" s="264">
        <f t="shared" si="3"/>
        <v>22</v>
      </c>
      <c r="P43" s="304">
        <f t="shared" si="4"/>
        <v>20.617278574566452</v>
      </c>
      <c r="Q43" s="304">
        <f t="shared" si="5"/>
        <v>8.732023866875204</v>
      </c>
      <c r="R43" s="304">
        <f t="shared" si="6"/>
        <v>10.915029833594005</v>
      </c>
      <c r="S43" s="304">
        <f t="shared" si="7"/>
        <v>1.6978935296701785</v>
      </c>
      <c r="T43" s="264">
        <f t="shared" si="0"/>
        <v>0</v>
      </c>
      <c r="U43" s="264">
        <f t="shared" si="8"/>
        <v>0</v>
      </c>
      <c r="V43" s="264">
        <f t="shared" si="9"/>
        <v>0</v>
      </c>
      <c r="W43" s="264"/>
      <c r="X43" s="264">
        <f t="shared" si="10"/>
        <v>22</v>
      </c>
      <c r="Y43" s="264">
        <f t="shared" si="11"/>
        <v>0</v>
      </c>
      <c r="Z43" s="264"/>
    </row>
    <row r="44" spans="1:26" ht="12.75">
      <c r="A44" s="492" t="s">
        <v>56</v>
      </c>
      <c r="B44" s="357">
        <f>B28*($D$36/100)</f>
        <v>15.389999999999999</v>
      </c>
      <c r="C44" s="357">
        <f>B28*($D$37/100)</f>
        <v>8.775</v>
      </c>
      <c r="D44" s="358">
        <f>B28*($D$38/100)</f>
        <v>3.9149999999999996</v>
      </c>
      <c r="E44" s="365"/>
      <c r="F44" s="365"/>
      <c r="G44" s="365"/>
      <c r="M44" s="264">
        <f t="shared" si="1"/>
        <v>23</v>
      </c>
      <c r="N44" s="264">
        <f t="shared" si="2"/>
        <v>1</v>
      </c>
      <c r="O44" s="264">
        <f t="shared" si="3"/>
        <v>23</v>
      </c>
      <c r="P44" s="304">
        <f t="shared" si="4"/>
        <v>20.212986317017428</v>
      </c>
      <c r="Q44" s="304">
        <f t="shared" si="5"/>
        <v>8.56079420485444</v>
      </c>
      <c r="R44" s="304">
        <f t="shared" si="6"/>
        <v>10.70099275606805</v>
      </c>
      <c r="S44" s="304">
        <f t="shared" si="7"/>
        <v>1.6645988731661412</v>
      </c>
      <c r="T44" s="264">
        <f t="shared" si="0"/>
        <v>0</v>
      </c>
      <c r="U44" s="264">
        <f t="shared" si="8"/>
        <v>0</v>
      </c>
      <c r="V44" s="264">
        <f t="shared" si="9"/>
        <v>0</v>
      </c>
      <c r="W44" s="264"/>
      <c r="X44" s="264">
        <f t="shared" si="10"/>
        <v>23</v>
      </c>
      <c r="Y44" s="264">
        <f t="shared" si="11"/>
        <v>0</v>
      </c>
      <c r="Z44" s="264"/>
    </row>
    <row r="45" spans="1:26" ht="12.75">
      <c r="A45" s="492" t="s">
        <v>57</v>
      </c>
      <c r="B45" s="357">
        <f>B29*($D$36/100)</f>
        <v>19.237499999999997</v>
      </c>
      <c r="C45" s="357">
        <f>B29*($D$37/100)</f>
        <v>10.96875</v>
      </c>
      <c r="D45" s="358">
        <f>B29*($D$38/100)</f>
        <v>4.89375</v>
      </c>
      <c r="E45" s="365"/>
      <c r="F45" s="365"/>
      <c r="G45" s="365"/>
      <c r="M45" s="264">
        <f t="shared" si="1"/>
        <v>24</v>
      </c>
      <c r="N45" s="264">
        <f t="shared" si="2"/>
        <v>1</v>
      </c>
      <c r="O45" s="264">
        <f t="shared" si="3"/>
        <v>24</v>
      </c>
      <c r="P45" s="304">
        <f t="shared" si="4"/>
        <v>19.81662198404501</v>
      </c>
      <c r="Q45" s="304">
        <f t="shared" si="5"/>
        <v>8.392922252066123</v>
      </c>
      <c r="R45" s="304">
        <f t="shared" si="6"/>
        <v>10.491152815082653</v>
      </c>
      <c r="S45" s="304">
        <f t="shared" si="7"/>
        <v>1.6319571045684127</v>
      </c>
      <c r="T45" s="264">
        <f t="shared" si="0"/>
        <v>0</v>
      </c>
      <c r="U45" s="264">
        <f t="shared" si="8"/>
        <v>0</v>
      </c>
      <c r="V45" s="264">
        <f t="shared" si="9"/>
        <v>0</v>
      </c>
      <c r="W45" s="264"/>
      <c r="X45" s="264">
        <f t="shared" si="10"/>
        <v>24</v>
      </c>
      <c r="Y45" s="264">
        <f t="shared" si="11"/>
        <v>0</v>
      </c>
      <c r="Z45" s="264"/>
    </row>
    <row r="46" spans="1:26" ht="13.5" thickBot="1">
      <c r="A46" s="494" t="s">
        <v>112</v>
      </c>
      <c r="B46" s="363">
        <f>B30*($D$36/100)</f>
        <v>2.9924999999999997</v>
      </c>
      <c r="C46" s="363">
        <f>B30*($D$37/100)</f>
        <v>1.70625</v>
      </c>
      <c r="D46" s="364">
        <f>B30*($D$38/100)</f>
        <v>0.76125</v>
      </c>
      <c r="E46" s="350"/>
      <c r="F46" s="350"/>
      <c r="G46" s="350"/>
      <c r="M46" s="264">
        <f t="shared" si="1"/>
        <v>25</v>
      </c>
      <c r="N46" s="264">
        <f t="shared" si="2"/>
        <v>1</v>
      </c>
      <c r="O46" s="264">
        <f t="shared" si="3"/>
        <v>25</v>
      </c>
      <c r="P46" s="304">
        <f t="shared" si="4"/>
        <v>19.42803011388381</v>
      </c>
      <c r="Q46" s="304">
        <f t="shared" si="5"/>
        <v>8.228342165880203</v>
      </c>
      <c r="R46" s="304">
        <f t="shared" si="6"/>
        <v>10.285427707350253</v>
      </c>
      <c r="S46" s="304">
        <f t="shared" si="7"/>
        <v>1.5999554211433729</v>
      </c>
      <c r="T46" s="264">
        <f t="shared" si="0"/>
        <v>0</v>
      </c>
      <c r="U46" s="264">
        <f t="shared" si="8"/>
        <v>0</v>
      </c>
      <c r="V46" s="264">
        <f t="shared" si="9"/>
        <v>0</v>
      </c>
      <c r="W46" s="264"/>
      <c r="X46" s="264">
        <f t="shared" si="10"/>
        <v>25</v>
      </c>
      <c r="Y46" s="264">
        <f t="shared" si="11"/>
        <v>0</v>
      </c>
      <c r="Z46" s="264"/>
    </row>
    <row r="47" spans="13:26" ht="13.5" thickBot="1">
      <c r="M47" s="264">
        <f t="shared" si="1"/>
        <v>26</v>
      </c>
      <c r="N47" s="264">
        <f t="shared" si="2"/>
        <v>1</v>
      </c>
      <c r="O47" s="264">
        <f t="shared" si="3"/>
        <v>26</v>
      </c>
      <c r="P47" s="304">
        <f t="shared" si="4"/>
        <v>19.047058293278834</v>
      </c>
      <c r="Q47" s="304">
        <f t="shared" si="5"/>
        <v>8.06698939480045</v>
      </c>
      <c r="R47" s="304">
        <f t="shared" si="6"/>
        <v>10.08373674350056</v>
      </c>
      <c r="S47" s="304">
        <f t="shared" si="7"/>
        <v>1.5685812712111984</v>
      </c>
      <c r="T47" s="264">
        <f t="shared" si="0"/>
        <v>0</v>
      </c>
      <c r="U47" s="264">
        <f t="shared" si="8"/>
        <v>0</v>
      </c>
      <c r="V47" s="264">
        <f t="shared" si="9"/>
        <v>0</v>
      </c>
      <c r="W47" s="264"/>
      <c r="X47" s="264">
        <f t="shared" si="10"/>
        <v>26</v>
      </c>
      <c r="Y47" s="264">
        <f t="shared" si="11"/>
        <v>0</v>
      </c>
      <c r="Z47" s="264"/>
    </row>
    <row r="48" spans="1:26" ht="24" customHeight="1">
      <c r="A48" s="972" t="s">
        <v>140</v>
      </c>
      <c r="B48" s="924" t="s">
        <v>128</v>
      </c>
      <c r="C48" s="925"/>
      <c r="D48" s="926"/>
      <c r="M48" s="264">
        <f t="shared" si="1"/>
        <v>27</v>
      </c>
      <c r="N48" s="264">
        <f t="shared" si="2"/>
        <v>1</v>
      </c>
      <c r="O48" s="264">
        <f t="shared" si="3"/>
        <v>27</v>
      </c>
      <c r="P48" s="304">
        <f t="shared" si="4"/>
        <v>18.673557097706055</v>
      </c>
      <c r="Q48" s="304">
        <f t="shared" si="5"/>
        <v>7.908800653146097</v>
      </c>
      <c r="R48" s="304">
        <f t="shared" si="6"/>
        <v>9.88600081643262</v>
      </c>
      <c r="S48" s="304">
        <f t="shared" si="7"/>
        <v>1.537822349222852</v>
      </c>
      <c r="T48" s="264">
        <f t="shared" si="0"/>
        <v>0</v>
      </c>
      <c r="U48" s="264">
        <f t="shared" si="8"/>
        <v>0</v>
      </c>
      <c r="V48" s="264">
        <f t="shared" si="9"/>
        <v>0</v>
      </c>
      <c r="W48" s="264"/>
      <c r="X48" s="264">
        <f t="shared" si="10"/>
        <v>27</v>
      </c>
      <c r="Y48" s="264">
        <f t="shared" si="11"/>
        <v>0</v>
      </c>
      <c r="Z48" s="264"/>
    </row>
    <row r="49" spans="1:26" ht="16.5" thickBot="1">
      <c r="A49" s="974"/>
      <c r="B49" s="375" t="s">
        <v>81</v>
      </c>
      <c r="C49" s="375" t="s">
        <v>82</v>
      </c>
      <c r="D49" s="376" t="s">
        <v>83</v>
      </c>
      <c r="M49" s="264">
        <f t="shared" si="1"/>
        <v>28</v>
      </c>
      <c r="N49" s="264">
        <f t="shared" si="2"/>
        <v>1</v>
      </c>
      <c r="O49" s="264">
        <f t="shared" si="3"/>
        <v>28</v>
      </c>
      <c r="P49" s="304">
        <f t="shared" si="4"/>
        <v>18.307380032765224</v>
      </c>
      <c r="Q49" s="304">
        <f t="shared" si="5"/>
        <v>7.75371389622998</v>
      </c>
      <c r="R49" s="304">
        <f t="shared" si="6"/>
        <v>9.692142370287474</v>
      </c>
      <c r="S49" s="304">
        <f t="shared" si="7"/>
        <v>1.507666590933607</v>
      </c>
      <c r="T49" s="264">
        <f t="shared" si="0"/>
        <v>0</v>
      </c>
      <c r="U49" s="264">
        <f t="shared" si="8"/>
        <v>0</v>
      </c>
      <c r="V49" s="264">
        <f t="shared" si="9"/>
        <v>0</v>
      </c>
      <c r="W49" s="264"/>
      <c r="X49" s="264">
        <f t="shared" si="10"/>
        <v>28</v>
      </c>
      <c r="Y49" s="264">
        <f t="shared" si="11"/>
        <v>0</v>
      </c>
      <c r="Z49" s="264"/>
    </row>
    <row r="50" spans="1:26" ht="13.5" thickTop="1">
      <c r="A50" s="506" t="s">
        <v>52</v>
      </c>
      <c r="B50" s="378">
        <f>B43/$E$36</f>
        <v>0.013996811187096494</v>
      </c>
      <c r="C50" s="378">
        <f>C43/$E$37</f>
        <v>0.006268911066497597</v>
      </c>
      <c r="D50" s="379">
        <f>D43/$E$38</f>
        <v>0.001980052703138081</v>
      </c>
      <c r="I50" s="361"/>
      <c r="M50" s="264">
        <f t="shared" si="1"/>
        <v>29</v>
      </c>
      <c r="N50" s="264">
        <f t="shared" si="2"/>
        <v>1</v>
      </c>
      <c r="O50" s="264">
        <f t="shared" si="3"/>
        <v>29</v>
      </c>
      <c r="P50" s="304">
        <f t="shared" si="4"/>
        <v>17.948383476721926</v>
      </c>
      <c r="Q50" s="304">
        <f t="shared" si="5"/>
        <v>7.601668296023408</v>
      </c>
      <c r="R50" s="304">
        <f t="shared" si="6"/>
        <v>9.502085370029258</v>
      </c>
      <c r="S50" s="304">
        <f t="shared" si="7"/>
        <v>1.478102168671218</v>
      </c>
      <c r="T50" s="264">
        <f t="shared" si="0"/>
        <v>0</v>
      </c>
      <c r="U50" s="264">
        <f t="shared" si="8"/>
        <v>0</v>
      </c>
      <c r="V50" s="264">
        <f t="shared" si="9"/>
        <v>0</v>
      </c>
      <c r="W50" s="264"/>
      <c r="X50" s="264">
        <f t="shared" si="10"/>
        <v>29</v>
      </c>
      <c r="Y50" s="264">
        <f t="shared" si="11"/>
        <v>0</v>
      </c>
      <c r="Z50" s="264"/>
    </row>
    <row r="51" spans="1:26" ht="12.75">
      <c r="A51" s="507" t="s">
        <v>43</v>
      </c>
      <c r="B51" s="378">
        <f>B44/$E$36</f>
        <v>0.005928061208652633</v>
      </c>
      <c r="C51" s="378">
        <f>C44/$E$37</f>
        <v>0.0026550682163989825</v>
      </c>
      <c r="D51" s="379">
        <f>D44/$E$38</f>
        <v>0.0008386105566231874</v>
      </c>
      <c r="I51" s="361"/>
      <c r="M51" s="264">
        <f t="shared" si="1"/>
        <v>30</v>
      </c>
      <c r="N51" s="264">
        <f t="shared" si="2"/>
        <v>1</v>
      </c>
      <c r="O51" s="264">
        <f t="shared" si="3"/>
        <v>30</v>
      </c>
      <c r="P51" s="304">
        <f t="shared" si="4"/>
        <v>17.59642662417636</v>
      </c>
      <c r="Q51" s="304">
        <f t="shared" si="5"/>
        <v>7.4526042172982265</v>
      </c>
      <c r="R51" s="304">
        <f t="shared" si="6"/>
        <v>9.315755271622782</v>
      </c>
      <c r="S51" s="304">
        <f t="shared" si="7"/>
        <v>1.4491174866968772</v>
      </c>
      <c r="T51" s="264">
        <f t="shared" si="0"/>
        <v>0</v>
      </c>
      <c r="U51" s="264">
        <f t="shared" si="8"/>
        <v>0</v>
      </c>
      <c r="V51" s="264">
        <f t="shared" si="9"/>
        <v>0</v>
      </c>
      <c r="W51" s="264"/>
      <c r="X51" s="264">
        <f t="shared" si="10"/>
        <v>30</v>
      </c>
      <c r="Y51" s="264">
        <f t="shared" si="11"/>
        <v>0</v>
      </c>
      <c r="Z51" s="264"/>
    </row>
    <row r="52" spans="1:26" ht="12.75" customHeight="1">
      <c r="A52" s="507" t="s">
        <v>85</v>
      </c>
      <c r="B52" s="378">
        <f>B45/$E$36</f>
        <v>0.00741007651081579</v>
      </c>
      <c r="C52" s="378">
        <f>C45/$E$37</f>
        <v>0.003318835270498728</v>
      </c>
      <c r="D52" s="379">
        <f>D45/$E$38</f>
        <v>0.0010482631957789842</v>
      </c>
      <c r="I52" s="361"/>
      <c r="M52" s="264">
        <f t="shared" si="1"/>
        <v>31</v>
      </c>
      <c r="N52" s="264">
        <f t="shared" si="2"/>
        <v>1</v>
      </c>
      <c r="O52" s="264">
        <f t="shared" si="3"/>
        <v>31</v>
      </c>
      <c r="P52" s="304">
        <f t="shared" si="4"/>
        <v>17.25137143083673</v>
      </c>
      <c r="Q52" s="304">
        <f t="shared" si="5"/>
        <v>7.306463194236736</v>
      </c>
      <c r="R52" s="304">
        <f t="shared" si="6"/>
        <v>9.13307899279592</v>
      </c>
      <c r="S52" s="304">
        <f t="shared" si="7"/>
        <v>1.420701176657143</v>
      </c>
      <c r="T52" s="264">
        <f t="shared" si="0"/>
        <v>0</v>
      </c>
      <c r="U52" s="264">
        <f t="shared" si="8"/>
        <v>0</v>
      </c>
      <c r="V52" s="264">
        <f t="shared" si="9"/>
        <v>0</v>
      </c>
      <c r="W52" s="264"/>
      <c r="X52" s="264">
        <f t="shared" si="10"/>
        <v>31</v>
      </c>
      <c r="Y52" s="264">
        <f t="shared" si="11"/>
        <v>0</v>
      </c>
      <c r="Z52" s="264"/>
    </row>
    <row r="53" spans="1:26" ht="12.75" customHeight="1" thickBot="1">
      <c r="A53" s="508" t="s">
        <v>112</v>
      </c>
      <c r="B53" s="383">
        <f>B46/$E$36</f>
        <v>0.0011526785683491228</v>
      </c>
      <c r="C53" s="383">
        <f>C46/$E$37</f>
        <v>0.0005162632642998021</v>
      </c>
      <c r="D53" s="384">
        <f>D46/$E$38</f>
        <v>0.000163063163787842</v>
      </c>
      <c r="I53" s="361"/>
      <c r="M53" s="264">
        <f t="shared" si="1"/>
        <v>32</v>
      </c>
      <c r="N53" s="264">
        <f t="shared" si="2"/>
        <v>1</v>
      </c>
      <c r="O53" s="264">
        <f t="shared" si="3"/>
        <v>32</v>
      </c>
      <c r="P53" s="304">
        <f t="shared" si="4"/>
        <v>16.913082559375603</v>
      </c>
      <c r="Q53" s="304">
        <f t="shared" si="5"/>
        <v>7.163187907500259</v>
      </c>
      <c r="R53" s="304">
        <f t="shared" si="6"/>
        <v>8.953984884375323</v>
      </c>
      <c r="S53" s="304">
        <f t="shared" si="7"/>
        <v>1.3928420931250503</v>
      </c>
      <c r="T53" s="264">
        <f t="shared" si="0"/>
        <v>0</v>
      </c>
      <c r="U53" s="264">
        <f t="shared" si="8"/>
        <v>0</v>
      </c>
      <c r="V53" s="264">
        <f t="shared" si="9"/>
        <v>0</v>
      </c>
      <c r="W53" s="264"/>
      <c r="X53" s="264">
        <f t="shared" si="10"/>
        <v>32</v>
      </c>
      <c r="Y53" s="264">
        <f t="shared" si="11"/>
        <v>0</v>
      </c>
      <c r="Z53" s="264"/>
    </row>
    <row r="54" spans="9:26" ht="12.75" customHeight="1" thickBot="1">
      <c r="I54" s="368"/>
      <c r="M54" s="264">
        <f t="shared" si="1"/>
        <v>33</v>
      </c>
      <c r="N54" s="264">
        <f t="shared" si="2"/>
        <v>1</v>
      </c>
      <c r="O54" s="264">
        <f t="shared" si="3"/>
        <v>33</v>
      </c>
      <c r="P54" s="304">
        <f t="shared" si="4"/>
        <v>16.581427326347992</v>
      </c>
      <c r="Q54" s="304">
        <f t="shared" si="5"/>
        <v>7.022722161747388</v>
      </c>
      <c r="R54" s="304">
        <f t="shared" si="6"/>
        <v>8.778402702184236</v>
      </c>
      <c r="S54" s="304">
        <f t="shared" si="7"/>
        <v>1.3655293092286587</v>
      </c>
      <c r="T54" s="264">
        <f t="shared" si="0"/>
        <v>0</v>
      </c>
      <c r="U54" s="264">
        <f aca="true" t="shared" si="12" ref="U54:U77">IF(P53&gt;$D$18,(U53+1),U53)</f>
        <v>0</v>
      </c>
      <c r="V54" s="264">
        <f aca="true" t="shared" si="13" ref="V54:V77">IF(P53&gt;$D$16,(V53+1),V53)</f>
        <v>0</v>
      </c>
      <c r="W54" s="264"/>
      <c r="X54" s="264">
        <f aca="true" t="shared" si="14" ref="X54:X77">IF(P53&gt;$D$22,(X53+1),X53)</f>
        <v>33</v>
      </c>
      <c r="Y54" s="264">
        <f aca="true" t="shared" si="15" ref="Y54:Y77">IF(P53&gt;$D$20,(Y53+1),Y53)</f>
        <v>0</v>
      </c>
      <c r="Z54" s="264"/>
    </row>
    <row r="55" spans="1:26" ht="12.75" customHeight="1">
      <c r="A55" s="972" t="s">
        <v>135</v>
      </c>
      <c r="B55" s="918" t="s">
        <v>129</v>
      </c>
      <c r="C55" s="919"/>
      <c r="D55" s="927"/>
      <c r="E55" s="928"/>
      <c r="F55" s="927"/>
      <c r="G55" s="928"/>
      <c r="I55" s="368"/>
      <c r="M55" s="264">
        <f t="shared" si="1"/>
        <v>34</v>
      </c>
      <c r="N55" s="264">
        <f t="shared" si="2"/>
        <v>1</v>
      </c>
      <c r="O55" s="264">
        <f t="shared" si="3"/>
        <v>34</v>
      </c>
      <c r="P55" s="304">
        <f t="shared" si="4"/>
        <v>16.256275650150336</v>
      </c>
      <c r="Q55" s="304">
        <f t="shared" si="5"/>
        <v>6.885010863593086</v>
      </c>
      <c r="R55" s="304">
        <f t="shared" si="6"/>
        <v>8.606263579491358</v>
      </c>
      <c r="S55" s="304">
        <f t="shared" si="7"/>
        <v>1.338752112365322</v>
      </c>
      <c r="T55" s="264">
        <f t="shared" si="0"/>
        <v>0</v>
      </c>
      <c r="U55" s="264">
        <f t="shared" si="12"/>
        <v>0</v>
      </c>
      <c r="V55" s="264">
        <f t="shared" si="13"/>
        <v>0</v>
      </c>
      <c r="W55" s="264"/>
      <c r="X55" s="264">
        <f t="shared" si="14"/>
        <v>34</v>
      </c>
      <c r="Y55" s="264">
        <f t="shared" si="15"/>
        <v>0</v>
      </c>
      <c r="Z55" s="264"/>
    </row>
    <row r="56" spans="1:26" ht="13.5" customHeight="1">
      <c r="A56" s="973"/>
      <c r="B56" s="920"/>
      <c r="C56" s="921"/>
      <c r="D56" s="381"/>
      <c r="E56" s="381"/>
      <c r="F56" s="370"/>
      <c r="G56" s="370"/>
      <c r="I56" s="368"/>
      <c r="M56" s="264">
        <f t="shared" si="1"/>
        <v>35</v>
      </c>
      <c r="N56" s="264">
        <f t="shared" si="2"/>
        <v>1</v>
      </c>
      <c r="O56" s="264">
        <f t="shared" si="3"/>
        <v>35</v>
      </c>
      <c r="P56" s="304">
        <f t="shared" si="4"/>
        <v>15.937499999999975</v>
      </c>
      <c r="Q56" s="304">
        <f t="shared" si="5"/>
        <v>6.749999999999992</v>
      </c>
      <c r="R56" s="304">
        <f t="shared" si="6"/>
        <v>8.437499999999991</v>
      </c>
      <c r="S56" s="304">
        <f t="shared" si="7"/>
        <v>1.3124999999999982</v>
      </c>
      <c r="T56" s="264">
        <f t="shared" si="0"/>
        <v>0</v>
      </c>
      <c r="U56" s="264">
        <f t="shared" si="12"/>
        <v>0</v>
      </c>
      <c r="V56" s="264">
        <f t="shared" si="13"/>
        <v>0</v>
      </c>
      <c r="W56" s="264"/>
      <c r="X56" s="264">
        <f t="shared" si="14"/>
        <v>35</v>
      </c>
      <c r="Y56" s="264">
        <f t="shared" si="15"/>
        <v>0</v>
      </c>
      <c r="Z56" s="264"/>
    </row>
    <row r="57" spans="1:26" ht="26.25" customHeight="1" thickBot="1">
      <c r="A57" s="974"/>
      <c r="B57" s="385" t="s">
        <v>87</v>
      </c>
      <c r="C57" s="386" t="s">
        <v>88</v>
      </c>
      <c r="D57" s="360"/>
      <c r="E57" s="360"/>
      <c r="F57" s="360"/>
      <c r="G57" s="360"/>
      <c r="I57" s="368"/>
      <c r="M57" s="264">
        <f t="shared" si="1"/>
        <v>36</v>
      </c>
      <c r="N57" s="264">
        <f t="shared" si="2"/>
        <v>1</v>
      </c>
      <c r="O57" s="264">
        <f t="shared" si="3"/>
        <v>36</v>
      </c>
      <c r="P57" s="304">
        <f t="shared" si="4"/>
        <v>15.624975345915114</v>
      </c>
      <c r="Q57" s="304">
        <f t="shared" si="5"/>
        <v>6.617636617093463</v>
      </c>
      <c r="R57" s="304">
        <f t="shared" si="6"/>
        <v>8.27204577136683</v>
      </c>
      <c r="S57" s="304">
        <f t="shared" si="7"/>
        <v>1.286762675545951</v>
      </c>
      <c r="T57" s="264">
        <f t="shared" si="0"/>
        <v>0</v>
      </c>
      <c r="U57" s="264">
        <f t="shared" si="12"/>
        <v>0</v>
      </c>
      <c r="V57" s="264">
        <f t="shared" si="13"/>
        <v>0</v>
      </c>
      <c r="W57" s="264"/>
      <c r="X57" s="264">
        <f t="shared" si="14"/>
        <v>36</v>
      </c>
      <c r="Y57" s="264">
        <f t="shared" si="15"/>
        <v>0</v>
      </c>
      <c r="Z57" s="264"/>
    </row>
    <row r="58" spans="1:26" ht="13.5" thickTop="1">
      <c r="A58" s="492" t="s">
        <v>42</v>
      </c>
      <c r="B58" s="388">
        <f>B27/D16</f>
        <v>0.00159375</v>
      </c>
      <c r="C58" s="389">
        <f>B27/D18</f>
        <v>0.6929347826086957</v>
      </c>
      <c r="D58" s="374"/>
      <c r="E58" s="374"/>
      <c r="F58" s="374"/>
      <c r="G58" s="374"/>
      <c r="M58" s="264">
        <f t="shared" si="1"/>
        <v>37</v>
      </c>
      <c r="N58" s="264">
        <f t="shared" si="2"/>
        <v>1</v>
      </c>
      <c r="O58" s="264">
        <f t="shared" si="3"/>
        <v>37</v>
      </c>
      <c r="P58" s="304">
        <f t="shared" si="4"/>
        <v>15.318579109675643</v>
      </c>
      <c r="Q58" s="304">
        <f t="shared" si="5"/>
        <v>6.4878687993920385</v>
      </c>
      <c r="R58" s="304">
        <f t="shared" si="6"/>
        <v>8.109835999240051</v>
      </c>
      <c r="S58" s="304">
        <f t="shared" si="7"/>
        <v>1.2615300443262296</v>
      </c>
      <c r="T58" s="264">
        <f t="shared" si="0"/>
        <v>0</v>
      </c>
      <c r="U58" s="264">
        <f t="shared" si="12"/>
        <v>0</v>
      </c>
      <c r="V58" s="264">
        <f t="shared" si="13"/>
        <v>0</v>
      </c>
      <c r="W58" s="264"/>
      <c r="X58" s="264">
        <f t="shared" si="14"/>
        <v>37</v>
      </c>
      <c r="Y58" s="264">
        <f t="shared" si="15"/>
        <v>0</v>
      </c>
      <c r="Z58" s="264"/>
    </row>
    <row r="59" spans="1:26" ht="12.75">
      <c r="A59" s="492" t="s">
        <v>56</v>
      </c>
      <c r="B59" s="388">
        <f>B28/D16</f>
        <v>0.000675</v>
      </c>
      <c r="C59" s="389">
        <f>B28/D18</f>
        <v>0.29347826086956524</v>
      </c>
      <c r="D59" s="374"/>
      <c r="E59" s="374"/>
      <c r="F59" s="374"/>
      <c r="G59" s="374"/>
      <c r="M59" s="264">
        <f t="shared" si="1"/>
        <v>38</v>
      </c>
      <c r="N59" s="264">
        <f t="shared" si="2"/>
        <v>1</v>
      </c>
      <c r="O59" s="264">
        <f t="shared" si="3"/>
        <v>38</v>
      </c>
      <c r="P59" s="304">
        <f t="shared" si="4"/>
        <v>15.018191116745575</v>
      </c>
      <c r="Q59" s="304">
        <f t="shared" si="5"/>
        <v>6.360645649445186</v>
      </c>
      <c r="R59" s="304">
        <f t="shared" si="6"/>
        <v>7.950807061806485</v>
      </c>
      <c r="S59" s="304">
        <f t="shared" si="7"/>
        <v>1.2367922096143418</v>
      </c>
      <c r="T59" s="264">
        <f t="shared" si="0"/>
        <v>0</v>
      </c>
      <c r="U59" s="264">
        <f t="shared" si="12"/>
        <v>0</v>
      </c>
      <c r="V59" s="264">
        <f t="shared" si="13"/>
        <v>0</v>
      </c>
      <c r="W59" s="264"/>
      <c r="X59" s="264">
        <f t="shared" si="14"/>
        <v>38</v>
      </c>
      <c r="Y59" s="264">
        <f t="shared" si="15"/>
        <v>0</v>
      </c>
      <c r="Z59" s="264"/>
    </row>
    <row r="60" spans="1:26" ht="12.75">
      <c r="A60" s="492" t="s">
        <v>57</v>
      </c>
      <c r="B60" s="388">
        <f>B29/D16</f>
        <v>0.00084375</v>
      </c>
      <c r="C60" s="389">
        <f>B29/D18</f>
        <v>0.36684782608695654</v>
      </c>
      <c r="D60" s="374"/>
      <c r="E60" s="374"/>
      <c r="F60" s="374"/>
      <c r="G60" s="374"/>
      <c r="M60" s="264">
        <f t="shared" si="1"/>
        <v>39</v>
      </c>
      <c r="N60" s="264">
        <f t="shared" si="2"/>
        <v>1</v>
      </c>
      <c r="O60" s="264">
        <f t="shared" si="3"/>
        <v>39</v>
      </c>
      <c r="P60" s="304">
        <f t="shared" si="4"/>
        <v>14.723693549138282</v>
      </c>
      <c r="Q60" s="304">
        <f t="shared" si="5"/>
        <v>6.235917267870333</v>
      </c>
      <c r="R60" s="304">
        <f t="shared" si="6"/>
        <v>7.794896584837918</v>
      </c>
      <c r="S60" s="304">
        <f t="shared" si="7"/>
        <v>1.2125394687525646</v>
      </c>
      <c r="T60" s="264">
        <f t="shared" si="0"/>
        <v>0</v>
      </c>
      <c r="U60" s="264">
        <f t="shared" si="12"/>
        <v>0</v>
      </c>
      <c r="V60" s="264">
        <f t="shared" si="13"/>
        <v>0</v>
      </c>
      <c r="W60" s="264"/>
      <c r="X60" s="264">
        <f t="shared" si="14"/>
        <v>39</v>
      </c>
      <c r="Y60" s="264">
        <f t="shared" si="15"/>
        <v>0</v>
      </c>
      <c r="Z60" s="264"/>
    </row>
    <row r="61" spans="1:26" ht="12.75" customHeight="1" thickBot="1">
      <c r="A61" s="494" t="s">
        <v>112</v>
      </c>
      <c r="B61" s="392">
        <f>B30/D16</f>
        <v>0.00013125</v>
      </c>
      <c r="C61" s="393">
        <f>B30/D18</f>
        <v>0.057065217391304345</v>
      </c>
      <c r="D61" s="374"/>
      <c r="E61" s="374"/>
      <c r="F61" s="374"/>
      <c r="G61" s="374"/>
      <c r="M61" s="264">
        <f t="shared" si="1"/>
        <v>40</v>
      </c>
      <c r="N61" s="264">
        <f t="shared" si="2"/>
        <v>1</v>
      </c>
      <c r="O61" s="264">
        <f t="shared" si="3"/>
        <v>40</v>
      </c>
      <c r="P61" s="304">
        <f t="shared" si="4"/>
        <v>14.434970899205988</v>
      </c>
      <c r="Q61" s="304">
        <f t="shared" si="5"/>
        <v>6.113634733781361</v>
      </c>
      <c r="R61" s="304">
        <f t="shared" si="6"/>
        <v>7.642043417226704</v>
      </c>
      <c r="S61" s="304">
        <f t="shared" si="7"/>
        <v>1.1887623093463757</v>
      </c>
      <c r="T61" s="264">
        <f t="shared" si="0"/>
        <v>0</v>
      </c>
      <c r="U61" s="264">
        <f t="shared" si="12"/>
        <v>0</v>
      </c>
      <c r="V61" s="264">
        <f t="shared" si="13"/>
        <v>0</v>
      </c>
      <c r="W61" s="264"/>
      <c r="X61" s="264">
        <f t="shared" si="14"/>
        <v>40</v>
      </c>
      <c r="Y61" s="264">
        <f t="shared" si="15"/>
        <v>0</v>
      </c>
      <c r="Z61" s="264"/>
    </row>
    <row r="62" spans="1:26" ht="12.75">
      <c r="A62" s="390"/>
      <c r="D62" s="374"/>
      <c r="E62" s="317"/>
      <c r="F62" s="317"/>
      <c r="G62" s="317"/>
      <c r="M62" s="264">
        <f t="shared" si="1"/>
        <v>41</v>
      </c>
      <c r="N62" s="264">
        <f t="shared" si="2"/>
        <v>1</v>
      </c>
      <c r="O62" s="264">
        <f t="shared" si="3"/>
        <v>41</v>
      </c>
      <c r="P62" s="304">
        <f t="shared" si="4"/>
        <v>14.151909924335438</v>
      </c>
      <c r="Q62" s="304">
        <f t="shared" si="5"/>
        <v>5.993750085600893</v>
      </c>
      <c r="R62" s="304">
        <f t="shared" si="6"/>
        <v>7.492187607001119</v>
      </c>
      <c r="S62" s="304">
        <f t="shared" si="7"/>
        <v>1.165451405533507</v>
      </c>
      <c r="T62" s="264">
        <f t="shared" si="0"/>
        <v>0</v>
      </c>
      <c r="U62" s="264">
        <f t="shared" si="12"/>
        <v>0</v>
      </c>
      <c r="V62" s="264">
        <f t="shared" si="13"/>
        <v>0</v>
      </c>
      <c r="W62" s="264"/>
      <c r="X62" s="264">
        <f t="shared" si="14"/>
        <v>41</v>
      </c>
      <c r="Y62" s="264">
        <f t="shared" si="15"/>
        <v>0</v>
      </c>
      <c r="Z62" s="264"/>
    </row>
    <row r="63" spans="1:26" ht="14.25" customHeight="1">
      <c r="A63" s="390"/>
      <c r="D63" s="316"/>
      <c r="M63" s="264">
        <f t="shared" si="1"/>
        <v>42</v>
      </c>
      <c r="N63" s="264">
        <f t="shared" si="2"/>
        <v>1</v>
      </c>
      <c r="O63" s="264">
        <f t="shared" si="3"/>
        <v>42</v>
      </c>
      <c r="P63" s="304">
        <f t="shared" si="4"/>
        <v>13.874399602531954</v>
      </c>
      <c r="Q63" s="304">
        <f t="shared" si="5"/>
        <v>5.876216302248829</v>
      </c>
      <c r="R63" s="304">
        <f t="shared" si="6"/>
        <v>7.345270377811039</v>
      </c>
      <c r="S63" s="304">
        <f t="shared" si="7"/>
        <v>1.1425976143261611</v>
      </c>
      <c r="T63" s="264">
        <f t="shared" si="0"/>
        <v>0</v>
      </c>
      <c r="U63" s="264">
        <f t="shared" si="12"/>
        <v>0</v>
      </c>
      <c r="V63" s="264">
        <f t="shared" si="13"/>
        <v>0</v>
      </c>
      <c r="W63" s="264"/>
      <c r="X63" s="264">
        <f t="shared" si="14"/>
        <v>42</v>
      </c>
      <c r="Y63" s="264">
        <f t="shared" si="15"/>
        <v>0</v>
      </c>
      <c r="Z63" s="264"/>
    </row>
    <row r="64" spans="1:26" ht="12.75" customHeight="1">
      <c r="A64" s="509"/>
      <c r="M64" s="264">
        <f t="shared" si="1"/>
        <v>43</v>
      </c>
      <c r="N64" s="264">
        <f t="shared" si="2"/>
        <v>1</v>
      </c>
      <c r="O64" s="264">
        <f t="shared" si="3"/>
        <v>43</v>
      </c>
      <c r="P64" s="304">
        <f t="shared" si="4"/>
        <v>13.602331088874452</v>
      </c>
      <c r="Q64" s="304">
        <f t="shared" si="5"/>
        <v>5.76098728469977</v>
      </c>
      <c r="R64" s="304">
        <f t="shared" si="6"/>
        <v>7.201234105874715</v>
      </c>
      <c r="S64" s="304">
        <f t="shared" si="7"/>
        <v>1.1201919720249551</v>
      </c>
      <c r="T64" s="264">
        <f t="shared" si="0"/>
        <v>0</v>
      </c>
      <c r="U64" s="264">
        <f t="shared" si="12"/>
        <v>0</v>
      </c>
      <c r="V64" s="264">
        <f t="shared" si="13"/>
        <v>0</v>
      </c>
      <c r="W64" s="264"/>
      <c r="X64" s="264">
        <f t="shared" si="14"/>
        <v>43</v>
      </c>
      <c r="Y64" s="264">
        <f t="shared" si="15"/>
        <v>0</v>
      </c>
      <c r="Z64" s="264"/>
    </row>
    <row r="65" spans="1:26" ht="13.5" customHeight="1">
      <c r="A65" s="509"/>
      <c r="M65" s="264">
        <f t="shared" si="1"/>
        <v>44</v>
      </c>
      <c r="N65" s="264">
        <f t="shared" si="2"/>
        <v>1</v>
      </c>
      <c r="O65" s="264">
        <f t="shared" si="3"/>
        <v>44</v>
      </c>
      <c r="P65" s="304">
        <f t="shared" si="4"/>
        <v>13.335597672824367</v>
      </c>
      <c r="Q65" s="304">
        <f t="shared" si="5"/>
        <v>5.648017837902087</v>
      </c>
      <c r="R65" s="304">
        <f t="shared" si="6"/>
        <v>7.060022297377611</v>
      </c>
      <c r="S65" s="304">
        <f t="shared" si="7"/>
        <v>1.0982256907031833</v>
      </c>
      <c r="T65" s="264">
        <f t="shared" si="0"/>
        <v>0</v>
      </c>
      <c r="U65" s="264">
        <f t="shared" si="12"/>
        <v>0</v>
      </c>
      <c r="V65" s="264">
        <f t="shared" si="13"/>
        <v>0</v>
      </c>
      <c r="W65" s="264"/>
      <c r="X65" s="264">
        <f t="shared" si="14"/>
        <v>44</v>
      </c>
      <c r="Y65" s="264">
        <f t="shared" si="15"/>
        <v>0</v>
      </c>
      <c r="Z65" s="264"/>
    </row>
    <row r="66" spans="1:26" ht="12.75">
      <c r="A66" s="509"/>
      <c r="M66" s="264">
        <f t="shared" si="1"/>
        <v>45</v>
      </c>
      <c r="N66" s="264">
        <f t="shared" si="2"/>
        <v>1</v>
      </c>
      <c r="O66" s="264">
        <f t="shared" si="3"/>
        <v>45</v>
      </c>
      <c r="P66" s="304">
        <f t="shared" si="4"/>
        <v>13.074094736371704</v>
      </c>
      <c r="Q66" s="304">
        <f t="shared" si="5"/>
        <v>5.537263653051547</v>
      </c>
      <c r="R66" s="304">
        <f t="shared" si="6"/>
        <v>6.921579566314437</v>
      </c>
      <c r="S66" s="304">
        <f t="shared" si="7"/>
        <v>1.076690154760023</v>
      </c>
      <c r="T66" s="264">
        <f t="shared" si="0"/>
        <v>0</v>
      </c>
      <c r="U66" s="264">
        <f t="shared" si="12"/>
        <v>0</v>
      </c>
      <c r="V66" s="264">
        <f t="shared" si="13"/>
        <v>0</v>
      </c>
      <c r="W66" s="264"/>
      <c r="X66" s="264">
        <f t="shared" si="14"/>
        <v>45</v>
      </c>
      <c r="Y66" s="264">
        <f t="shared" si="15"/>
        <v>0</v>
      </c>
      <c r="Z66" s="264"/>
    </row>
    <row r="67" spans="1:26" ht="12.75">
      <c r="A67" s="509"/>
      <c r="M67" s="264">
        <f t="shared" si="1"/>
        <v>46</v>
      </c>
      <c r="N67" s="264">
        <f t="shared" si="2"/>
        <v>1</v>
      </c>
      <c r="O67" s="264">
        <f t="shared" si="3"/>
        <v>46</v>
      </c>
      <c r="P67" s="304">
        <f t="shared" si="4"/>
        <v>12.817719713001836</v>
      </c>
      <c r="Q67" s="304">
        <f t="shared" si="5"/>
        <v>5.428681290212545</v>
      </c>
      <c r="R67" s="304">
        <f t="shared" si="6"/>
        <v>6.785851612765683</v>
      </c>
      <c r="S67" s="304">
        <f t="shared" si="7"/>
        <v>1.0555769175413279</v>
      </c>
      <c r="T67" s="264">
        <f t="shared" si="0"/>
        <v>0</v>
      </c>
      <c r="U67" s="264">
        <f t="shared" si="12"/>
        <v>0</v>
      </c>
      <c r="V67" s="264">
        <f t="shared" si="13"/>
        <v>0</v>
      </c>
      <c r="W67" s="264"/>
      <c r="X67" s="264">
        <f t="shared" si="14"/>
        <v>46</v>
      </c>
      <c r="Y67" s="264">
        <f t="shared" si="15"/>
        <v>0</v>
      </c>
      <c r="Z67" s="264"/>
    </row>
    <row r="68" spans="13:26" ht="12.75" customHeight="1">
      <c r="M68" s="264">
        <f t="shared" si="1"/>
        <v>47</v>
      </c>
      <c r="N68" s="264">
        <f t="shared" si="2"/>
        <v>1</v>
      </c>
      <c r="O68" s="264">
        <f t="shared" si="3"/>
        <v>47</v>
      </c>
      <c r="P68" s="304">
        <f t="shared" si="4"/>
        <v>12.566372047466928</v>
      </c>
      <c r="Q68" s="304">
        <f t="shared" si="5"/>
        <v>5.322228161280113</v>
      </c>
      <c r="R68" s="304">
        <f t="shared" si="6"/>
        <v>6.652785201600143</v>
      </c>
      <c r="S68" s="304">
        <f t="shared" si="7"/>
        <v>1.0348776980266883</v>
      </c>
      <c r="T68" s="264">
        <f t="shared" si="0"/>
        <v>0</v>
      </c>
      <c r="U68" s="264">
        <f t="shared" si="12"/>
        <v>0</v>
      </c>
      <c r="V68" s="264">
        <f t="shared" si="13"/>
        <v>0</v>
      </c>
      <c r="W68" s="264"/>
      <c r="X68" s="264">
        <f t="shared" si="14"/>
        <v>47</v>
      </c>
      <c r="Y68" s="264">
        <f t="shared" si="15"/>
        <v>0</v>
      </c>
      <c r="Z68" s="264"/>
    </row>
    <row r="69" spans="13:26" ht="12.75">
      <c r="M69" s="264">
        <f t="shared" si="1"/>
        <v>48</v>
      </c>
      <c r="N69" s="264">
        <f t="shared" si="2"/>
        <v>1</v>
      </c>
      <c r="O69" s="264">
        <f t="shared" si="3"/>
        <v>48</v>
      </c>
      <c r="P69" s="304">
        <f t="shared" si="4"/>
        <v>12.319953156346221</v>
      </c>
      <c r="Q69" s="304">
        <f t="shared" si="5"/>
        <v>5.2178625132760486</v>
      </c>
      <c r="R69" s="304">
        <f t="shared" si="6"/>
        <v>6.522328141595064</v>
      </c>
      <c r="S69" s="304">
        <f t="shared" si="7"/>
        <v>1.0145843775814536</v>
      </c>
      <c r="T69" s="264">
        <f t="shared" si="0"/>
        <v>0</v>
      </c>
      <c r="U69" s="264">
        <f t="shared" si="12"/>
        <v>0</v>
      </c>
      <c r="V69" s="264">
        <f t="shared" si="13"/>
        <v>0</v>
      </c>
      <c r="W69" s="264"/>
      <c r="X69" s="264">
        <f t="shared" si="14"/>
        <v>48</v>
      </c>
      <c r="Y69" s="264">
        <f t="shared" si="15"/>
        <v>0</v>
      </c>
      <c r="Z69" s="264"/>
    </row>
    <row r="70" spans="13:26" ht="12.75" customHeight="1">
      <c r="M70" s="264">
        <f t="shared" si="1"/>
        <v>49</v>
      </c>
      <c r="N70" s="264">
        <f t="shared" si="2"/>
        <v>1</v>
      </c>
      <c r="O70" s="264">
        <f t="shared" si="3"/>
        <v>49</v>
      </c>
      <c r="P70" s="304">
        <f t="shared" si="4"/>
        <v>12.07836638937971</v>
      </c>
      <c r="Q70" s="304">
        <f t="shared" si="5"/>
        <v>5.115543411972585</v>
      </c>
      <c r="R70" s="304">
        <f t="shared" si="6"/>
        <v>6.3944292649657335</v>
      </c>
      <c r="S70" s="304">
        <f t="shared" si="7"/>
        <v>0.9946889967724467</v>
      </c>
      <c r="T70" s="264">
        <f t="shared" si="0"/>
        <v>0</v>
      </c>
      <c r="U70" s="264">
        <f t="shared" si="12"/>
        <v>0</v>
      </c>
      <c r="V70" s="264">
        <f t="shared" si="13"/>
        <v>0</v>
      </c>
      <c r="W70" s="264"/>
      <c r="X70" s="264">
        <f t="shared" si="14"/>
        <v>48</v>
      </c>
      <c r="Y70" s="264">
        <f t="shared" si="15"/>
        <v>0</v>
      </c>
      <c r="Z70" s="264"/>
    </row>
    <row r="71" spans="13:26" ht="12.75">
      <c r="M71" s="264">
        <f t="shared" si="1"/>
        <v>50</v>
      </c>
      <c r="N71" s="264">
        <f t="shared" si="2"/>
        <v>1</v>
      </c>
      <c r="O71" s="264">
        <f t="shared" si="3"/>
        <v>50</v>
      </c>
      <c r="P71" s="304">
        <f t="shared" si="4"/>
        <v>11.841516991560033</v>
      </c>
      <c r="Q71" s="304">
        <f t="shared" si="5"/>
        <v>5.015230725837192</v>
      </c>
      <c r="R71" s="304">
        <f t="shared" si="6"/>
        <v>6.269038407296493</v>
      </c>
      <c r="S71" s="304">
        <f t="shared" si="7"/>
        <v>0.9751837522461204</v>
      </c>
      <c r="T71" s="264">
        <f t="shared" si="0"/>
        <v>0</v>
      </c>
      <c r="U71" s="264">
        <f t="shared" si="12"/>
        <v>0</v>
      </c>
      <c r="V71" s="264">
        <f t="shared" si="13"/>
        <v>0</v>
      </c>
      <c r="W71" s="264"/>
      <c r="X71" s="264">
        <f t="shared" si="14"/>
        <v>48</v>
      </c>
      <c r="Y71" s="264">
        <f t="shared" si="15"/>
        <v>0</v>
      </c>
      <c r="Z71" s="264"/>
    </row>
    <row r="72" spans="13:26" ht="12.75">
      <c r="M72" s="264">
        <f t="shared" si="1"/>
        <v>51</v>
      </c>
      <c r="N72" s="264">
        <f t="shared" si="2"/>
        <v>1</v>
      </c>
      <c r="O72" s="264">
        <f t="shared" si="3"/>
        <v>51</v>
      </c>
      <c r="P72" s="304">
        <f t="shared" si="4"/>
        <v>11.609312065967732</v>
      </c>
      <c r="Q72" s="304">
        <f t="shared" si="5"/>
        <v>4.916885110292218</v>
      </c>
      <c r="R72" s="304">
        <f t="shared" si="6"/>
        <v>6.146106387865275</v>
      </c>
      <c r="S72" s="304">
        <f t="shared" si="7"/>
        <v>0.956060993667931</v>
      </c>
      <c r="T72" s="264">
        <f t="shared" si="0"/>
        <v>0</v>
      </c>
      <c r="U72" s="264">
        <f t="shared" si="12"/>
        <v>0</v>
      </c>
      <c r="V72" s="264">
        <f t="shared" si="13"/>
        <v>0</v>
      </c>
      <c r="W72" s="264"/>
      <c r="X72" s="264">
        <f t="shared" si="14"/>
        <v>48</v>
      </c>
      <c r="Y72" s="264">
        <f t="shared" si="15"/>
        <v>0</v>
      </c>
      <c r="Z72" s="264"/>
    </row>
    <row r="73" spans="13:26" ht="12.75">
      <c r="M73" s="264">
        <f t="shared" si="1"/>
        <v>52</v>
      </c>
      <c r="N73" s="264">
        <f t="shared" si="2"/>
        <v>1</v>
      </c>
      <c r="O73" s="264">
        <f t="shared" si="3"/>
        <v>52</v>
      </c>
      <c r="P73" s="304">
        <f t="shared" si="4"/>
        <v>11.381660537335277</v>
      </c>
      <c r="Q73" s="304">
        <f t="shared" si="5"/>
        <v>4.820467992283177</v>
      </c>
      <c r="R73" s="304">
        <f t="shared" si="6"/>
        <v>6.025584990353974</v>
      </c>
      <c r="S73" s="304">
        <f t="shared" si="7"/>
        <v>0.9373132207217287</v>
      </c>
      <c r="T73" s="264">
        <f t="shared" si="0"/>
        <v>0</v>
      </c>
      <c r="U73" s="264">
        <f t="shared" si="12"/>
        <v>0</v>
      </c>
      <c r="V73" s="264">
        <f t="shared" si="13"/>
        <v>0</v>
      </c>
      <c r="W73" s="264"/>
      <c r="X73" s="264">
        <f t="shared" si="14"/>
        <v>48</v>
      </c>
      <c r="Y73" s="264">
        <f t="shared" si="15"/>
        <v>0</v>
      </c>
      <c r="Z73" s="264"/>
    </row>
    <row r="74" spans="9:26" ht="12.75">
      <c r="I74" s="390"/>
      <c r="M74" s="264">
        <f t="shared" si="1"/>
        <v>53</v>
      </c>
      <c r="N74" s="264">
        <f t="shared" si="2"/>
        <v>1</v>
      </c>
      <c r="O74" s="264">
        <f t="shared" si="3"/>
        <v>53</v>
      </c>
      <c r="P74" s="304">
        <f t="shared" si="4"/>
        <v>11.158473116325581</v>
      </c>
      <c r="Q74" s="304">
        <f t="shared" si="5"/>
        <v>4.725941555149659</v>
      </c>
      <c r="R74" s="304">
        <f t="shared" si="6"/>
        <v>5.907426943937077</v>
      </c>
      <c r="S74" s="304">
        <f t="shared" si="7"/>
        <v>0.9189330801679891</v>
      </c>
      <c r="T74" s="264">
        <f t="shared" si="0"/>
        <v>0</v>
      </c>
      <c r="U74" s="264">
        <f t="shared" si="12"/>
        <v>0</v>
      </c>
      <c r="V74" s="264">
        <f t="shared" si="13"/>
        <v>0</v>
      </c>
      <c r="W74" s="264"/>
      <c r="X74" s="264">
        <f t="shared" si="14"/>
        <v>48</v>
      </c>
      <c r="Y74" s="264">
        <f t="shared" si="15"/>
        <v>0</v>
      </c>
      <c r="Z74" s="264"/>
    </row>
    <row r="75" spans="9:26" ht="12.75">
      <c r="I75" s="390"/>
      <c r="M75" s="264">
        <f t="shared" si="1"/>
        <v>54</v>
      </c>
      <c r="N75" s="264">
        <f t="shared" si="2"/>
        <v>1</v>
      </c>
      <c r="O75" s="264">
        <f t="shared" si="3"/>
        <v>54</v>
      </c>
      <c r="P75" s="304">
        <f t="shared" si="4"/>
        <v>10.939662264511002</v>
      </c>
      <c r="Q75" s="304">
        <f t="shared" si="5"/>
        <v>4.633268723792896</v>
      </c>
      <c r="R75" s="304">
        <f t="shared" si="6"/>
        <v>5.7915859047411224</v>
      </c>
      <c r="S75" s="304">
        <f t="shared" si="7"/>
        <v>0.9009133629597296</v>
      </c>
      <c r="T75" s="264">
        <f t="shared" si="0"/>
        <v>0</v>
      </c>
      <c r="U75" s="264">
        <f t="shared" si="12"/>
        <v>0</v>
      </c>
      <c r="V75" s="264">
        <f t="shared" si="13"/>
        <v>0</v>
      </c>
      <c r="W75" s="264"/>
      <c r="X75" s="264">
        <f t="shared" si="14"/>
        <v>48</v>
      </c>
      <c r="Y75" s="264">
        <f t="shared" si="15"/>
        <v>0</v>
      </c>
      <c r="Z75" s="264"/>
    </row>
    <row r="76" spans="9:26" ht="12.75">
      <c r="I76" s="390"/>
      <c r="M76" s="264">
        <f t="shared" si="1"/>
        <v>55</v>
      </c>
      <c r="N76" s="264">
        <f t="shared" si="2"/>
        <v>1</v>
      </c>
      <c r="O76" s="264">
        <f t="shared" si="3"/>
        <v>55</v>
      </c>
      <c r="P76" s="304">
        <f t="shared" si="4"/>
        <v>10.725142160039065</v>
      </c>
      <c r="Q76" s="304">
        <f t="shared" si="5"/>
        <v>4.542413150134193</v>
      </c>
      <c r="R76" s="304">
        <f t="shared" si="6"/>
        <v>5.678016437667743</v>
      </c>
      <c r="S76" s="304">
        <f t="shared" si="7"/>
        <v>0.8832470014149818</v>
      </c>
      <c r="T76" s="264">
        <f t="shared" si="0"/>
        <v>0</v>
      </c>
      <c r="U76" s="264">
        <f t="shared" si="12"/>
        <v>0</v>
      </c>
      <c r="V76" s="264">
        <f t="shared" si="13"/>
        <v>0</v>
      </c>
      <c r="W76" s="264"/>
      <c r="X76" s="264">
        <f t="shared" si="14"/>
        <v>48</v>
      </c>
      <c r="Y76" s="264">
        <f t="shared" si="15"/>
        <v>0</v>
      </c>
      <c r="Z76" s="264"/>
    </row>
    <row r="77" spans="9:26" ht="12.75">
      <c r="I77" s="390"/>
      <c r="M77" s="264">
        <f t="shared" si="1"/>
        <v>56</v>
      </c>
      <c r="N77" s="264">
        <f t="shared" si="2"/>
        <v>1</v>
      </c>
      <c r="O77" s="264">
        <f t="shared" si="3"/>
        <v>56</v>
      </c>
      <c r="P77" s="304">
        <f t="shared" si="4"/>
        <v>10.514828663971478</v>
      </c>
      <c r="Q77" s="304">
        <f t="shared" si="5"/>
        <v>4.453339198858509</v>
      </c>
      <c r="R77" s="304">
        <f t="shared" si="6"/>
        <v>5.566673998573139</v>
      </c>
      <c r="S77" s="304">
        <f t="shared" si="7"/>
        <v>0.86592706644471</v>
      </c>
      <c r="T77" s="264">
        <f t="shared" si="0"/>
        <v>0</v>
      </c>
      <c r="U77" s="264">
        <f t="shared" si="12"/>
        <v>0</v>
      </c>
      <c r="V77" s="264">
        <f t="shared" si="13"/>
        <v>0</v>
      </c>
      <c r="W77" s="264"/>
      <c r="X77" s="264">
        <f t="shared" si="14"/>
        <v>48</v>
      </c>
      <c r="Y77" s="264">
        <f t="shared" si="15"/>
        <v>0</v>
      </c>
      <c r="Z77" s="264"/>
    </row>
    <row r="78" spans="9:26" ht="12.75">
      <c r="I78" s="390"/>
      <c r="M78" s="264">
        <f t="shared" si="1"/>
        <v>57</v>
      </c>
      <c r="N78" s="264">
        <f t="shared" si="2"/>
        <v>1</v>
      </c>
      <c r="O78" s="264">
        <f t="shared" si="3"/>
        <v>57</v>
      </c>
      <c r="P78" s="304">
        <f t="shared" si="4"/>
        <v>10.30863928728321</v>
      </c>
      <c r="Q78" s="304">
        <f t="shared" si="5"/>
        <v>4.366011933437596</v>
      </c>
      <c r="R78" s="304">
        <f t="shared" si="6"/>
        <v>5.457514916796997</v>
      </c>
      <c r="S78" s="304">
        <f t="shared" si="7"/>
        <v>0.8489467648350879</v>
      </c>
      <c r="T78" s="264">
        <f t="shared" si="0"/>
        <v>0</v>
      </c>
      <c r="U78" s="264"/>
      <c r="V78" s="264"/>
      <c r="W78" s="264"/>
      <c r="X78" s="264"/>
      <c r="Y78" s="264"/>
      <c r="Z78" s="264"/>
    </row>
    <row r="79" spans="9:26" ht="12.75">
      <c r="I79" s="390"/>
      <c r="M79" s="264">
        <f t="shared" si="1"/>
        <v>58</v>
      </c>
      <c r="N79" s="264">
        <f t="shared" si="2"/>
        <v>1</v>
      </c>
      <c r="O79" s="264">
        <f t="shared" si="3"/>
        <v>58</v>
      </c>
      <c r="P79" s="304">
        <f t="shared" si="4"/>
        <v>10.106493158508698</v>
      </c>
      <c r="Q79" s="304">
        <f t="shared" si="5"/>
        <v>4.280397102427214</v>
      </c>
      <c r="R79" s="304">
        <f t="shared" si="6"/>
        <v>5.35049637803402</v>
      </c>
      <c r="S79" s="304">
        <f t="shared" si="7"/>
        <v>0.8322994365830693</v>
      </c>
      <c r="T79" s="264">
        <f t="shared" si="0"/>
        <v>0</v>
      </c>
      <c r="U79" s="264"/>
      <c r="V79" s="264"/>
      <c r="W79" s="264"/>
      <c r="X79" s="264"/>
      <c r="Y79" s="264"/>
      <c r="Z79" s="264"/>
    </row>
    <row r="80" spans="9:26" ht="12.75">
      <c r="I80" s="390"/>
      <c r="M80" s="264">
        <f t="shared" si="1"/>
        <v>59</v>
      </c>
      <c r="N80" s="264">
        <f t="shared" si="2"/>
        <v>1</v>
      </c>
      <c r="O80" s="264">
        <f t="shared" si="3"/>
        <v>59</v>
      </c>
      <c r="P80" s="304">
        <f t="shared" si="4"/>
        <v>9.90831099202249</v>
      </c>
      <c r="Q80" s="304">
        <f t="shared" si="5"/>
        <v>4.196461126033055</v>
      </c>
      <c r="R80" s="304">
        <f t="shared" si="6"/>
        <v>5.245576407541321</v>
      </c>
      <c r="S80" s="304">
        <f t="shared" si="7"/>
        <v>0.815978552284205</v>
      </c>
      <c r="T80" s="264">
        <f t="shared" si="0"/>
        <v>0</v>
      </c>
      <c r="U80" s="264"/>
      <c r="V80" s="264"/>
      <c r="W80" s="264"/>
      <c r="X80" s="264"/>
      <c r="Y80" s="264"/>
      <c r="Z80" s="264"/>
    </row>
    <row r="81" spans="9:26" ht="12.75">
      <c r="I81" s="390"/>
      <c r="M81" s="264">
        <f t="shared" si="1"/>
        <v>60</v>
      </c>
      <c r="N81" s="264">
        <f t="shared" si="2"/>
        <v>1</v>
      </c>
      <c r="O81" s="264">
        <f t="shared" si="3"/>
        <v>60</v>
      </c>
      <c r="P81" s="304">
        <f t="shared" si="4"/>
        <v>9.71401505694189</v>
      </c>
      <c r="Q81" s="304">
        <f t="shared" si="5"/>
        <v>4.1141710829400955</v>
      </c>
      <c r="R81" s="304">
        <f t="shared" si="6"/>
        <v>5.142713853675121</v>
      </c>
      <c r="S81" s="304">
        <f t="shared" si="7"/>
        <v>0.7999777105716851</v>
      </c>
      <c r="T81" s="264">
        <f t="shared" si="0"/>
        <v>0</v>
      </c>
      <c r="U81" s="264"/>
      <c r="V81" s="264"/>
      <c r="W81" s="264"/>
      <c r="X81" s="264"/>
      <c r="Y81" s="264"/>
      <c r="Z81" s="264"/>
    </row>
    <row r="82" spans="9:26" ht="12.75">
      <c r="I82" s="390"/>
      <c r="M82" s="264">
        <f t="shared" si="1"/>
        <v>61</v>
      </c>
      <c r="N82" s="264">
        <f t="shared" si="2"/>
        <v>1</v>
      </c>
      <c r="O82" s="264">
        <f t="shared" si="3"/>
        <v>61</v>
      </c>
      <c r="P82" s="304">
        <f t="shared" si="4"/>
        <v>9.523529146639403</v>
      </c>
      <c r="Q82" s="304">
        <f t="shared" si="5"/>
        <v>4.033494697400219</v>
      </c>
      <c r="R82" s="304">
        <f t="shared" si="6"/>
        <v>5.041868371750275</v>
      </c>
      <c r="S82" s="304">
        <f t="shared" si="7"/>
        <v>0.7842906356055979</v>
      </c>
      <c r="T82" s="264">
        <f t="shared" si="0"/>
        <v>0</v>
      </c>
      <c r="U82" s="264"/>
      <c r="V82" s="264"/>
      <c r="W82" s="264"/>
      <c r="X82" s="264"/>
      <c r="Y82" s="264"/>
      <c r="Z82" s="264"/>
    </row>
    <row r="83" spans="9:26" ht="12.75">
      <c r="I83" s="390"/>
      <c r="M83" s="264">
        <f t="shared" si="1"/>
        <v>62</v>
      </c>
      <c r="N83" s="264">
        <f t="shared" si="2"/>
        <v>1</v>
      </c>
      <c r="O83" s="264">
        <f t="shared" si="3"/>
        <v>62</v>
      </c>
      <c r="P83" s="304">
        <f t="shared" si="4"/>
        <v>9.336778548853014</v>
      </c>
      <c r="Q83" s="304">
        <f t="shared" si="5"/>
        <v>3.954400326573042</v>
      </c>
      <c r="R83" s="304">
        <f t="shared" si="6"/>
        <v>4.943000408216305</v>
      </c>
      <c r="S83" s="304">
        <f t="shared" si="7"/>
        <v>0.7689111746114247</v>
      </c>
      <c r="T83" s="264">
        <f t="shared" si="0"/>
        <v>0</v>
      </c>
      <c r="U83" s="264"/>
      <c r="V83" s="264"/>
      <c r="W83" s="264"/>
      <c r="X83" s="264"/>
      <c r="Y83" s="264"/>
      <c r="Z83" s="264"/>
    </row>
    <row r="84" spans="9:26" ht="12.75">
      <c r="I84" s="390"/>
      <c r="M84" s="264">
        <f t="shared" si="1"/>
        <v>63</v>
      </c>
      <c r="N84" s="264">
        <f t="shared" si="2"/>
        <v>1</v>
      </c>
      <c r="O84" s="264">
        <f t="shared" si="3"/>
        <v>63</v>
      </c>
      <c r="P84" s="304">
        <f t="shared" si="4"/>
        <v>9.1536900163826</v>
      </c>
      <c r="Q84" s="304">
        <f t="shared" si="5"/>
        <v>3.876856948114984</v>
      </c>
      <c r="R84" s="304">
        <f t="shared" si="6"/>
        <v>4.846071185143733</v>
      </c>
      <c r="S84" s="304">
        <f t="shared" si="7"/>
        <v>0.7538332954668022</v>
      </c>
      <c r="T84" s="264">
        <f t="shared" si="0"/>
        <v>0</v>
      </c>
      <c r="U84" s="264"/>
      <c r="V84" s="264"/>
      <c r="W84" s="264"/>
      <c r="X84" s="264"/>
      <c r="Y84" s="264"/>
      <c r="Z84" s="264"/>
    </row>
    <row r="85" spans="9:26" ht="12.75">
      <c r="I85" s="390"/>
      <c r="M85" s="264">
        <f t="shared" si="1"/>
        <v>64</v>
      </c>
      <c r="N85" s="264">
        <f t="shared" si="2"/>
        <v>1</v>
      </c>
      <c r="O85" s="264">
        <f t="shared" si="3"/>
        <v>64</v>
      </c>
      <c r="P85" s="304">
        <f t="shared" si="4"/>
        <v>8.974191738360952</v>
      </c>
      <c r="Q85" s="304">
        <f t="shared" si="5"/>
        <v>3.8008341480116976</v>
      </c>
      <c r="R85" s="304">
        <f t="shared" si="6"/>
        <v>4.751042685014625</v>
      </c>
      <c r="S85" s="304">
        <f t="shared" si="7"/>
        <v>0.7390510843356077</v>
      </c>
      <c r="T85" s="264">
        <f aca="true" t="shared" si="16" ref="T85:T148">$B$11</f>
        <v>0</v>
      </c>
      <c r="U85" s="264"/>
      <c r="V85" s="264"/>
      <c r="W85" s="264"/>
      <c r="X85" s="264"/>
      <c r="Y85" s="264"/>
      <c r="Z85" s="264"/>
    </row>
    <row r="86" spans="13:26" ht="12.75">
      <c r="M86" s="264">
        <f aca="true" t="shared" si="17" ref="M86:M149">(M85+1)</f>
        <v>65</v>
      </c>
      <c r="N86" s="264">
        <f aca="true" t="shared" si="18" ref="N86:N149">IF($B$9&gt;N85,IF(O85=($B$8-1),(N85+1),(N85)),(N85))</f>
        <v>1</v>
      </c>
      <c r="O86" s="264">
        <f aca="true" t="shared" si="19" ref="O86:O149">IF(O85&lt;($B$8-1),(1+O85),0)</f>
        <v>65</v>
      </c>
      <c r="P86" s="304">
        <f aca="true" t="shared" si="20" ref="P86:P149">IF((N86&gt;N85),(EXP(-$Q$16)*(P85)+$Q$11),((EXP(-$Q$16)*(P85))))</f>
        <v>8.79821331208817</v>
      </c>
      <c r="Q86" s="304">
        <f aca="true" t="shared" si="21" ref="Q86:Q149">IF((N86&gt;N85),(EXP(-$Q$16)*(Q85)+$Q$12),((EXP(-$Q$16)*(Q85))))</f>
        <v>3.7263021086491075</v>
      </c>
      <c r="R86" s="304">
        <f aca="true" t="shared" si="22" ref="R86:R149">IF((N86&gt;N85),(EXP(-$Q$16)*(R85)+$Q$13),((EXP(-$Q$16)*(R85))))</f>
        <v>4.657877635811387</v>
      </c>
      <c r="S86" s="304">
        <f aca="true" t="shared" si="23" ref="S86:S149">IF((N86&gt;N85),(EXP(-$Q$16)*(S85)+$Q$14),((EXP(-$Q$16)*(S85))))</f>
        <v>0.7245587433484374</v>
      </c>
      <c r="T86" s="264">
        <f t="shared" si="16"/>
        <v>0</v>
      </c>
      <c r="U86" s="264"/>
      <c r="V86" s="264"/>
      <c r="W86" s="264"/>
      <c r="X86" s="264"/>
      <c r="Y86" s="264"/>
      <c r="Z86" s="264"/>
    </row>
    <row r="87" spans="1:26" ht="12.75">
      <c r="A87" s="394" t="str">
        <f>B3</f>
        <v>Fomesafen</v>
      </c>
      <c r="B87" s="394" t="str">
        <f>B4</f>
        <v>Crop</v>
      </c>
      <c r="C87" s="395"/>
      <c r="D87" s="396"/>
      <c r="E87" s="395" t="s">
        <v>130</v>
      </c>
      <c r="M87" s="264">
        <f t="shared" si="17"/>
        <v>66</v>
      </c>
      <c r="N87" s="264">
        <f t="shared" si="18"/>
        <v>1</v>
      </c>
      <c r="O87" s="264">
        <f t="shared" si="19"/>
        <v>66</v>
      </c>
      <c r="P87" s="304">
        <f t="shared" si="20"/>
        <v>8.625685715418355</v>
      </c>
      <c r="Q87" s="304">
        <f t="shared" si="21"/>
        <v>3.6532315971183627</v>
      </c>
      <c r="R87" s="304">
        <f t="shared" si="22"/>
        <v>4.566539496397955</v>
      </c>
      <c r="S87" s="304">
        <f t="shared" si="23"/>
        <v>0.7103505883285703</v>
      </c>
      <c r="T87" s="264">
        <f t="shared" si="16"/>
        <v>0</v>
      </c>
      <c r="U87" s="264"/>
      <c r="V87" s="264"/>
      <c r="W87" s="264"/>
      <c r="X87" s="264"/>
      <c r="Y87" s="264"/>
      <c r="Z87" s="264"/>
    </row>
    <row r="88" spans="1:26" ht="21" thickBot="1">
      <c r="A88" s="313" t="s">
        <v>93</v>
      </c>
      <c r="B88" s="397"/>
      <c r="C88" s="397"/>
      <c r="D88" s="315"/>
      <c r="E88" s="397"/>
      <c r="F88" s="398"/>
      <c r="G88" s="399"/>
      <c r="H88" s="398"/>
      <c r="M88" s="264">
        <f t="shared" si="17"/>
        <v>67</v>
      </c>
      <c r="N88" s="264">
        <f t="shared" si="18"/>
        <v>1</v>
      </c>
      <c r="O88" s="264">
        <f t="shared" si="19"/>
        <v>67</v>
      </c>
      <c r="P88" s="304">
        <f t="shared" si="20"/>
        <v>8.456541279687793</v>
      </c>
      <c r="Q88" s="304">
        <f t="shared" si="21"/>
        <v>3.5815939537501245</v>
      </c>
      <c r="R88" s="304">
        <f t="shared" si="22"/>
        <v>4.476992442187657</v>
      </c>
      <c r="S88" s="304">
        <f t="shared" si="23"/>
        <v>0.696421046562524</v>
      </c>
      <c r="T88" s="264">
        <f t="shared" si="16"/>
        <v>0</v>
      </c>
      <c r="U88" s="264"/>
      <c r="V88" s="264"/>
      <c r="W88" s="264"/>
      <c r="X88" s="264"/>
      <c r="Y88" s="264"/>
      <c r="Z88" s="264"/>
    </row>
    <row r="89" spans="3:26" ht="14.25" thickBot="1" thickTop="1">
      <c r="C89" s="400"/>
      <c r="F89" s="403"/>
      <c r="G89" s="306"/>
      <c r="H89" s="403"/>
      <c r="M89" s="264">
        <f t="shared" si="17"/>
        <v>68</v>
      </c>
      <c r="N89" s="264">
        <f t="shared" si="18"/>
        <v>1</v>
      </c>
      <c r="O89" s="264">
        <f t="shared" si="19"/>
        <v>68</v>
      </c>
      <c r="P89" s="304">
        <f t="shared" si="20"/>
        <v>8.290713663173987</v>
      </c>
      <c r="Q89" s="304">
        <f t="shared" si="21"/>
        <v>3.5113610808736895</v>
      </c>
      <c r="R89" s="304">
        <f t="shared" si="22"/>
        <v>4.3892013510921135</v>
      </c>
      <c r="S89" s="304">
        <f t="shared" si="23"/>
        <v>0.6827646546143283</v>
      </c>
      <c r="T89" s="264">
        <f t="shared" si="16"/>
        <v>0</v>
      </c>
      <c r="U89" s="264"/>
      <c r="V89" s="264"/>
      <c r="W89" s="264"/>
      <c r="X89" s="264"/>
      <c r="Y89" s="264"/>
      <c r="Z89" s="264"/>
    </row>
    <row r="90" spans="2:26" ht="12.75">
      <c r="B90" s="318" t="s">
        <v>33</v>
      </c>
      <c r="C90" s="421" t="s">
        <v>60</v>
      </c>
      <c r="D90" s="421" t="s">
        <v>63</v>
      </c>
      <c r="E90" s="510" t="s">
        <v>100</v>
      </c>
      <c r="F90" s="511" t="s">
        <v>100</v>
      </c>
      <c r="G90" s="306"/>
      <c r="H90" s="403"/>
      <c r="M90" s="264">
        <f t="shared" si="17"/>
        <v>69</v>
      </c>
      <c r="N90" s="264">
        <f t="shared" si="18"/>
        <v>1</v>
      </c>
      <c r="O90" s="264">
        <f t="shared" si="19"/>
        <v>69</v>
      </c>
      <c r="P90" s="304">
        <f t="shared" si="20"/>
        <v>8.128137825075159</v>
      </c>
      <c r="Q90" s="304">
        <f t="shared" si="21"/>
        <v>3.4425054317965387</v>
      </c>
      <c r="R90" s="304">
        <f t="shared" si="22"/>
        <v>4.303131789745675</v>
      </c>
      <c r="S90" s="304">
        <f t="shared" si="23"/>
        <v>0.6693760561826602</v>
      </c>
      <c r="T90" s="264">
        <f t="shared" si="16"/>
        <v>0</v>
      </c>
      <c r="U90" s="264"/>
      <c r="V90" s="264"/>
      <c r="W90" s="264"/>
      <c r="X90" s="264"/>
      <c r="Y90" s="264"/>
      <c r="Z90" s="264"/>
    </row>
    <row r="91" spans="2:26" ht="12.75" customHeight="1">
      <c r="B91" s="322" t="s">
        <v>65</v>
      </c>
      <c r="C91" s="425" t="s">
        <v>95</v>
      </c>
      <c r="D91" s="425" t="s">
        <v>69</v>
      </c>
      <c r="E91" s="512" t="s">
        <v>101</v>
      </c>
      <c r="F91" s="325" t="s">
        <v>102</v>
      </c>
      <c r="M91" s="264">
        <f t="shared" si="17"/>
        <v>70</v>
      </c>
      <c r="N91" s="264">
        <f t="shared" si="18"/>
        <v>1</v>
      </c>
      <c r="O91" s="264">
        <f t="shared" si="19"/>
        <v>70</v>
      </c>
      <c r="P91" s="304">
        <f t="shared" si="20"/>
        <v>7.968749999999979</v>
      </c>
      <c r="Q91" s="304">
        <f t="shared" si="21"/>
        <v>3.3749999999999916</v>
      </c>
      <c r="R91" s="304">
        <f t="shared" si="22"/>
        <v>4.218749999999991</v>
      </c>
      <c r="S91" s="304">
        <f t="shared" si="23"/>
        <v>0.6562499999999982</v>
      </c>
      <c r="T91" s="264">
        <f t="shared" si="16"/>
        <v>0</v>
      </c>
      <c r="U91" s="264"/>
      <c r="V91" s="264"/>
      <c r="W91" s="264"/>
      <c r="X91" s="264"/>
      <c r="Y91" s="264"/>
      <c r="Z91" s="264"/>
    </row>
    <row r="92" spans="2:26" ht="12.75">
      <c r="B92" s="513"/>
      <c r="C92" s="428">
        <v>15</v>
      </c>
      <c r="D92" s="428">
        <v>95</v>
      </c>
      <c r="E92" s="514">
        <f>($D$20*((350/15)^0.25))</f>
        <v>870.3408787807306</v>
      </c>
      <c r="F92" s="515">
        <f>($D$22*((350/15)^0.25))</f>
        <v>27.472881274644273</v>
      </c>
      <c r="M92" s="264">
        <f t="shared" si="17"/>
        <v>71</v>
      </c>
      <c r="N92" s="264">
        <f t="shared" si="18"/>
        <v>1</v>
      </c>
      <c r="O92" s="264">
        <f t="shared" si="19"/>
        <v>71</v>
      </c>
      <c r="P92" s="304">
        <f t="shared" si="20"/>
        <v>7.812487672957549</v>
      </c>
      <c r="Q92" s="304">
        <f t="shared" si="21"/>
        <v>3.3088183085467273</v>
      </c>
      <c r="R92" s="304">
        <f t="shared" si="22"/>
        <v>4.136022885683411</v>
      </c>
      <c r="S92" s="304">
        <f t="shared" si="23"/>
        <v>0.6433813377729746</v>
      </c>
      <c r="T92" s="264">
        <f t="shared" si="16"/>
        <v>0</v>
      </c>
      <c r="U92" s="264"/>
      <c r="V92" s="264"/>
      <c r="W92" s="264"/>
      <c r="X92" s="264"/>
      <c r="Y92" s="264"/>
      <c r="Z92" s="264"/>
    </row>
    <row r="93" spans="2:26" ht="12.75">
      <c r="B93" s="513" t="s">
        <v>97</v>
      </c>
      <c r="C93" s="428">
        <v>35</v>
      </c>
      <c r="D93" s="428">
        <v>66</v>
      </c>
      <c r="E93" s="433">
        <f>($D$20*((350/35)^0.25))</f>
        <v>704.1986463754135</v>
      </c>
      <c r="F93" s="516">
        <f>($D$22*((350/35)^0.25))</f>
        <v>22.22849262548654</v>
      </c>
      <c r="M93" s="264">
        <f t="shared" si="17"/>
        <v>72</v>
      </c>
      <c r="N93" s="264">
        <f t="shared" si="18"/>
        <v>1</v>
      </c>
      <c r="O93" s="264">
        <f t="shared" si="19"/>
        <v>72</v>
      </c>
      <c r="P93" s="304">
        <f t="shared" si="20"/>
        <v>7.659289554837813</v>
      </c>
      <c r="Q93" s="304">
        <f t="shared" si="21"/>
        <v>3.2439343996960157</v>
      </c>
      <c r="R93" s="304">
        <f t="shared" si="22"/>
        <v>4.054917999620021</v>
      </c>
      <c r="S93" s="304">
        <f t="shared" si="23"/>
        <v>0.6307650221631139</v>
      </c>
      <c r="T93" s="264">
        <f t="shared" si="16"/>
        <v>0</v>
      </c>
      <c r="U93" s="264"/>
      <c r="V93" s="264"/>
      <c r="W93" s="264"/>
      <c r="X93" s="264"/>
      <c r="Y93" s="264"/>
      <c r="Z93" s="264"/>
    </row>
    <row r="94" spans="2:26" ht="12.75">
      <c r="B94" s="517" t="s">
        <v>98</v>
      </c>
      <c r="C94" s="425">
        <v>1000</v>
      </c>
      <c r="D94" s="425">
        <v>15</v>
      </c>
      <c r="E94" s="435">
        <f>($D$20*((350/1000)^0.25))</f>
        <v>304.5875846561296</v>
      </c>
      <c r="F94" s="518">
        <f>($D$22*((350/1000)^0.25))</f>
        <v>9.614507091418233</v>
      </c>
      <c r="M94" s="264">
        <f t="shared" si="17"/>
        <v>73</v>
      </c>
      <c r="N94" s="264">
        <f t="shared" si="18"/>
        <v>1</v>
      </c>
      <c r="O94" s="264">
        <f t="shared" si="19"/>
        <v>73</v>
      </c>
      <c r="P94" s="304">
        <f t="shared" si="20"/>
        <v>7.509095558372779</v>
      </c>
      <c r="Q94" s="304">
        <f t="shared" si="21"/>
        <v>3.1803228247225896</v>
      </c>
      <c r="R94" s="304">
        <f t="shared" si="22"/>
        <v>3.9754035309032387</v>
      </c>
      <c r="S94" s="304">
        <f t="shared" si="23"/>
        <v>0.61839610480717</v>
      </c>
      <c r="T94" s="264">
        <f t="shared" si="16"/>
        <v>0</v>
      </c>
      <c r="U94" s="264"/>
      <c r="V94" s="264"/>
      <c r="W94" s="264"/>
      <c r="X94" s="264"/>
      <c r="Y94" s="264"/>
      <c r="Z94" s="264"/>
    </row>
    <row r="95" spans="2:26" ht="12.75">
      <c r="B95" s="513"/>
      <c r="C95" s="428">
        <v>15</v>
      </c>
      <c r="D95" s="428">
        <v>21</v>
      </c>
      <c r="E95" s="433">
        <f>($D$20*((350/15)^0.25))</f>
        <v>870.3408787807306</v>
      </c>
      <c r="F95" s="516">
        <f>($D$22*((350/15)^0.25))</f>
        <v>27.472881274644273</v>
      </c>
      <c r="M95" s="264">
        <f t="shared" si="17"/>
        <v>74</v>
      </c>
      <c r="N95" s="264">
        <f t="shared" si="18"/>
        <v>1</v>
      </c>
      <c r="O95" s="264">
        <f t="shared" si="19"/>
        <v>74</v>
      </c>
      <c r="P95" s="304">
        <f t="shared" si="20"/>
        <v>7.361846774569133</v>
      </c>
      <c r="Q95" s="304">
        <f t="shared" si="21"/>
        <v>3.117958633935163</v>
      </c>
      <c r="R95" s="304">
        <f t="shared" si="22"/>
        <v>3.897448292418955</v>
      </c>
      <c r="S95" s="304">
        <f t="shared" si="23"/>
        <v>0.6062697343762815</v>
      </c>
      <c r="T95" s="264">
        <f t="shared" si="16"/>
        <v>0</v>
      </c>
      <c r="U95" s="264"/>
      <c r="V95" s="264"/>
      <c r="W95" s="264"/>
      <c r="X95" s="264"/>
      <c r="Y95" s="264"/>
      <c r="Z95" s="264"/>
    </row>
    <row r="96" spans="2:26" ht="12.75">
      <c r="B96" s="513" t="s">
        <v>99</v>
      </c>
      <c r="C96" s="428">
        <v>35</v>
      </c>
      <c r="D96" s="428">
        <v>15</v>
      </c>
      <c r="E96" s="433">
        <f>($D$20*((350/35)^0.25))</f>
        <v>704.1986463754135</v>
      </c>
      <c r="F96" s="516">
        <f>($D$22*((350/35)^0.25))</f>
        <v>22.22849262548654</v>
      </c>
      <c r="M96" s="264">
        <f t="shared" si="17"/>
        <v>75</v>
      </c>
      <c r="N96" s="264">
        <f t="shared" si="18"/>
        <v>1</v>
      </c>
      <c r="O96" s="264">
        <f t="shared" si="19"/>
        <v>75</v>
      </c>
      <c r="P96" s="304">
        <f t="shared" si="20"/>
        <v>7.217485449602986</v>
      </c>
      <c r="Q96" s="304">
        <f t="shared" si="21"/>
        <v>3.056817366890677</v>
      </c>
      <c r="R96" s="304">
        <f t="shared" si="22"/>
        <v>3.821021708613348</v>
      </c>
      <c r="S96" s="304">
        <f t="shared" si="23"/>
        <v>0.5943811546731871</v>
      </c>
      <c r="T96" s="264">
        <f t="shared" si="16"/>
        <v>0</v>
      </c>
      <c r="U96" s="264"/>
      <c r="V96" s="264"/>
      <c r="W96" s="264"/>
      <c r="X96" s="264"/>
      <c r="Y96" s="264"/>
      <c r="Z96" s="264"/>
    </row>
    <row r="97" spans="2:26" ht="13.5" thickBot="1">
      <c r="B97" s="504"/>
      <c r="C97" s="436">
        <v>1000</v>
      </c>
      <c r="D97" s="436">
        <v>3</v>
      </c>
      <c r="E97" s="438">
        <f>($D$20*((350/1000)^0.25))</f>
        <v>304.5875846561296</v>
      </c>
      <c r="F97" s="305">
        <f>($D$22*((350/1000)^0.25))</f>
        <v>9.614507091418233</v>
      </c>
      <c r="M97" s="264">
        <f t="shared" si="17"/>
        <v>76</v>
      </c>
      <c r="N97" s="264">
        <f t="shared" si="18"/>
        <v>1</v>
      </c>
      <c r="O97" s="264">
        <f t="shared" si="19"/>
        <v>76</v>
      </c>
      <c r="P97" s="304">
        <f t="shared" si="20"/>
        <v>7.075954962167711</v>
      </c>
      <c r="Q97" s="304">
        <f t="shared" si="21"/>
        <v>2.996875042800443</v>
      </c>
      <c r="R97" s="304">
        <f t="shared" si="22"/>
        <v>3.7460938035005555</v>
      </c>
      <c r="S97" s="304">
        <f t="shared" si="23"/>
        <v>0.5827257027667527</v>
      </c>
      <c r="T97" s="264">
        <f t="shared" si="16"/>
        <v>0</v>
      </c>
      <c r="U97" s="264"/>
      <c r="V97" s="264"/>
      <c r="W97" s="264"/>
      <c r="X97" s="264"/>
      <c r="Y97" s="264"/>
      <c r="Z97" s="264"/>
    </row>
    <row r="98" spans="1:26" ht="13.5" thickBot="1">
      <c r="A98" s="317"/>
      <c r="M98" s="264">
        <f t="shared" si="17"/>
        <v>77</v>
      </c>
      <c r="N98" s="264">
        <f t="shared" si="18"/>
        <v>1</v>
      </c>
      <c r="O98" s="264">
        <f t="shared" si="19"/>
        <v>77</v>
      </c>
      <c r="P98" s="304">
        <f t="shared" si="20"/>
        <v>6.937199801265969</v>
      </c>
      <c r="Q98" s="304">
        <f t="shared" si="21"/>
        <v>2.938108151124411</v>
      </c>
      <c r="R98" s="304">
        <f t="shared" si="22"/>
        <v>3.6726351889055153</v>
      </c>
      <c r="S98" s="304">
        <f t="shared" si="23"/>
        <v>0.5712988071630798</v>
      </c>
      <c r="T98" s="264">
        <f t="shared" si="16"/>
        <v>0</v>
      </c>
      <c r="U98" s="264"/>
      <c r="V98" s="264"/>
      <c r="W98" s="264"/>
      <c r="X98" s="264"/>
      <c r="Y98" s="264"/>
      <c r="Z98" s="264"/>
    </row>
    <row r="99" spans="1:26" ht="12.75">
      <c r="A99" s="948" t="s">
        <v>141</v>
      </c>
      <c r="B99" s="899" t="s">
        <v>103</v>
      </c>
      <c r="C99" s="900"/>
      <c r="D99" s="900"/>
      <c r="E99" s="900"/>
      <c r="F99" s="900"/>
      <c r="G99" s="901"/>
      <c r="M99" s="264">
        <f t="shared" si="17"/>
        <v>78</v>
      </c>
      <c r="N99" s="264">
        <f t="shared" si="18"/>
        <v>1</v>
      </c>
      <c r="O99" s="264">
        <f t="shared" si="19"/>
        <v>78</v>
      </c>
      <c r="P99" s="304">
        <f t="shared" si="20"/>
        <v>6.801165544437218</v>
      </c>
      <c r="Q99" s="304">
        <f t="shared" si="21"/>
        <v>2.8804936423498813</v>
      </c>
      <c r="R99" s="304">
        <f t="shared" si="22"/>
        <v>3.6006170529373533</v>
      </c>
      <c r="S99" s="304">
        <f t="shared" si="23"/>
        <v>0.5600959860124768</v>
      </c>
      <c r="T99" s="264">
        <f t="shared" si="16"/>
        <v>0</v>
      </c>
      <c r="U99" s="264"/>
      <c r="V99" s="264"/>
      <c r="W99" s="264"/>
      <c r="X99" s="264"/>
      <c r="Y99" s="264"/>
      <c r="Z99" s="264"/>
    </row>
    <row r="100" spans="1:26" ht="12.75">
      <c r="A100" s="949"/>
      <c r="B100" s="916" t="s">
        <v>104</v>
      </c>
      <c r="C100" s="897"/>
      <c r="D100" s="917"/>
      <c r="E100" s="896" t="s">
        <v>105</v>
      </c>
      <c r="F100" s="897"/>
      <c r="G100" s="898"/>
      <c r="M100" s="264">
        <f t="shared" si="17"/>
        <v>79</v>
      </c>
      <c r="N100" s="264">
        <f t="shared" si="18"/>
        <v>1</v>
      </c>
      <c r="O100" s="264">
        <f t="shared" si="19"/>
        <v>79</v>
      </c>
      <c r="P100" s="304">
        <f t="shared" si="20"/>
        <v>6.667798836412175</v>
      </c>
      <c r="Q100" s="304">
        <f t="shared" si="21"/>
        <v>2.82400891895104</v>
      </c>
      <c r="R100" s="304">
        <f t="shared" si="22"/>
        <v>3.5300111486888013</v>
      </c>
      <c r="S100" s="304">
        <f t="shared" si="23"/>
        <v>0.5491128453515909</v>
      </c>
      <c r="T100" s="264">
        <f t="shared" si="16"/>
        <v>0</v>
      </c>
      <c r="U100" s="264"/>
      <c r="V100" s="264"/>
      <c r="W100" s="264"/>
      <c r="X100" s="264"/>
      <c r="Y100" s="264"/>
      <c r="Z100" s="264"/>
    </row>
    <row r="101" spans="1:26" ht="13.5" thickBot="1">
      <c r="A101" s="950"/>
      <c r="B101" s="439" t="s">
        <v>106</v>
      </c>
      <c r="C101" s="440" t="s">
        <v>107</v>
      </c>
      <c r="D101" s="440" t="s">
        <v>83</v>
      </c>
      <c r="E101" s="439" t="s">
        <v>106</v>
      </c>
      <c r="F101" s="440" t="s">
        <v>107</v>
      </c>
      <c r="G101" s="356" t="s">
        <v>83</v>
      </c>
      <c r="M101" s="264">
        <f t="shared" si="17"/>
        <v>80</v>
      </c>
      <c r="N101" s="264">
        <f t="shared" si="18"/>
        <v>1</v>
      </c>
      <c r="O101" s="264">
        <f t="shared" si="19"/>
        <v>80</v>
      </c>
      <c r="P101" s="304">
        <f t="shared" si="20"/>
        <v>6.537047368185845</v>
      </c>
      <c r="Q101" s="304">
        <f t="shared" si="21"/>
        <v>2.76863182652577</v>
      </c>
      <c r="R101" s="304">
        <f t="shared" si="22"/>
        <v>3.4607897831572143</v>
      </c>
      <c r="S101" s="304">
        <f t="shared" si="23"/>
        <v>0.5383450773800107</v>
      </c>
      <c r="T101" s="264">
        <f t="shared" si="16"/>
        <v>0</v>
      </c>
      <c r="U101" s="264"/>
      <c r="V101" s="264"/>
      <c r="W101" s="264"/>
      <c r="X101" s="264"/>
      <c r="Y101" s="264"/>
      <c r="Z101" s="264"/>
    </row>
    <row r="102" spans="1:26" ht="13.5" thickTop="1">
      <c r="A102" s="492" t="s">
        <v>42</v>
      </c>
      <c r="B102" s="357">
        <f>$B$27*($D$92/100)</f>
        <v>30.28125</v>
      </c>
      <c r="C102" s="357">
        <f>B27*($D$93/100)</f>
        <v>21.0375</v>
      </c>
      <c r="D102" s="357">
        <f>B27*($D$94/100)</f>
        <v>4.78125</v>
      </c>
      <c r="E102" s="441"/>
      <c r="F102" s="441"/>
      <c r="G102" s="442"/>
      <c r="M102" s="264">
        <f t="shared" si="17"/>
        <v>81</v>
      </c>
      <c r="N102" s="264">
        <f t="shared" si="18"/>
        <v>1</v>
      </c>
      <c r="O102" s="264">
        <f t="shared" si="19"/>
        <v>81</v>
      </c>
      <c r="P102" s="304">
        <f t="shared" si="20"/>
        <v>6.408859856500911</v>
      </c>
      <c r="Q102" s="304">
        <f t="shared" si="21"/>
        <v>2.714340645106269</v>
      </c>
      <c r="R102" s="304">
        <f t="shared" si="22"/>
        <v>3.392925806382838</v>
      </c>
      <c r="S102" s="304">
        <f t="shared" si="23"/>
        <v>0.5277884587706633</v>
      </c>
      <c r="T102" s="264">
        <f t="shared" si="16"/>
        <v>0</v>
      </c>
      <c r="U102" s="264"/>
      <c r="V102" s="264"/>
      <c r="W102" s="264"/>
      <c r="X102" s="264"/>
      <c r="Y102" s="264"/>
      <c r="Z102" s="264"/>
    </row>
    <row r="103" spans="1:26" ht="12.75">
      <c r="A103" s="492" t="s">
        <v>56</v>
      </c>
      <c r="B103" s="357">
        <f>B28*($D$92/100)</f>
        <v>12.825</v>
      </c>
      <c r="C103" s="357">
        <f>B28*($D$93/100)</f>
        <v>8.91</v>
      </c>
      <c r="D103" s="357">
        <f>B28*($D$94/100)</f>
        <v>2.025</v>
      </c>
      <c r="E103" s="443"/>
      <c r="F103" s="443"/>
      <c r="G103" s="442"/>
      <c r="M103" s="264">
        <f t="shared" si="17"/>
        <v>82</v>
      </c>
      <c r="N103" s="264">
        <f t="shared" si="18"/>
        <v>1</v>
      </c>
      <c r="O103" s="264">
        <f t="shared" si="19"/>
        <v>82</v>
      </c>
      <c r="P103" s="304">
        <f t="shared" si="20"/>
        <v>6.283186023733457</v>
      </c>
      <c r="Q103" s="304">
        <f t="shared" si="21"/>
        <v>2.661114080640053</v>
      </c>
      <c r="R103" s="304">
        <f t="shared" si="22"/>
        <v>3.326392600800068</v>
      </c>
      <c r="S103" s="304">
        <f t="shared" si="23"/>
        <v>0.5174388490133436</v>
      </c>
      <c r="T103" s="264">
        <f t="shared" si="16"/>
        <v>0</v>
      </c>
      <c r="U103" s="264"/>
      <c r="V103" s="264"/>
      <c r="W103" s="264"/>
      <c r="X103" s="264"/>
      <c r="Y103" s="264"/>
      <c r="Z103" s="264"/>
    </row>
    <row r="104" spans="1:26" ht="12.75">
      <c r="A104" s="492" t="s">
        <v>57</v>
      </c>
      <c r="B104" s="357">
        <f>B29*($D$92/100)</f>
        <v>16.03125</v>
      </c>
      <c r="C104" s="357">
        <f>B29*($D$93/100)</f>
        <v>11.137500000000001</v>
      </c>
      <c r="D104" s="357">
        <f>B29*($D$94/100)</f>
        <v>2.53125</v>
      </c>
      <c r="E104" s="443"/>
      <c r="F104" s="443"/>
      <c r="G104" s="442"/>
      <c r="H104" s="361"/>
      <c r="M104" s="264">
        <f t="shared" si="17"/>
        <v>83</v>
      </c>
      <c r="N104" s="264">
        <f t="shared" si="18"/>
        <v>1</v>
      </c>
      <c r="O104" s="264">
        <f t="shared" si="19"/>
        <v>83</v>
      </c>
      <c r="P104" s="304">
        <f t="shared" si="20"/>
        <v>6.1599765781731035</v>
      </c>
      <c r="Q104" s="304">
        <f t="shared" si="21"/>
        <v>2.6089312566380207</v>
      </c>
      <c r="R104" s="304">
        <f t="shared" si="22"/>
        <v>3.2611640707975282</v>
      </c>
      <c r="S104" s="304">
        <f t="shared" si="23"/>
        <v>0.5072921887907262</v>
      </c>
      <c r="T104" s="264">
        <f t="shared" si="16"/>
        <v>0</v>
      </c>
      <c r="U104" s="264"/>
      <c r="V104" s="264"/>
      <c r="W104" s="264"/>
      <c r="X104" s="264"/>
      <c r="Y104" s="264"/>
      <c r="Z104" s="264"/>
    </row>
    <row r="105" spans="1:26" ht="13.5" thickBot="1">
      <c r="A105" s="494" t="s">
        <v>58</v>
      </c>
      <c r="B105" s="363">
        <f>B30*($D$92/100)</f>
        <v>2.49375</v>
      </c>
      <c r="C105" s="363">
        <f>B30*($D$93/100)</f>
        <v>1.7325000000000002</v>
      </c>
      <c r="D105" s="363">
        <f>B30*($D$94/100)</f>
        <v>0.39375</v>
      </c>
      <c r="E105" s="363">
        <f>B30*(D95/100)</f>
        <v>0.55125</v>
      </c>
      <c r="F105" s="363">
        <f>B30*(D96/100)</f>
        <v>0.39375</v>
      </c>
      <c r="G105" s="444">
        <f>B30*(D97/100)</f>
        <v>0.07875</v>
      </c>
      <c r="H105" s="361"/>
      <c r="M105" s="264">
        <f t="shared" si="17"/>
        <v>84</v>
      </c>
      <c r="N105" s="264">
        <f t="shared" si="18"/>
        <v>1</v>
      </c>
      <c r="O105" s="264">
        <f t="shared" si="19"/>
        <v>84</v>
      </c>
      <c r="P105" s="304">
        <f t="shared" si="20"/>
        <v>6.039183194689848</v>
      </c>
      <c r="Q105" s="304">
        <f t="shared" si="21"/>
        <v>2.557771705986289</v>
      </c>
      <c r="R105" s="304">
        <f t="shared" si="22"/>
        <v>3.197214632482863</v>
      </c>
      <c r="S105" s="304">
        <f t="shared" si="23"/>
        <v>0.4973444983862228</v>
      </c>
      <c r="T105" s="264">
        <f t="shared" si="16"/>
        <v>0</v>
      </c>
      <c r="U105" s="264"/>
      <c r="V105" s="264"/>
      <c r="W105" s="264"/>
      <c r="X105" s="264"/>
      <c r="Y105" s="264"/>
      <c r="Z105" s="264"/>
    </row>
    <row r="106" spans="1:26" ht="13.5" thickBot="1">
      <c r="A106" s="390"/>
      <c r="H106" s="361"/>
      <c r="M106" s="264">
        <f t="shared" si="17"/>
        <v>85</v>
      </c>
      <c r="N106" s="264">
        <f t="shared" si="18"/>
        <v>1</v>
      </c>
      <c r="O106" s="264">
        <f t="shared" si="19"/>
        <v>85</v>
      </c>
      <c r="P106" s="304">
        <f t="shared" si="20"/>
        <v>5.920758495780009</v>
      </c>
      <c r="Q106" s="304">
        <f t="shared" si="21"/>
        <v>2.5076153629185924</v>
      </c>
      <c r="R106" s="304">
        <f t="shared" si="22"/>
        <v>3.1345192036482428</v>
      </c>
      <c r="S106" s="304">
        <f t="shared" si="23"/>
        <v>0.48759187612305965</v>
      </c>
      <c r="T106" s="264">
        <f t="shared" si="16"/>
        <v>0</v>
      </c>
      <c r="U106" s="264"/>
      <c r="V106" s="264"/>
      <c r="W106" s="264"/>
      <c r="X106" s="264"/>
      <c r="Y106" s="264"/>
      <c r="Z106" s="264"/>
    </row>
    <row r="107" spans="1:26" ht="12.75">
      <c r="A107" s="975" t="s">
        <v>137</v>
      </c>
      <c r="B107" s="885" t="s">
        <v>108</v>
      </c>
      <c r="C107" s="891"/>
      <c r="D107" s="885" t="s">
        <v>109</v>
      </c>
      <c r="E107" s="891"/>
      <c r="F107" s="885" t="s">
        <v>110</v>
      </c>
      <c r="G107" s="886"/>
      <c r="H107" s="368"/>
      <c r="M107" s="264">
        <f t="shared" si="17"/>
        <v>86</v>
      </c>
      <c r="N107" s="264">
        <f t="shared" si="18"/>
        <v>1</v>
      </c>
      <c r="O107" s="264">
        <f t="shared" si="19"/>
        <v>86</v>
      </c>
      <c r="P107" s="304">
        <f t="shared" si="20"/>
        <v>5.804656032983859</v>
      </c>
      <c r="Q107" s="304">
        <f t="shared" si="21"/>
        <v>2.4584425551461053</v>
      </c>
      <c r="R107" s="304">
        <f t="shared" si="22"/>
        <v>3.0730531939326338</v>
      </c>
      <c r="S107" s="304">
        <f t="shared" si="23"/>
        <v>0.4780304968339649</v>
      </c>
      <c r="T107" s="264">
        <f t="shared" si="16"/>
        <v>0</v>
      </c>
      <c r="U107" s="264"/>
      <c r="V107" s="264"/>
      <c r="W107" s="264"/>
      <c r="X107" s="264"/>
      <c r="Y107" s="264"/>
      <c r="Z107" s="264"/>
    </row>
    <row r="108" spans="1:26" ht="12.75">
      <c r="A108" s="978"/>
      <c r="B108" s="448"/>
      <c r="C108" s="449"/>
      <c r="D108" s="448"/>
      <c r="E108" s="449"/>
      <c r="F108" s="450"/>
      <c r="G108" s="451"/>
      <c r="H108" s="368"/>
      <c r="M108" s="264">
        <f t="shared" si="17"/>
        <v>87</v>
      </c>
      <c r="N108" s="264">
        <f t="shared" si="18"/>
        <v>1</v>
      </c>
      <c r="O108" s="264">
        <f t="shared" si="19"/>
        <v>87</v>
      </c>
      <c r="P108" s="304">
        <f t="shared" si="20"/>
        <v>5.690830268667631</v>
      </c>
      <c r="Q108" s="304">
        <f t="shared" si="21"/>
        <v>2.4102339961415855</v>
      </c>
      <c r="R108" s="304">
        <f t="shared" si="22"/>
        <v>3.0127924951769836</v>
      </c>
      <c r="S108" s="304">
        <f t="shared" si="23"/>
        <v>0.4686566103608638</v>
      </c>
      <c r="T108" s="264">
        <f t="shared" si="16"/>
        <v>0</v>
      </c>
      <c r="U108" s="264"/>
      <c r="V108" s="264"/>
      <c r="W108" s="264"/>
      <c r="X108" s="264"/>
      <c r="Y108" s="264"/>
      <c r="Z108" s="264"/>
    </row>
    <row r="109" spans="1:26" ht="28.5" customHeight="1" thickBot="1">
      <c r="A109" s="979"/>
      <c r="B109" s="385" t="s">
        <v>87</v>
      </c>
      <c r="C109" s="452" t="s">
        <v>88</v>
      </c>
      <c r="D109" s="385" t="s">
        <v>111</v>
      </c>
      <c r="E109" s="452" t="s">
        <v>88</v>
      </c>
      <c r="F109" s="385" t="s">
        <v>111</v>
      </c>
      <c r="G109" s="386" t="s">
        <v>88</v>
      </c>
      <c r="H109" s="368"/>
      <c r="M109" s="264">
        <f t="shared" si="17"/>
        <v>88</v>
      </c>
      <c r="N109" s="264">
        <f t="shared" si="18"/>
        <v>1</v>
      </c>
      <c r="O109" s="264">
        <f t="shared" si="19"/>
        <v>88</v>
      </c>
      <c r="P109" s="304">
        <f t="shared" si="20"/>
        <v>5.579236558162784</v>
      </c>
      <c r="Q109" s="304">
        <f t="shared" si="21"/>
        <v>2.3629707775748265</v>
      </c>
      <c r="R109" s="304">
        <f t="shared" si="22"/>
        <v>2.953713471968535</v>
      </c>
      <c r="S109" s="304">
        <f t="shared" si="23"/>
        <v>0.459466540083994</v>
      </c>
      <c r="T109" s="264">
        <f t="shared" si="16"/>
        <v>0</v>
      </c>
      <c r="U109" s="264"/>
      <c r="V109" s="264"/>
      <c r="W109" s="264"/>
      <c r="X109" s="264"/>
      <c r="Y109" s="264"/>
      <c r="Z109" s="264"/>
    </row>
    <row r="110" spans="1:26" ht="13.5" thickTop="1">
      <c r="A110" s="519" t="s">
        <v>42</v>
      </c>
      <c r="B110" s="454">
        <f>$B$102/$E$92</f>
        <v>0.03479240230841658</v>
      </c>
      <c r="C110" s="455">
        <f>B102/$F$92</f>
        <v>1.1022233051306372</v>
      </c>
      <c r="D110" s="454">
        <f>C102/$E$93</f>
        <v>0.02987438290073729</v>
      </c>
      <c r="E110" s="455">
        <f>C102/F93</f>
        <v>0.9464204502953574</v>
      </c>
      <c r="F110" s="454">
        <f>D102/$E$94</f>
        <v>0.01569745531617085</v>
      </c>
      <c r="G110" s="456">
        <f>D102/F94</f>
        <v>0.49729538441629245</v>
      </c>
      <c r="H110" s="368"/>
      <c r="M110" s="264">
        <f t="shared" si="17"/>
        <v>89</v>
      </c>
      <c r="N110" s="264">
        <f t="shared" si="18"/>
        <v>1</v>
      </c>
      <c r="O110" s="264">
        <f t="shared" si="19"/>
        <v>89</v>
      </c>
      <c r="P110" s="304">
        <f t="shared" si="20"/>
        <v>5.469831132255495</v>
      </c>
      <c r="Q110" s="304">
        <f t="shared" si="21"/>
        <v>2.316634361896445</v>
      </c>
      <c r="R110" s="304">
        <f t="shared" si="22"/>
        <v>2.895792952370558</v>
      </c>
      <c r="S110" s="304">
        <f t="shared" si="23"/>
        <v>0.45045668147986423</v>
      </c>
      <c r="T110" s="264">
        <f t="shared" si="16"/>
        <v>0</v>
      </c>
      <c r="U110" s="264"/>
      <c r="V110" s="264"/>
      <c r="W110" s="264"/>
      <c r="X110" s="264"/>
      <c r="Y110" s="264"/>
      <c r="Z110" s="264"/>
    </row>
    <row r="111" spans="1:26" ht="12.75">
      <c r="A111" s="520" t="s">
        <v>43</v>
      </c>
      <c r="B111" s="454">
        <f>$B$103/$E$92</f>
        <v>0.014735605683564666</v>
      </c>
      <c r="C111" s="458">
        <f>B103/F92</f>
        <v>0.4668239880553286</v>
      </c>
      <c r="D111" s="454">
        <f>C103/$E$93</f>
        <v>0.012652679816782853</v>
      </c>
      <c r="E111" s="458">
        <f>C103/F93</f>
        <v>0.4008368965956808</v>
      </c>
      <c r="F111" s="454">
        <f>D103/$E$94</f>
        <v>0.006648334016260595</v>
      </c>
      <c r="G111" s="459">
        <f>D103/F94</f>
        <v>0.21061922163513563</v>
      </c>
      <c r="H111" s="374"/>
      <c r="M111" s="264">
        <f t="shared" si="17"/>
        <v>90</v>
      </c>
      <c r="N111" s="264">
        <f t="shared" si="18"/>
        <v>1</v>
      </c>
      <c r="O111" s="264">
        <f t="shared" si="19"/>
        <v>90</v>
      </c>
      <c r="P111" s="304">
        <f t="shared" si="20"/>
        <v>5.362571080019526</v>
      </c>
      <c r="Q111" s="304">
        <f t="shared" si="21"/>
        <v>2.2712065750670933</v>
      </c>
      <c r="R111" s="304">
        <f t="shared" si="22"/>
        <v>2.839008218833869</v>
      </c>
      <c r="S111" s="304">
        <f t="shared" si="23"/>
        <v>0.44162350070749035</v>
      </c>
      <c r="T111" s="264">
        <f t="shared" si="16"/>
        <v>0</v>
      </c>
      <c r="U111" s="264"/>
      <c r="V111" s="264"/>
      <c r="W111" s="264"/>
      <c r="X111" s="264"/>
      <c r="Y111" s="264"/>
      <c r="Z111" s="264"/>
    </row>
    <row r="112" spans="1:26" ht="12.75">
      <c r="A112" s="520" t="s">
        <v>85</v>
      </c>
      <c r="B112" s="454">
        <f>$B$104/$E$92</f>
        <v>0.018419507104455835</v>
      </c>
      <c r="C112" s="458">
        <f>B104/F92</f>
        <v>0.5835299850691608</v>
      </c>
      <c r="D112" s="454">
        <f>C104/$E$93</f>
        <v>0.015815849770978566</v>
      </c>
      <c r="E112" s="458">
        <f>C104/F93</f>
        <v>0.501046120744601</v>
      </c>
      <c r="F112" s="454">
        <f>D104/$E$94</f>
        <v>0.008310417520325743</v>
      </c>
      <c r="G112" s="459">
        <f>D104/F94</f>
        <v>0.26327402704391956</v>
      </c>
      <c r="M112" s="264">
        <f t="shared" si="17"/>
        <v>91</v>
      </c>
      <c r="N112" s="264">
        <f t="shared" si="18"/>
        <v>1</v>
      </c>
      <c r="O112" s="264">
        <f t="shared" si="19"/>
        <v>91</v>
      </c>
      <c r="P112" s="304">
        <f t="shared" si="20"/>
        <v>5.257414331985733</v>
      </c>
      <c r="Q112" s="304">
        <f t="shared" si="21"/>
        <v>2.2266695994292514</v>
      </c>
      <c r="R112" s="304">
        <f t="shared" si="22"/>
        <v>2.7833369992865666</v>
      </c>
      <c r="S112" s="304">
        <f t="shared" si="23"/>
        <v>0.4329635332223544</v>
      </c>
      <c r="T112" s="264">
        <f t="shared" si="16"/>
        <v>0</v>
      </c>
      <c r="U112" s="264"/>
      <c r="V112" s="264"/>
      <c r="W112" s="264"/>
      <c r="X112" s="264"/>
      <c r="Y112" s="264"/>
      <c r="Z112" s="264"/>
    </row>
    <row r="113" spans="1:26" ht="12.75">
      <c r="A113" s="521" t="s">
        <v>112</v>
      </c>
      <c r="B113" s="454">
        <f>$B$105/$E$92</f>
        <v>0.0028652566606931296</v>
      </c>
      <c r="C113" s="458">
        <f>B105/F92</f>
        <v>0.09077133101075835</v>
      </c>
      <c r="D113" s="454">
        <f>C105/$E$93</f>
        <v>0.0024602432977077772</v>
      </c>
      <c r="E113" s="458">
        <f>C105/F93</f>
        <v>0.07794050767138237</v>
      </c>
      <c r="F113" s="454">
        <f>D105/$E$94</f>
        <v>0.0012927316142728935</v>
      </c>
      <c r="G113" s="459">
        <f>D105/F94</f>
        <v>0.040953737540165264</v>
      </c>
      <c r="M113" s="264">
        <f t="shared" si="17"/>
        <v>92</v>
      </c>
      <c r="N113" s="264">
        <f t="shared" si="18"/>
        <v>1</v>
      </c>
      <c r="O113" s="264">
        <f t="shared" si="19"/>
        <v>92</v>
      </c>
      <c r="P113" s="304">
        <f t="shared" si="20"/>
        <v>5.1543196436416</v>
      </c>
      <c r="Q113" s="304">
        <f t="shared" si="21"/>
        <v>2.183005966718795</v>
      </c>
      <c r="R113" s="304">
        <f t="shared" si="22"/>
        <v>2.728757458398496</v>
      </c>
      <c r="S113" s="304">
        <f t="shared" si="23"/>
        <v>0.4244733824175434</v>
      </c>
      <c r="T113" s="264">
        <f t="shared" si="16"/>
        <v>0</v>
      </c>
      <c r="U113" s="264"/>
      <c r="V113" s="264"/>
      <c r="W113" s="264"/>
      <c r="X113" s="264"/>
      <c r="Y113" s="264"/>
      <c r="Z113" s="264"/>
    </row>
    <row r="114" spans="1:26" ht="13.5" thickBot="1">
      <c r="A114" s="522" t="s">
        <v>113</v>
      </c>
      <c r="B114" s="462">
        <f>$E$105/$E$95</f>
        <v>0.0006333725249953234</v>
      </c>
      <c r="C114" s="463">
        <f>E105/F95</f>
        <v>0.020065241591851846</v>
      </c>
      <c r="D114" s="462">
        <f>F105/$E$96</f>
        <v>0.0005591462040244947</v>
      </c>
      <c r="E114" s="463">
        <f>F105/F96</f>
        <v>0.017713751743495994</v>
      </c>
      <c r="F114" s="464">
        <f>G105/$E$97</f>
        <v>0.0002585463228545787</v>
      </c>
      <c r="G114" s="465">
        <f>G105/F97</f>
        <v>0.008190747508033053</v>
      </c>
      <c r="M114" s="264">
        <f t="shared" si="17"/>
        <v>93</v>
      </c>
      <c r="N114" s="264">
        <f t="shared" si="18"/>
        <v>1</v>
      </c>
      <c r="O114" s="264">
        <f t="shared" si="19"/>
        <v>93</v>
      </c>
      <c r="P114" s="304">
        <f t="shared" si="20"/>
        <v>5.053246579254344</v>
      </c>
      <c r="Q114" s="304">
        <f t="shared" si="21"/>
        <v>2.140198551213604</v>
      </c>
      <c r="R114" s="304">
        <f t="shared" si="22"/>
        <v>2.6752481890170072</v>
      </c>
      <c r="S114" s="304">
        <f t="shared" si="23"/>
        <v>0.4161497182915341</v>
      </c>
      <c r="T114" s="264">
        <f t="shared" si="16"/>
        <v>0</v>
      </c>
      <c r="U114" s="264"/>
      <c r="V114" s="264"/>
      <c r="W114" s="264"/>
      <c r="X114" s="264"/>
      <c r="Y114" s="264"/>
      <c r="Z114" s="264"/>
    </row>
    <row r="115" spans="8:26" ht="13.5" thickBot="1">
      <c r="H115" s="445"/>
      <c r="M115" s="264">
        <f t="shared" si="17"/>
        <v>94</v>
      </c>
      <c r="N115" s="264">
        <f t="shared" si="18"/>
        <v>1</v>
      </c>
      <c r="O115" s="264">
        <f t="shared" si="19"/>
        <v>94</v>
      </c>
      <c r="P115" s="304">
        <f t="shared" si="20"/>
        <v>4.95415549601124</v>
      </c>
      <c r="Q115" s="304">
        <f t="shared" si="21"/>
        <v>2.0982305630165246</v>
      </c>
      <c r="R115" s="304">
        <f t="shared" si="22"/>
        <v>2.622788203770658</v>
      </c>
      <c r="S115" s="304">
        <f t="shared" si="23"/>
        <v>0.407989276142102</v>
      </c>
      <c r="T115" s="264">
        <f t="shared" si="16"/>
        <v>0</v>
      </c>
      <c r="U115" s="264"/>
      <c r="V115" s="264"/>
      <c r="W115" s="264"/>
      <c r="X115" s="264"/>
      <c r="Y115" s="264"/>
      <c r="Z115" s="264"/>
    </row>
    <row r="116" spans="1:26" ht="12.75">
      <c r="A116" s="975" t="s">
        <v>142</v>
      </c>
      <c r="B116" s="885" t="s">
        <v>131</v>
      </c>
      <c r="C116" s="886"/>
      <c r="D116" s="927"/>
      <c r="E116" s="928"/>
      <c r="F116" s="927"/>
      <c r="G116" s="928"/>
      <c r="H116" s="445"/>
      <c r="M116" s="264">
        <f t="shared" si="17"/>
        <v>95</v>
      </c>
      <c r="N116" s="264">
        <f t="shared" si="18"/>
        <v>1</v>
      </c>
      <c r="O116" s="264">
        <f t="shared" si="19"/>
        <v>95</v>
      </c>
      <c r="P116" s="304">
        <f t="shared" si="20"/>
        <v>4.85700752847094</v>
      </c>
      <c r="Q116" s="304">
        <f t="shared" si="21"/>
        <v>2.0570855414700446</v>
      </c>
      <c r="R116" s="304">
        <f t="shared" si="22"/>
        <v>2.5713569268375585</v>
      </c>
      <c r="S116" s="304">
        <f t="shared" si="23"/>
        <v>0.39998885528584205</v>
      </c>
      <c r="T116" s="264">
        <f t="shared" si="16"/>
        <v>0</v>
      </c>
      <c r="U116" s="264"/>
      <c r="V116" s="264"/>
      <c r="W116" s="264"/>
      <c r="X116" s="264"/>
      <c r="Y116" s="264"/>
      <c r="Z116" s="264"/>
    </row>
    <row r="117" spans="1:26" ht="12.75">
      <c r="A117" s="976"/>
      <c r="B117" s="448"/>
      <c r="C117" s="467"/>
      <c r="D117" s="381"/>
      <c r="E117" s="381"/>
      <c r="F117" s="370"/>
      <c r="G117" s="370"/>
      <c r="M117" s="264">
        <f t="shared" si="17"/>
        <v>96</v>
      </c>
      <c r="N117" s="264">
        <f t="shared" si="18"/>
        <v>1</v>
      </c>
      <c r="O117" s="264">
        <f t="shared" si="19"/>
        <v>96</v>
      </c>
      <c r="P117" s="304">
        <f t="shared" si="20"/>
        <v>4.761764573319697</v>
      </c>
      <c r="Q117" s="304">
        <f t="shared" si="21"/>
        <v>2.016747348700106</v>
      </c>
      <c r="R117" s="304">
        <f t="shared" si="22"/>
        <v>2.5209341858751353</v>
      </c>
      <c r="S117" s="304">
        <f t="shared" si="23"/>
        <v>0.3921453178027985</v>
      </c>
      <c r="T117" s="264">
        <f t="shared" si="16"/>
        <v>0</v>
      </c>
      <c r="U117" s="264"/>
      <c r="V117" s="264"/>
      <c r="W117" s="264"/>
      <c r="X117" s="264"/>
      <c r="Y117" s="264"/>
      <c r="Z117" s="264"/>
    </row>
    <row r="118" spans="1:26" ht="13.5" thickBot="1">
      <c r="A118" s="977"/>
      <c r="B118" s="385" t="s">
        <v>87</v>
      </c>
      <c r="C118" s="386" t="s">
        <v>88</v>
      </c>
      <c r="D118" s="360"/>
      <c r="E118" s="360"/>
      <c r="F118" s="360"/>
      <c r="G118" s="360"/>
      <c r="M118" s="264">
        <f t="shared" si="17"/>
        <v>97</v>
      </c>
      <c r="N118" s="264">
        <f t="shared" si="18"/>
        <v>1</v>
      </c>
      <c r="O118" s="264">
        <f t="shared" si="19"/>
        <v>97</v>
      </c>
      <c r="P118" s="304">
        <f t="shared" si="20"/>
        <v>4.668389274426502</v>
      </c>
      <c r="Q118" s="304">
        <f t="shared" si="21"/>
        <v>1.9772001632865182</v>
      </c>
      <c r="R118" s="304">
        <f t="shared" si="22"/>
        <v>2.47150020410815</v>
      </c>
      <c r="S118" s="304">
        <f t="shared" si="23"/>
        <v>0.3844555873057119</v>
      </c>
      <c r="T118" s="264">
        <f t="shared" si="16"/>
        <v>0</v>
      </c>
      <c r="U118" s="264"/>
      <c r="V118" s="264"/>
      <c r="W118" s="264"/>
      <c r="X118" s="264"/>
      <c r="Y118" s="264"/>
      <c r="Z118" s="264"/>
    </row>
    <row r="119" spans="1:26" ht="13.5" thickTop="1">
      <c r="A119" s="519" t="s">
        <v>42</v>
      </c>
      <c r="B119" s="388" t="e">
        <f>B27/$D$21</f>
        <v>#DIV/0!</v>
      </c>
      <c r="C119" s="389">
        <f>B27/$D$23</f>
        <v>0.1275</v>
      </c>
      <c r="D119" s="374"/>
      <c r="E119" s="374"/>
      <c r="F119" s="374"/>
      <c r="G119" s="374"/>
      <c r="M119" s="264">
        <f t="shared" si="17"/>
        <v>98</v>
      </c>
      <c r="N119" s="264">
        <f t="shared" si="18"/>
        <v>1</v>
      </c>
      <c r="O119" s="264">
        <f t="shared" si="19"/>
        <v>98</v>
      </c>
      <c r="P119" s="304">
        <f t="shared" si="20"/>
        <v>4.576845008191295</v>
      </c>
      <c r="Q119" s="304">
        <f t="shared" si="21"/>
        <v>1.938428474057489</v>
      </c>
      <c r="R119" s="304">
        <f t="shared" si="22"/>
        <v>2.423035592571864</v>
      </c>
      <c r="S119" s="304">
        <f t="shared" si="23"/>
        <v>0.3769166477334007</v>
      </c>
      <c r="T119" s="264">
        <f t="shared" si="16"/>
        <v>0</v>
      </c>
      <c r="U119" s="264"/>
      <c r="V119" s="264"/>
      <c r="W119" s="264"/>
      <c r="X119" s="264"/>
      <c r="Y119" s="264"/>
      <c r="Z119" s="264"/>
    </row>
    <row r="120" spans="1:26" ht="12.75">
      <c r="A120" s="520" t="s">
        <v>43</v>
      </c>
      <c r="B120" s="388" t="e">
        <f>B28/$D$21</f>
        <v>#DIV/0!</v>
      </c>
      <c r="C120" s="389">
        <f>B28/$D$23</f>
        <v>0.054</v>
      </c>
      <c r="D120" s="374"/>
      <c r="E120" s="374"/>
      <c r="F120" s="374"/>
      <c r="G120" s="374"/>
      <c r="M120" s="264">
        <f t="shared" si="17"/>
        <v>99</v>
      </c>
      <c r="N120" s="264">
        <f t="shared" si="18"/>
        <v>1</v>
      </c>
      <c r="O120" s="264">
        <f t="shared" si="19"/>
        <v>99</v>
      </c>
      <c r="P120" s="304">
        <f t="shared" si="20"/>
        <v>4.487095869180472</v>
      </c>
      <c r="Q120" s="304">
        <f t="shared" si="21"/>
        <v>1.9004170740058461</v>
      </c>
      <c r="R120" s="304">
        <f t="shared" si="22"/>
        <v>2.37552134250731</v>
      </c>
      <c r="S120" s="304">
        <f t="shared" si="23"/>
        <v>0.3695255421678035</v>
      </c>
      <c r="T120" s="264">
        <f t="shared" si="16"/>
        <v>0</v>
      </c>
      <c r="U120" s="264"/>
      <c r="V120" s="264"/>
      <c r="W120" s="264"/>
      <c r="X120" s="264"/>
      <c r="Y120" s="264"/>
      <c r="Z120" s="264"/>
    </row>
    <row r="121" spans="1:26" ht="12.75">
      <c r="A121" s="520" t="s">
        <v>85</v>
      </c>
      <c r="B121" s="388" t="e">
        <f>B29/$D$21</f>
        <v>#DIV/0!</v>
      </c>
      <c r="C121" s="389">
        <f>B29/$D$23</f>
        <v>0.0675</v>
      </c>
      <c r="D121" s="374"/>
      <c r="E121" s="374"/>
      <c r="F121" s="374"/>
      <c r="G121" s="374"/>
      <c r="M121" s="264">
        <f t="shared" si="17"/>
        <v>100</v>
      </c>
      <c r="N121" s="264">
        <f t="shared" si="18"/>
        <v>1</v>
      </c>
      <c r="O121" s="264">
        <f t="shared" si="19"/>
        <v>100</v>
      </c>
      <c r="P121" s="304">
        <f t="shared" si="20"/>
        <v>4.39910665604408</v>
      </c>
      <c r="Q121" s="304">
        <f t="shared" si="21"/>
        <v>1.863151054324551</v>
      </c>
      <c r="R121" s="304">
        <f t="shared" si="22"/>
        <v>2.328938817905691</v>
      </c>
      <c r="S121" s="304">
        <f t="shared" si="23"/>
        <v>0.3622793716742183</v>
      </c>
      <c r="T121" s="264">
        <f t="shared" si="16"/>
        <v>0</v>
      </c>
      <c r="U121" s="264"/>
      <c r="V121" s="264"/>
      <c r="W121" s="264"/>
      <c r="X121" s="264"/>
      <c r="Y121" s="264"/>
      <c r="Z121" s="264"/>
    </row>
    <row r="122" spans="1:26" ht="13.5" thickBot="1">
      <c r="A122" s="522" t="s">
        <v>58</v>
      </c>
      <c r="B122" s="464" t="e">
        <f>B30/$D$21</f>
        <v>#DIV/0!</v>
      </c>
      <c r="C122" s="393">
        <f>B30/$D$23</f>
        <v>0.0105</v>
      </c>
      <c r="D122" s="374"/>
      <c r="E122" s="374"/>
      <c r="F122" s="374"/>
      <c r="G122" s="374"/>
      <c r="M122" s="264">
        <f t="shared" si="17"/>
        <v>101</v>
      </c>
      <c r="N122" s="264">
        <f t="shared" si="18"/>
        <v>1</v>
      </c>
      <c r="O122" s="264">
        <f t="shared" si="19"/>
        <v>101</v>
      </c>
      <c r="P122" s="304">
        <f t="shared" si="20"/>
        <v>4.312842857709173</v>
      </c>
      <c r="Q122" s="304">
        <f t="shared" si="21"/>
        <v>1.8266157985591787</v>
      </c>
      <c r="R122" s="304">
        <f t="shared" si="22"/>
        <v>2.2832697481989754</v>
      </c>
      <c r="S122" s="304">
        <f t="shared" si="23"/>
        <v>0.3551752941642848</v>
      </c>
      <c r="T122" s="264">
        <f t="shared" si="16"/>
        <v>0</v>
      </c>
      <c r="U122" s="264"/>
      <c r="V122" s="264"/>
      <c r="W122" s="264"/>
      <c r="X122" s="264"/>
      <c r="Y122" s="264"/>
      <c r="Z122" s="264"/>
    </row>
    <row r="123" spans="1:26" ht="12.75">
      <c r="A123" s="471"/>
      <c r="B123" s="374"/>
      <c r="C123" s="374"/>
      <c r="D123" s="374"/>
      <c r="E123" s="374"/>
      <c r="F123" s="374"/>
      <c r="G123" s="374"/>
      <c r="M123" s="264">
        <f t="shared" si="17"/>
        <v>102</v>
      </c>
      <c r="N123" s="264">
        <f t="shared" si="18"/>
        <v>1</v>
      </c>
      <c r="O123" s="264">
        <f t="shared" si="19"/>
        <v>102</v>
      </c>
      <c r="P123" s="304">
        <f t="shared" si="20"/>
        <v>4.228270639843892</v>
      </c>
      <c r="Q123" s="304">
        <f t="shared" si="21"/>
        <v>1.7907969768750596</v>
      </c>
      <c r="R123" s="304">
        <f t="shared" si="22"/>
        <v>2.2384962210938264</v>
      </c>
      <c r="S123" s="304">
        <f t="shared" si="23"/>
        <v>0.3482105232812616</v>
      </c>
      <c r="T123" s="264">
        <f t="shared" si="16"/>
        <v>0</v>
      </c>
      <c r="U123" s="264"/>
      <c r="V123" s="264"/>
      <c r="W123" s="264"/>
      <c r="X123" s="264"/>
      <c r="Y123" s="264"/>
      <c r="Z123" s="264"/>
    </row>
    <row r="124" spans="13:26" ht="12.75">
      <c r="M124" s="264">
        <f t="shared" si="17"/>
        <v>103</v>
      </c>
      <c r="N124" s="264">
        <f t="shared" si="18"/>
        <v>1</v>
      </c>
      <c r="O124" s="264">
        <f t="shared" si="19"/>
        <v>103</v>
      </c>
      <c r="P124" s="304">
        <f t="shared" si="20"/>
        <v>4.145356831586989</v>
      </c>
      <c r="Q124" s="304">
        <f t="shared" si="21"/>
        <v>1.755680540436842</v>
      </c>
      <c r="R124" s="304">
        <f t="shared" si="22"/>
        <v>2.1946006755460545</v>
      </c>
      <c r="S124" s="304">
        <f t="shared" si="23"/>
        <v>0.3413823273071638</v>
      </c>
      <c r="T124" s="264">
        <f t="shared" si="16"/>
        <v>0</v>
      </c>
      <c r="U124" s="264"/>
      <c r="V124" s="264"/>
      <c r="W124" s="264"/>
      <c r="X124" s="264"/>
      <c r="Y124" s="264"/>
      <c r="Z124" s="264"/>
    </row>
    <row r="125" spans="4:26" ht="12.75">
      <c r="D125" s="265"/>
      <c r="M125" s="264">
        <f t="shared" si="17"/>
        <v>104</v>
      </c>
      <c r="N125" s="264">
        <f t="shared" si="18"/>
        <v>1</v>
      </c>
      <c r="O125" s="264">
        <f t="shared" si="19"/>
        <v>104</v>
      </c>
      <c r="P125" s="304">
        <f t="shared" si="20"/>
        <v>4.064068912537575</v>
      </c>
      <c r="Q125" s="304">
        <f t="shared" si="21"/>
        <v>1.7212527158982667</v>
      </c>
      <c r="R125" s="304">
        <f t="shared" si="22"/>
        <v>2.151565894872835</v>
      </c>
      <c r="S125" s="304">
        <f t="shared" si="23"/>
        <v>0.3346880280913297</v>
      </c>
      <c r="T125" s="264">
        <f t="shared" si="16"/>
        <v>0</v>
      </c>
      <c r="U125" s="264"/>
      <c r="V125" s="264"/>
      <c r="W125" s="264"/>
      <c r="X125" s="264"/>
      <c r="Y125" s="264"/>
      <c r="Z125" s="264"/>
    </row>
    <row r="126" spans="13:26" ht="12.75">
      <c r="M126" s="264">
        <f t="shared" si="17"/>
        <v>105</v>
      </c>
      <c r="N126" s="264">
        <f t="shared" si="18"/>
        <v>1</v>
      </c>
      <c r="O126" s="264">
        <f t="shared" si="19"/>
        <v>105</v>
      </c>
      <c r="P126" s="304">
        <f t="shared" si="20"/>
        <v>3.984374999999985</v>
      </c>
      <c r="Q126" s="304">
        <f t="shared" si="21"/>
        <v>1.6874999999999933</v>
      </c>
      <c r="R126" s="304">
        <f t="shared" si="22"/>
        <v>2.1093749999999933</v>
      </c>
      <c r="S126" s="304">
        <f t="shared" si="23"/>
        <v>0.3281249999999987</v>
      </c>
      <c r="T126" s="264">
        <f t="shared" si="16"/>
        <v>0</v>
      </c>
      <c r="U126" s="264"/>
      <c r="V126" s="264"/>
      <c r="W126" s="264"/>
      <c r="X126" s="264"/>
      <c r="Y126" s="264"/>
      <c r="Z126" s="264"/>
    </row>
    <row r="127" spans="1:26" ht="21" thickBot="1">
      <c r="A127" s="313" t="s">
        <v>115</v>
      </c>
      <c r="B127" s="397"/>
      <c r="C127" s="397"/>
      <c r="D127" s="315"/>
      <c r="E127" s="397"/>
      <c r="F127" s="398"/>
      <c r="G127" s="399"/>
      <c r="H127" s="398"/>
      <c r="M127" s="264">
        <f t="shared" si="17"/>
        <v>106</v>
      </c>
      <c r="N127" s="264">
        <f t="shared" si="18"/>
        <v>1</v>
      </c>
      <c r="O127" s="264">
        <f t="shared" si="19"/>
        <v>106</v>
      </c>
      <c r="P127" s="304">
        <f t="shared" si="20"/>
        <v>3.90624383647877</v>
      </c>
      <c r="Q127" s="304">
        <f t="shared" si="21"/>
        <v>1.6544091542733612</v>
      </c>
      <c r="R127" s="304">
        <f t="shared" si="22"/>
        <v>2.068011442841703</v>
      </c>
      <c r="S127" s="304">
        <f t="shared" si="23"/>
        <v>0.3216906688864869</v>
      </c>
      <c r="T127" s="264">
        <f t="shared" si="16"/>
        <v>0</v>
      </c>
      <c r="U127" s="264"/>
      <c r="V127" s="264"/>
      <c r="W127" s="264"/>
      <c r="X127" s="264"/>
      <c r="Y127" s="264"/>
      <c r="Z127" s="264"/>
    </row>
    <row r="128" spans="13:26" ht="13.5" thickTop="1">
      <c r="M128" s="264">
        <f t="shared" si="17"/>
        <v>107</v>
      </c>
      <c r="N128" s="264">
        <f t="shared" si="18"/>
        <v>1</v>
      </c>
      <c r="O128" s="264">
        <f t="shared" si="19"/>
        <v>107</v>
      </c>
      <c r="P128" s="304">
        <f t="shared" si="20"/>
        <v>3.829644777418902</v>
      </c>
      <c r="Q128" s="304">
        <f t="shared" si="21"/>
        <v>1.6219671998480054</v>
      </c>
      <c r="R128" s="304">
        <f t="shared" si="22"/>
        <v>2.0274589998100083</v>
      </c>
      <c r="S128" s="304">
        <f t="shared" si="23"/>
        <v>0.31538251108155657</v>
      </c>
      <c r="T128" s="264">
        <f t="shared" si="16"/>
        <v>0</v>
      </c>
      <c r="U128" s="264"/>
      <c r="V128" s="264"/>
      <c r="W128" s="264"/>
      <c r="X128" s="264"/>
      <c r="Y128" s="264"/>
      <c r="Z128" s="264"/>
    </row>
    <row r="129" spans="13:26" ht="12.75">
      <c r="M129" s="264">
        <f t="shared" si="17"/>
        <v>108</v>
      </c>
      <c r="N129" s="264">
        <f t="shared" si="18"/>
        <v>1</v>
      </c>
      <c r="O129" s="264">
        <f t="shared" si="19"/>
        <v>108</v>
      </c>
      <c r="P129" s="304">
        <f t="shared" si="20"/>
        <v>3.7545477791863853</v>
      </c>
      <c r="Q129" s="304">
        <f t="shared" si="21"/>
        <v>1.5901614123612924</v>
      </c>
      <c r="R129" s="304">
        <f t="shared" si="22"/>
        <v>1.9877017654516171</v>
      </c>
      <c r="S129" s="304">
        <f t="shared" si="23"/>
        <v>0.3091980524035846</v>
      </c>
      <c r="T129" s="264">
        <f t="shared" si="16"/>
        <v>0</v>
      </c>
      <c r="U129" s="264"/>
      <c r="V129" s="264"/>
      <c r="W129" s="264"/>
      <c r="X129" s="264"/>
      <c r="Y129" s="264"/>
      <c r="Z129" s="264"/>
    </row>
    <row r="130" spans="13:26" ht="12.75">
      <c r="M130" s="264">
        <f t="shared" si="17"/>
        <v>109</v>
      </c>
      <c r="N130" s="264">
        <f t="shared" si="18"/>
        <v>1</v>
      </c>
      <c r="O130" s="264">
        <f t="shared" si="19"/>
        <v>109</v>
      </c>
      <c r="P130" s="304">
        <f t="shared" si="20"/>
        <v>3.680923387284562</v>
      </c>
      <c r="Q130" s="304">
        <f t="shared" si="21"/>
        <v>1.558979316967579</v>
      </c>
      <c r="R130" s="304">
        <f t="shared" si="22"/>
        <v>1.9487241462094755</v>
      </c>
      <c r="S130" s="304">
        <f t="shared" si="23"/>
        <v>0.30313486718814037</v>
      </c>
      <c r="T130" s="264">
        <f t="shared" si="16"/>
        <v>0</v>
      </c>
      <c r="U130" s="264"/>
      <c r="V130" s="264"/>
      <c r="W130" s="264"/>
      <c r="X130" s="264"/>
      <c r="Y130" s="264"/>
      <c r="Z130" s="264"/>
    </row>
    <row r="131" spans="13:26" ht="12.75">
      <c r="M131" s="264">
        <f t="shared" si="17"/>
        <v>110</v>
      </c>
      <c r="N131" s="264">
        <f t="shared" si="18"/>
        <v>1</v>
      </c>
      <c r="O131" s="264">
        <f t="shared" si="19"/>
        <v>110</v>
      </c>
      <c r="P131" s="304">
        <f t="shared" si="20"/>
        <v>3.608742724801489</v>
      </c>
      <c r="Q131" s="304">
        <f t="shared" si="21"/>
        <v>1.528408683445336</v>
      </c>
      <c r="R131" s="304">
        <f t="shared" si="22"/>
        <v>1.910510854306672</v>
      </c>
      <c r="S131" s="304">
        <f t="shared" si="23"/>
        <v>0.29719057733659315</v>
      </c>
      <c r="T131" s="264">
        <f t="shared" si="16"/>
        <v>0</v>
      </c>
      <c r="U131" s="264"/>
      <c r="V131" s="264"/>
      <c r="W131" s="264"/>
      <c r="X131" s="264"/>
      <c r="Y131" s="264"/>
      <c r="Z131" s="264"/>
    </row>
    <row r="132" spans="13:26" ht="12.75">
      <c r="M132" s="264">
        <f t="shared" si="17"/>
        <v>111</v>
      </c>
      <c r="N132" s="264">
        <f t="shared" si="18"/>
        <v>1</v>
      </c>
      <c r="O132" s="264">
        <f t="shared" si="19"/>
        <v>111</v>
      </c>
      <c r="P132" s="304">
        <f t="shared" si="20"/>
        <v>3.5379774810838516</v>
      </c>
      <c r="Q132" s="304">
        <f t="shared" si="21"/>
        <v>1.4984375214002192</v>
      </c>
      <c r="R132" s="304">
        <f t="shared" si="22"/>
        <v>1.8730469017502758</v>
      </c>
      <c r="S132" s="304">
        <f t="shared" si="23"/>
        <v>0.291362851383376</v>
      </c>
      <c r="T132" s="264">
        <f t="shared" si="16"/>
        <v>0</v>
      </c>
      <c r="U132" s="264"/>
      <c r="V132" s="264"/>
      <c r="W132" s="264"/>
      <c r="X132" s="264"/>
      <c r="Y132" s="264"/>
      <c r="Z132" s="264"/>
    </row>
    <row r="133" spans="13:26" ht="12.75">
      <c r="M133" s="264">
        <f t="shared" si="17"/>
        <v>112</v>
      </c>
      <c r="N133" s="264">
        <f t="shared" si="18"/>
        <v>1</v>
      </c>
      <c r="O133" s="264">
        <f t="shared" si="19"/>
        <v>112</v>
      </c>
      <c r="P133" s="304">
        <f t="shared" si="20"/>
        <v>3.4685999006329804</v>
      </c>
      <c r="Q133" s="304">
        <f t="shared" si="21"/>
        <v>1.4690540755622032</v>
      </c>
      <c r="R133" s="304">
        <f t="shared" si="22"/>
        <v>1.8363175944527559</v>
      </c>
      <c r="S133" s="304">
        <f t="shared" si="23"/>
        <v>0.28564940358153956</v>
      </c>
      <c r="T133" s="264">
        <f t="shared" si="16"/>
        <v>0</v>
      </c>
      <c r="U133" s="264"/>
      <c r="V133" s="264"/>
      <c r="W133" s="264"/>
      <c r="X133" s="264"/>
      <c r="Y133" s="264"/>
      <c r="Z133" s="264"/>
    </row>
    <row r="134" spans="13:26" ht="12.75">
      <c r="M134" s="264">
        <f t="shared" si="17"/>
        <v>113</v>
      </c>
      <c r="N134" s="264">
        <f t="shared" si="18"/>
        <v>1</v>
      </c>
      <c r="O134" s="264">
        <f t="shared" si="19"/>
        <v>113</v>
      </c>
      <c r="P134" s="304">
        <f t="shared" si="20"/>
        <v>3.400582772218605</v>
      </c>
      <c r="Q134" s="304">
        <f t="shared" si="21"/>
        <v>1.4402468211749384</v>
      </c>
      <c r="R134" s="304">
        <f t="shared" si="22"/>
        <v>1.800308526468675</v>
      </c>
      <c r="S134" s="304">
        <f t="shared" si="23"/>
        <v>0.28004799300623806</v>
      </c>
      <c r="T134" s="264">
        <f t="shared" si="16"/>
        <v>0</v>
      </c>
      <c r="U134" s="264"/>
      <c r="V134" s="264"/>
      <c r="W134" s="264"/>
      <c r="X134" s="264"/>
      <c r="Y134" s="264"/>
      <c r="Z134" s="264"/>
    </row>
    <row r="135" spans="13:26" ht="12.75">
      <c r="M135" s="264">
        <f t="shared" si="17"/>
        <v>114</v>
      </c>
      <c r="N135" s="264">
        <f t="shared" si="18"/>
        <v>1</v>
      </c>
      <c r="O135" s="264">
        <f t="shared" si="19"/>
        <v>114</v>
      </c>
      <c r="P135" s="304">
        <f t="shared" si="20"/>
        <v>3.3338994182060837</v>
      </c>
      <c r="Q135" s="304">
        <f t="shared" si="21"/>
        <v>1.4120044594755177</v>
      </c>
      <c r="R135" s="304">
        <f t="shared" si="22"/>
        <v>1.7650055743443989</v>
      </c>
      <c r="S135" s="304">
        <f t="shared" si="23"/>
        <v>0.27455642267579516</v>
      </c>
      <c r="T135" s="264">
        <f t="shared" si="16"/>
        <v>0</v>
      </c>
      <c r="U135" s="264"/>
      <c r="V135" s="264"/>
      <c r="W135" s="264"/>
      <c r="X135" s="264"/>
      <c r="Y135" s="264"/>
      <c r="Z135" s="264"/>
    </row>
    <row r="136" spans="13:26" ht="12.75">
      <c r="M136" s="264">
        <f t="shared" si="17"/>
        <v>115</v>
      </c>
      <c r="N136" s="264">
        <f t="shared" si="18"/>
        <v>1</v>
      </c>
      <c r="O136" s="264">
        <f t="shared" si="19"/>
        <v>115</v>
      </c>
      <c r="P136" s="304">
        <f t="shared" si="20"/>
        <v>3.2685236840929184</v>
      </c>
      <c r="Q136" s="304">
        <f t="shared" si="21"/>
        <v>1.3843159132628828</v>
      </c>
      <c r="R136" s="304">
        <f t="shared" si="22"/>
        <v>1.7303948915786054</v>
      </c>
      <c r="S136" s="304">
        <f t="shared" si="23"/>
        <v>0.26917253869000507</v>
      </c>
      <c r="T136" s="264">
        <f t="shared" si="16"/>
        <v>0</v>
      </c>
      <c r="U136" s="264"/>
      <c r="V136" s="264"/>
      <c r="W136" s="264"/>
      <c r="X136" s="264"/>
      <c r="Y136" s="264"/>
      <c r="Z136" s="264"/>
    </row>
    <row r="137" spans="13:26" ht="12.75">
      <c r="M137" s="264">
        <f t="shared" si="17"/>
        <v>116</v>
      </c>
      <c r="N137" s="264">
        <f t="shared" si="18"/>
        <v>1</v>
      </c>
      <c r="O137" s="264">
        <f t="shared" si="19"/>
        <v>116</v>
      </c>
      <c r="P137" s="304">
        <f t="shared" si="20"/>
        <v>3.204429928250452</v>
      </c>
      <c r="Q137" s="304">
        <f t="shared" si="21"/>
        <v>1.3571703225531322</v>
      </c>
      <c r="R137" s="304">
        <f t="shared" si="22"/>
        <v>1.6964629031914171</v>
      </c>
      <c r="S137" s="304">
        <f t="shared" si="23"/>
        <v>0.26389422938533136</v>
      </c>
      <c r="T137" s="264">
        <f t="shared" si="16"/>
        <v>0</v>
      </c>
      <c r="U137" s="264"/>
      <c r="V137" s="264"/>
      <c r="W137" s="264"/>
      <c r="X137" s="264"/>
      <c r="Y137" s="264"/>
      <c r="Z137" s="264"/>
    </row>
    <row r="138" spans="13:26" ht="12.75">
      <c r="M138" s="264">
        <f t="shared" si="17"/>
        <v>117</v>
      </c>
      <c r="N138" s="264">
        <f t="shared" si="18"/>
        <v>1</v>
      </c>
      <c r="O138" s="264">
        <f t="shared" si="19"/>
        <v>117</v>
      </c>
      <c r="P138" s="304">
        <f t="shared" si="20"/>
        <v>3.141593011866725</v>
      </c>
      <c r="Q138" s="304">
        <f t="shared" si="21"/>
        <v>1.3305570403200244</v>
      </c>
      <c r="R138" s="304">
        <f t="shared" si="22"/>
        <v>1.6631963004000323</v>
      </c>
      <c r="S138" s="304">
        <f t="shared" si="23"/>
        <v>0.2587194245066715</v>
      </c>
      <c r="T138" s="264">
        <f t="shared" si="16"/>
        <v>0</v>
      </c>
      <c r="U138" s="264"/>
      <c r="V138" s="264"/>
      <c r="W138" s="264"/>
      <c r="X138" s="264"/>
      <c r="Y138" s="264"/>
      <c r="Z138" s="264"/>
    </row>
    <row r="139" spans="13:26" ht="12.75">
      <c r="M139" s="264">
        <f t="shared" si="17"/>
        <v>118</v>
      </c>
      <c r="N139" s="264">
        <f t="shared" si="18"/>
        <v>1</v>
      </c>
      <c r="O139" s="264">
        <f t="shared" si="19"/>
        <v>118</v>
      </c>
      <c r="P139" s="304">
        <f t="shared" si="20"/>
        <v>3.079988289086548</v>
      </c>
      <c r="Q139" s="304">
        <f t="shared" si="21"/>
        <v>1.3044656283190086</v>
      </c>
      <c r="R139" s="304">
        <f t="shared" si="22"/>
        <v>1.6305820353987623</v>
      </c>
      <c r="S139" s="304">
        <f t="shared" si="23"/>
        <v>0.25364609439536284</v>
      </c>
      <c r="T139" s="264">
        <f t="shared" si="16"/>
        <v>0</v>
      </c>
      <c r="U139" s="264"/>
      <c r="V139" s="264"/>
      <c r="W139" s="264"/>
      <c r="X139" s="264"/>
      <c r="Y139" s="264"/>
      <c r="Z139" s="264"/>
    </row>
    <row r="140" spans="13:26" ht="12.75">
      <c r="M140" s="264">
        <f t="shared" si="17"/>
        <v>119</v>
      </c>
      <c r="N140" s="264">
        <f t="shared" si="18"/>
        <v>1</v>
      </c>
      <c r="O140" s="264">
        <f t="shared" si="19"/>
        <v>119</v>
      </c>
      <c r="P140" s="304">
        <f t="shared" si="20"/>
        <v>3.0195915973449203</v>
      </c>
      <c r="Q140" s="304">
        <f t="shared" si="21"/>
        <v>1.2788858529931426</v>
      </c>
      <c r="R140" s="304">
        <f t="shared" si="22"/>
        <v>1.5986073162414298</v>
      </c>
      <c r="S140" s="304">
        <f t="shared" si="23"/>
        <v>0.24867224919311112</v>
      </c>
      <c r="T140" s="264">
        <f t="shared" si="16"/>
        <v>0</v>
      </c>
      <c r="U140" s="264"/>
      <c r="V140" s="264"/>
      <c r="W140" s="264"/>
      <c r="X140" s="264"/>
      <c r="Y140" s="264"/>
      <c r="Z140" s="264"/>
    </row>
    <row r="141" spans="13:26" ht="12.75">
      <c r="M141" s="264">
        <f t="shared" si="17"/>
        <v>120</v>
      </c>
      <c r="N141" s="264">
        <f t="shared" si="18"/>
        <v>1</v>
      </c>
      <c r="O141" s="264">
        <f t="shared" si="19"/>
        <v>120</v>
      </c>
      <c r="P141" s="304">
        <f t="shared" si="20"/>
        <v>2.960379247890001</v>
      </c>
      <c r="Q141" s="304">
        <f t="shared" si="21"/>
        <v>1.2538076814592944</v>
      </c>
      <c r="R141" s="304">
        <f t="shared" si="22"/>
        <v>1.5672596018241196</v>
      </c>
      <c r="S141" s="304">
        <f t="shared" si="23"/>
        <v>0.24379593806152955</v>
      </c>
      <c r="T141" s="264">
        <f t="shared" si="16"/>
        <v>0</v>
      </c>
      <c r="U141" s="264"/>
      <c r="V141" s="264"/>
      <c r="W141" s="264"/>
      <c r="X141" s="264"/>
      <c r="Y141" s="264"/>
      <c r="Z141" s="264"/>
    </row>
    <row r="142" spans="13:26" ht="12.75">
      <c r="M142" s="264">
        <f t="shared" si="17"/>
        <v>121</v>
      </c>
      <c r="N142" s="264">
        <f t="shared" si="18"/>
        <v>1</v>
      </c>
      <c r="O142" s="264">
        <f t="shared" si="19"/>
        <v>121</v>
      </c>
      <c r="P142" s="304">
        <f t="shared" si="20"/>
        <v>2.902328016491926</v>
      </c>
      <c r="Q142" s="304">
        <f t="shared" si="21"/>
        <v>1.2292212775730509</v>
      </c>
      <c r="R142" s="304">
        <f t="shared" si="22"/>
        <v>1.536526596966315</v>
      </c>
      <c r="S142" s="304">
        <f t="shared" si="23"/>
        <v>0.23901524841698218</v>
      </c>
      <c r="T142" s="264">
        <f t="shared" si="16"/>
        <v>0</v>
      </c>
      <c r="U142" s="264"/>
      <c r="V142" s="264"/>
      <c r="W142" s="264"/>
      <c r="X142" s="264"/>
      <c r="Y142" s="264"/>
      <c r="Z142" s="264"/>
    </row>
    <row r="143" spans="13:26" ht="12.75">
      <c r="M143" s="264">
        <f t="shared" si="17"/>
        <v>122</v>
      </c>
      <c r="N143" s="264">
        <f t="shared" si="18"/>
        <v>1</v>
      </c>
      <c r="O143" s="264">
        <f t="shared" si="19"/>
        <v>122</v>
      </c>
      <c r="P143" s="304">
        <f t="shared" si="20"/>
        <v>2.845415134333812</v>
      </c>
      <c r="Q143" s="304">
        <f t="shared" si="21"/>
        <v>1.205116998070791</v>
      </c>
      <c r="R143" s="304">
        <f t="shared" si="22"/>
        <v>1.5063962475884902</v>
      </c>
      <c r="S143" s="304">
        <f t="shared" si="23"/>
        <v>0.23432830518043163</v>
      </c>
      <c r="T143" s="264">
        <f t="shared" si="16"/>
        <v>0</v>
      </c>
      <c r="U143" s="264"/>
      <c r="V143" s="264"/>
      <c r="W143" s="264"/>
      <c r="X143" s="264"/>
      <c r="Y143" s="264"/>
      <c r="Z143" s="264"/>
    </row>
    <row r="144" spans="13:26" ht="12.75">
      <c r="M144" s="264">
        <f t="shared" si="17"/>
        <v>123</v>
      </c>
      <c r="N144" s="264">
        <f t="shared" si="18"/>
        <v>1</v>
      </c>
      <c r="O144" s="264">
        <f t="shared" si="19"/>
        <v>123</v>
      </c>
      <c r="P144" s="304">
        <f t="shared" si="20"/>
        <v>2.7896182790813886</v>
      </c>
      <c r="Q144" s="304">
        <f t="shared" si="21"/>
        <v>1.1814853887874115</v>
      </c>
      <c r="R144" s="304">
        <f t="shared" si="22"/>
        <v>1.476856735984266</v>
      </c>
      <c r="S144" s="304">
        <f t="shared" si="23"/>
        <v>0.22973327004199673</v>
      </c>
      <c r="T144" s="264">
        <f t="shared" si="16"/>
        <v>0</v>
      </c>
      <c r="U144" s="264"/>
      <c r="V144" s="264"/>
      <c r="W144" s="264"/>
      <c r="X144" s="264"/>
      <c r="Y144" s="264"/>
      <c r="Z144" s="264"/>
    </row>
    <row r="145" spans="13:26" ht="12.75">
      <c r="M145" s="264">
        <f t="shared" si="17"/>
        <v>124</v>
      </c>
      <c r="N145" s="264">
        <f t="shared" si="18"/>
        <v>1</v>
      </c>
      <c r="O145" s="264">
        <f t="shared" si="19"/>
        <v>124</v>
      </c>
      <c r="P145" s="304">
        <f t="shared" si="20"/>
        <v>2.734915566127744</v>
      </c>
      <c r="Q145" s="304">
        <f t="shared" si="21"/>
        <v>1.1583171809482207</v>
      </c>
      <c r="R145" s="304">
        <f t="shared" si="22"/>
        <v>1.4478964761852775</v>
      </c>
      <c r="S145" s="304">
        <f t="shared" si="23"/>
        <v>0.22522834073993186</v>
      </c>
      <c r="T145" s="264">
        <f t="shared" si="16"/>
        <v>0</v>
      </c>
      <c r="U145" s="264"/>
      <c r="V145" s="264"/>
      <c r="W145" s="264"/>
      <c r="X145" s="264"/>
      <c r="Y145" s="264"/>
      <c r="Z145" s="264"/>
    </row>
    <row r="146" spans="13:26" ht="12.75">
      <c r="M146" s="264">
        <f t="shared" si="17"/>
        <v>125</v>
      </c>
      <c r="N146" s="264">
        <f t="shared" si="18"/>
        <v>1</v>
      </c>
      <c r="O146" s="264">
        <f t="shared" si="19"/>
        <v>125</v>
      </c>
      <c r="P146" s="304">
        <f t="shared" si="20"/>
        <v>2.6812855400097595</v>
      </c>
      <c r="Q146" s="304">
        <f t="shared" si="21"/>
        <v>1.135603287533545</v>
      </c>
      <c r="R146" s="304">
        <f t="shared" si="22"/>
        <v>1.419504109416933</v>
      </c>
      <c r="S146" s="304">
        <f t="shared" si="23"/>
        <v>0.22081175035374492</v>
      </c>
      <c r="T146" s="264">
        <f t="shared" si="16"/>
        <v>0</v>
      </c>
      <c r="U146" s="264"/>
      <c r="V146" s="264"/>
      <c r="W146" s="264"/>
      <c r="X146" s="264"/>
      <c r="Y146" s="264"/>
      <c r="Z146" s="264"/>
    </row>
    <row r="147" spans="13:26" ht="12.75">
      <c r="M147" s="264">
        <f t="shared" si="17"/>
        <v>126</v>
      </c>
      <c r="N147" s="264">
        <f t="shared" si="18"/>
        <v>1</v>
      </c>
      <c r="O147" s="264">
        <f t="shared" si="19"/>
        <v>126</v>
      </c>
      <c r="P147" s="304">
        <f t="shared" si="20"/>
        <v>2.628707165992863</v>
      </c>
      <c r="Q147" s="304">
        <f t="shared" si="21"/>
        <v>1.113334799714624</v>
      </c>
      <c r="R147" s="304">
        <f t="shared" si="22"/>
        <v>1.3916684996432818</v>
      </c>
      <c r="S147" s="304">
        <f t="shared" si="23"/>
        <v>0.21648176661117696</v>
      </c>
      <c r="T147" s="264">
        <f t="shared" si="16"/>
        <v>0</v>
      </c>
      <c r="U147" s="264"/>
      <c r="V147" s="264"/>
      <c r="W147" s="264"/>
      <c r="X147" s="264"/>
      <c r="Y147" s="264"/>
      <c r="Z147" s="264"/>
    </row>
    <row r="148" spans="13:26" ht="12.75">
      <c r="M148" s="264">
        <f t="shared" si="17"/>
        <v>127</v>
      </c>
      <c r="N148" s="264">
        <f t="shared" si="18"/>
        <v>1</v>
      </c>
      <c r="O148" s="264">
        <f t="shared" si="19"/>
        <v>127</v>
      </c>
      <c r="P148" s="304">
        <f t="shared" si="20"/>
        <v>2.5771598218207963</v>
      </c>
      <c r="Q148" s="304">
        <f t="shared" si="21"/>
        <v>1.0915029833593957</v>
      </c>
      <c r="R148" s="304">
        <f t="shared" si="22"/>
        <v>1.3643787291992464</v>
      </c>
      <c r="S148" s="304">
        <f t="shared" si="23"/>
        <v>0.21223669120877148</v>
      </c>
      <c r="T148" s="264">
        <f t="shared" si="16"/>
        <v>0</v>
      </c>
      <c r="U148" s="264"/>
      <c r="V148" s="264"/>
      <c r="W148" s="264"/>
      <c r="X148" s="264"/>
      <c r="Y148" s="264"/>
      <c r="Z148" s="264"/>
    </row>
    <row r="149" spans="13:26" ht="12.75">
      <c r="M149" s="264">
        <f t="shared" si="17"/>
        <v>128</v>
      </c>
      <c r="N149" s="264">
        <f t="shared" si="18"/>
        <v>1</v>
      </c>
      <c r="O149" s="264">
        <f t="shared" si="19"/>
        <v>128</v>
      </c>
      <c r="P149" s="304">
        <f t="shared" si="20"/>
        <v>2.5266232896271683</v>
      </c>
      <c r="Q149" s="304">
        <f t="shared" si="21"/>
        <v>1.0700992756068004</v>
      </c>
      <c r="R149" s="304">
        <f t="shared" si="22"/>
        <v>1.3376240945085023</v>
      </c>
      <c r="S149" s="304">
        <f t="shared" si="23"/>
        <v>0.20807485914576682</v>
      </c>
      <c r="T149" s="264">
        <f aca="true" t="shared" si="24" ref="T149:T212">$B$11</f>
        <v>0</v>
      </c>
      <c r="U149" s="264"/>
      <c r="V149" s="264"/>
      <c r="W149" s="264"/>
      <c r="X149" s="264"/>
      <c r="Y149" s="264"/>
      <c r="Z149" s="264"/>
    </row>
    <row r="150" spans="13:26" ht="12.75">
      <c r="M150" s="264">
        <f aca="true" t="shared" si="25" ref="M150:M213">(M149+1)</f>
        <v>129</v>
      </c>
      <c r="N150" s="264">
        <f aca="true" t="shared" si="26" ref="N150:N213">IF($B$9&gt;N149,IF(O149=($B$8-1),(N149+1),(N149)),(N149))</f>
        <v>1</v>
      </c>
      <c r="O150" s="264">
        <f aca="true" t="shared" si="27" ref="O150:O213">IF(O149&lt;($B$8-1),(1+O149),0)</f>
        <v>129</v>
      </c>
      <c r="P150" s="304">
        <f aca="true" t="shared" si="28" ref="P150:P213">IF((N150&gt;N149),(EXP(-$Q$16)*(P149)+$Q$11),((EXP(-$Q$16)*(P149))))</f>
        <v>2.4770777480056165</v>
      </c>
      <c r="Q150" s="304">
        <f aca="true" t="shared" si="29" ref="Q150:Q213">IF((N150&gt;N149),(EXP(-$Q$16)*(Q149)+$Q$12),((EXP(-$Q$16)*(Q149))))</f>
        <v>1.0491152815082607</v>
      </c>
      <c r="R150" s="304">
        <f aca="true" t="shared" si="30" ref="R150:R213">IF((N150&gt;N149),(EXP(-$Q$16)*(R149)+$Q$13),((EXP(-$Q$16)*(R149))))</f>
        <v>1.3113941018853277</v>
      </c>
      <c r="S150" s="304">
        <f aca="true" t="shared" si="31" ref="S150:S213">IF((N150&gt;N149),(EXP(-$Q$16)*(S149)+$Q$14),((EXP(-$Q$16)*(S149))))</f>
        <v>0.20399463807105078</v>
      </c>
      <c r="T150" s="264">
        <f t="shared" si="24"/>
        <v>0</v>
      </c>
      <c r="U150" s="264"/>
      <c r="V150" s="264"/>
      <c r="W150" s="264"/>
      <c r="X150" s="264"/>
      <c r="Y150" s="264"/>
      <c r="Z150" s="264"/>
    </row>
    <row r="151" spans="13:26" ht="12.75">
      <c r="M151" s="264">
        <f t="shared" si="25"/>
        <v>130</v>
      </c>
      <c r="N151" s="264">
        <f t="shared" si="26"/>
        <v>1</v>
      </c>
      <c r="O151" s="264">
        <f t="shared" si="27"/>
        <v>130</v>
      </c>
      <c r="P151" s="304">
        <f t="shared" si="28"/>
        <v>2.428503764235467</v>
      </c>
      <c r="Q151" s="304">
        <f t="shared" si="29"/>
        <v>1.0285427707350208</v>
      </c>
      <c r="R151" s="304">
        <f t="shared" si="30"/>
        <v>1.285678463418778</v>
      </c>
      <c r="S151" s="304">
        <f t="shared" si="31"/>
        <v>0.1999944276429208</v>
      </c>
      <c r="T151" s="264">
        <f t="shared" si="24"/>
        <v>0</v>
      </c>
      <c r="U151" s="264"/>
      <c r="V151" s="264"/>
      <c r="W151" s="264"/>
      <c r="X151" s="264"/>
      <c r="Y151" s="264"/>
      <c r="Z151" s="264"/>
    </row>
    <row r="152" spans="13:26" ht="12.75">
      <c r="M152" s="264">
        <f t="shared" si="25"/>
        <v>131</v>
      </c>
      <c r="N152" s="264">
        <f t="shared" si="26"/>
        <v>1</v>
      </c>
      <c r="O152" s="264">
        <f t="shared" si="27"/>
        <v>131</v>
      </c>
      <c r="P152" s="304">
        <f t="shared" si="28"/>
        <v>2.3808822866598454</v>
      </c>
      <c r="Q152" s="304">
        <f t="shared" si="29"/>
        <v>1.0083736743500515</v>
      </c>
      <c r="R152" s="304">
        <f t="shared" si="30"/>
        <v>1.2604670929375663</v>
      </c>
      <c r="S152" s="304">
        <f t="shared" si="31"/>
        <v>0.19607265890139902</v>
      </c>
      <c r="T152" s="264">
        <f t="shared" si="24"/>
        <v>0</v>
      </c>
      <c r="U152" s="264"/>
      <c r="V152" s="264"/>
      <c r="W152" s="264"/>
      <c r="X152" s="264"/>
      <c r="Y152" s="264"/>
      <c r="Z152" s="264"/>
    </row>
    <row r="153" spans="13:26" ht="12.75">
      <c r="M153" s="264">
        <f t="shared" si="25"/>
        <v>132</v>
      </c>
      <c r="N153" s="264">
        <f t="shared" si="26"/>
        <v>1</v>
      </c>
      <c r="O153" s="264">
        <f t="shared" si="27"/>
        <v>132</v>
      </c>
      <c r="P153" s="304">
        <f t="shared" si="28"/>
        <v>2.3341946372132485</v>
      </c>
      <c r="Q153" s="304">
        <f t="shared" si="29"/>
        <v>0.9886000816432575</v>
      </c>
      <c r="R153" s="304">
        <f t="shared" si="30"/>
        <v>1.2357501020540738</v>
      </c>
      <c r="S153" s="304">
        <f t="shared" si="31"/>
        <v>0.19222779365285575</v>
      </c>
      <c r="T153" s="264">
        <f t="shared" si="24"/>
        <v>0</v>
      </c>
      <c r="U153" s="264"/>
      <c r="V153" s="264"/>
      <c r="W153" s="264"/>
      <c r="X153" s="264"/>
      <c r="Y153" s="264"/>
      <c r="Z153" s="264"/>
    </row>
    <row r="154" spans="13:26" ht="12.75">
      <c r="M154" s="264">
        <f t="shared" si="25"/>
        <v>133</v>
      </c>
      <c r="N154" s="264">
        <f t="shared" si="26"/>
        <v>1</v>
      </c>
      <c r="O154" s="264">
        <f t="shared" si="27"/>
        <v>133</v>
      </c>
      <c r="P154" s="304">
        <f t="shared" si="28"/>
        <v>2.288422504095645</v>
      </c>
      <c r="Q154" s="304">
        <f t="shared" si="29"/>
        <v>0.9692142370287431</v>
      </c>
      <c r="R154" s="304">
        <f t="shared" si="30"/>
        <v>1.2115177962859307</v>
      </c>
      <c r="S154" s="304">
        <f t="shared" si="31"/>
        <v>0.18845832386670017</v>
      </c>
      <c r="T154" s="264">
        <f t="shared" si="24"/>
        <v>0</v>
      </c>
      <c r="U154" s="264"/>
      <c r="V154" s="264"/>
      <c r="W154" s="264"/>
      <c r="X154" s="264"/>
      <c r="Y154" s="264"/>
      <c r="Z154" s="264"/>
    </row>
    <row r="155" spans="13:26" ht="12.75">
      <c r="M155" s="264">
        <f t="shared" si="25"/>
        <v>134</v>
      </c>
      <c r="N155" s="264">
        <f t="shared" si="26"/>
        <v>1</v>
      </c>
      <c r="O155" s="264">
        <f t="shared" si="27"/>
        <v>134</v>
      </c>
      <c r="P155" s="304">
        <f t="shared" si="28"/>
        <v>2.243547934590233</v>
      </c>
      <c r="Q155" s="304">
        <f t="shared" si="29"/>
        <v>0.9502085370029216</v>
      </c>
      <c r="R155" s="304">
        <f t="shared" si="30"/>
        <v>1.1877606712536537</v>
      </c>
      <c r="S155" s="304">
        <f t="shared" si="31"/>
        <v>0.18476277108390154</v>
      </c>
      <c r="T155" s="264">
        <f t="shared" si="24"/>
        <v>0</v>
      </c>
      <c r="U155" s="264"/>
      <c r="V155" s="264"/>
      <c r="W155" s="264"/>
      <c r="X155" s="264"/>
      <c r="Y155" s="264"/>
      <c r="Z155" s="264"/>
    </row>
    <row r="156" spans="13:26" ht="12.75">
      <c r="M156" s="264">
        <f t="shared" si="25"/>
        <v>135</v>
      </c>
      <c r="N156" s="264">
        <f t="shared" si="26"/>
        <v>1</v>
      </c>
      <c r="O156" s="264">
        <f t="shared" si="27"/>
        <v>135</v>
      </c>
      <c r="P156" s="304">
        <f t="shared" si="28"/>
        <v>2.199553328022038</v>
      </c>
      <c r="Q156" s="304">
        <f t="shared" si="29"/>
        <v>0.9315755271622741</v>
      </c>
      <c r="R156" s="304">
        <f t="shared" si="30"/>
        <v>1.1644694089528442</v>
      </c>
      <c r="S156" s="304">
        <f t="shared" si="31"/>
        <v>0.18113968583710896</v>
      </c>
      <c r="T156" s="264">
        <f t="shared" si="24"/>
        <v>0</v>
      </c>
      <c r="U156" s="264"/>
      <c r="V156" s="264"/>
      <c r="W156" s="264"/>
      <c r="X156" s="264"/>
      <c r="Y156" s="264"/>
      <c r="Z156" s="264"/>
    </row>
    <row r="157" spans="13:26" ht="12.75">
      <c r="M157" s="264">
        <f t="shared" si="25"/>
        <v>136</v>
      </c>
      <c r="N157" s="264">
        <f t="shared" si="26"/>
        <v>1</v>
      </c>
      <c r="O157" s="264">
        <f t="shared" si="27"/>
        <v>136</v>
      </c>
      <c r="P157" s="304">
        <f t="shared" si="28"/>
        <v>2.156421428854584</v>
      </c>
      <c r="Q157" s="304">
        <f t="shared" si="29"/>
        <v>0.9133078992795879</v>
      </c>
      <c r="R157" s="304">
        <f t="shared" si="30"/>
        <v>1.1416348740994864</v>
      </c>
      <c r="S157" s="304">
        <f t="shared" si="31"/>
        <v>0.1775876470821422</v>
      </c>
      <c r="T157" s="264">
        <f t="shared" si="24"/>
        <v>0</v>
      </c>
      <c r="U157" s="264"/>
      <c r="V157" s="264"/>
      <c r="W157" s="264"/>
      <c r="X157" s="264"/>
      <c r="Y157" s="264"/>
      <c r="Z157" s="264"/>
    </row>
    <row r="158" spans="13:26" ht="12.75">
      <c r="M158" s="264">
        <f t="shared" si="25"/>
        <v>137</v>
      </c>
      <c r="N158" s="264">
        <f t="shared" si="26"/>
        <v>1</v>
      </c>
      <c r="O158" s="264">
        <f t="shared" si="27"/>
        <v>137</v>
      </c>
      <c r="P158" s="304">
        <f t="shared" si="28"/>
        <v>2.1141353199219437</v>
      </c>
      <c r="Q158" s="304">
        <f t="shared" si="29"/>
        <v>0.8953984884375283</v>
      </c>
      <c r="R158" s="304">
        <f t="shared" si="30"/>
        <v>1.1192481105469119</v>
      </c>
      <c r="S158" s="304">
        <f t="shared" si="31"/>
        <v>0.17410526164063062</v>
      </c>
      <c r="T158" s="264">
        <f t="shared" si="24"/>
        <v>0</v>
      </c>
      <c r="U158" s="264"/>
      <c r="V158" s="264"/>
      <c r="W158" s="264"/>
      <c r="X158" s="264"/>
      <c r="Y158" s="264"/>
      <c r="Z158" s="264"/>
    </row>
    <row r="159" spans="13:26" ht="12.75">
      <c r="M159" s="264">
        <f t="shared" si="25"/>
        <v>138</v>
      </c>
      <c r="N159" s="264">
        <f t="shared" si="26"/>
        <v>1</v>
      </c>
      <c r="O159" s="264">
        <f t="shared" si="27"/>
        <v>138</v>
      </c>
      <c r="P159" s="304">
        <f t="shared" si="28"/>
        <v>2.0726784157934923</v>
      </c>
      <c r="Q159" s="304">
        <f t="shared" si="29"/>
        <v>0.8778402702184196</v>
      </c>
      <c r="R159" s="304">
        <f t="shared" si="30"/>
        <v>1.097300337773026</v>
      </c>
      <c r="S159" s="304">
        <f t="shared" si="31"/>
        <v>0.1706911636535817</v>
      </c>
      <c r="T159" s="264">
        <f t="shared" si="24"/>
        <v>0</v>
      </c>
      <c r="U159" s="264"/>
      <c r="V159" s="264"/>
      <c r="W159" s="264"/>
      <c r="X159" s="264"/>
      <c r="Y159" s="264"/>
      <c r="Z159" s="264"/>
    </row>
    <row r="160" spans="13:26" ht="12.75">
      <c r="M160" s="264">
        <f t="shared" si="25"/>
        <v>139</v>
      </c>
      <c r="N160" s="264">
        <f t="shared" si="26"/>
        <v>1</v>
      </c>
      <c r="O160" s="264">
        <f t="shared" si="27"/>
        <v>139</v>
      </c>
      <c r="P160" s="304">
        <f t="shared" si="28"/>
        <v>2.0320344562687853</v>
      </c>
      <c r="Q160" s="304">
        <f t="shared" si="29"/>
        <v>0.8606263579491319</v>
      </c>
      <c r="R160" s="304">
        <f t="shared" si="30"/>
        <v>1.0757829474364162</v>
      </c>
      <c r="S160" s="304">
        <f t="shared" si="31"/>
        <v>0.16734401404566465</v>
      </c>
      <c r="T160" s="264">
        <f t="shared" si="24"/>
        <v>0</v>
      </c>
      <c r="U160" s="264"/>
      <c r="V160" s="264"/>
      <c r="W160" s="264"/>
      <c r="X160" s="264"/>
      <c r="Y160" s="264"/>
      <c r="Z160" s="264"/>
    </row>
    <row r="161" spans="13:26" ht="12.75">
      <c r="M161" s="264">
        <f t="shared" si="25"/>
        <v>140</v>
      </c>
      <c r="N161" s="264">
        <f t="shared" si="26"/>
        <v>1</v>
      </c>
      <c r="O161" s="264">
        <f t="shared" si="27"/>
        <v>140</v>
      </c>
      <c r="P161" s="304">
        <f t="shared" si="28"/>
        <v>1.9921874999999902</v>
      </c>
      <c r="Q161" s="304">
        <f t="shared" si="29"/>
        <v>0.8437499999999952</v>
      </c>
      <c r="R161" s="304">
        <f t="shared" si="30"/>
        <v>1.0546874999999953</v>
      </c>
      <c r="S161" s="304">
        <f t="shared" si="31"/>
        <v>0.1640624999999992</v>
      </c>
      <c r="T161" s="264">
        <f t="shared" si="24"/>
        <v>0</v>
      </c>
      <c r="U161" s="264"/>
      <c r="V161" s="264"/>
      <c r="W161" s="264"/>
      <c r="X161" s="264"/>
      <c r="Y161" s="264"/>
      <c r="Z161" s="264"/>
    </row>
    <row r="162" spans="13:26" ht="12.75">
      <c r="M162" s="264">
        <f t="shared" si="25"/>
        <v>141</v>
      </c>
      <c r="N162" s="264">
        <f t="shared" si="26"/>
        <v>1</v>
      </c>
      <c r="O162" s="264">
        <f t="shared" si="27"/>
        <v>141</v>
      </c>
      <c r="P162" s="304">
        <f t="shared" si="28"/>
        <v>1.9531219182393829</v>
      </c>
      <c r="Q162" s="304">
        <f t="shared" si="29"/>
        <v>0.8272045771366792</v>
      </c>
      <c r="R162" s="304">
        <f t="shared" si="30"/>
        <v>1.0340057214208502</v>
      </c>
      <c r="S162" s="304">
        <f t="shared" si="31"/>
        <v>0.16084533444324328</v>
      </c>
      <c r="T162" s="264">
        <f t="shared" si="24"/>
        <v>0</v>
      </c>
      <c r="U162" s="264"/>
      <c r="V162" s="264"/>
      <c r="W162" s="264"/>
      <c r="X162" s="264"/>
      <c r="Y162" s="264"/>
      <c r="Z162" s="264"/>
    </row>
    <row r="163" spans="13:26" ht="12.75">
      <c r="M163" s="264">
        <f t="shared" si="25"/>
        <v>142</v>
      </c>
      <c r="N163" s="264">
        <f t="shared" si="26"/>
        <v>1</v>
      </c>
      <c r="O163" s="264">
        <f t="shared" si="27"/>
        <v>142</v>
      </c>
      <c r="P163" s="304">
        <f t="shared" si="28"/>
        <v>1.9148223887094489</v>
      </c>
      <c r="Q163" s="304">
        <f t="shared" si="29"/>
        <v>0.8109835999240013</v>
      </c>
      <c r="R163" s="304">
        <f t="shared" si="30"/>
        <v>1.0137294999050028</v>
      </c>
      <c r="S163" s="304">
        <f t="shared" si="31"/>
        <v>0.15769125554077812</v>
      </c>
      <c r="T163" s="264">
        <f t="shared" si="24"/>
        <v>0</v>
      </c>
      <c r="U163" s="264"/>
      <c r="V163" s="264"/>
      <c r="W163" s="264"/>
      <c r="X163" s="264"/>
      <c r="Y163" s="264"/>
      <c r="Z163" s="264"/>
    </row>
    <row r="164" spans="13:26" ht="12.75">
      <c r="M164" s="264">
        <f t="shared" si="25"/>
        <v>143</v>
      </c>
      <c r="N164" s="264">
        <f t="shared" si="26"/>
        <v>1</v>
      </c>
      <c r="O164" s="264">
        <f t="shared" si="27"/>
        <v>143</v>
      </c>
      <c r="P164" s="304">
        <f t="shared" si="28"/>
        <v>1.8772738895931906</v>
      </c>
      <c r="Q164" s="304">
        <f t="shared" si="29"/>
        <v>0.7950807061806449</v>
      </c>
      <c r="R164" s="304">
        <f t="shared" si="30"/>
        <v>0.9938508827258072</v>
      </c>
      <c r="S164" s="304">
        <f t="shared" si="31"/>
        <v>0.15459902620179214</v>
      </c>
      <c r="T164" s="264">
        <f t="shared" si="24"/>
        <v>0</v>
      </c>
      <c r="U164" s="264"/>
      <c r="V164" s="264"/>
      <c r="W164" s="264"/>
      <c r="X164" s="264"/>
      <c r="Y164" s="264"/>
      <c r="Z164" s="264"/>
    </row>
    <row r="165" spans="13:26" ht="12.75">
      <c r="M165" s="264">
        <f t="shared" si="25"/>
        <v>144</v>
      </c>
      <c r="N165" s="264">
        <f t="shared" si="26"/>
        <v>1</v>
      </c>
      <c r="O165" s="264">
        <f t="shared" si="27"/>
        <v>144</v>
      </c>
      <c r="P165" s="304">
        <f t="shared" si="28"/>
        <v>1.840461693642279</v>
      </c>
      <c r="Q165" s="304">
        <f t="shared" si="29"/>
        <v>0.7794896584837883</v>
      </c>
      <c r="R165" s="304">
        <f t="shared" si="30"/>
        <v>0.9743620731047364</v>
      </c>
      <c r="S165" s="304">
        <f t="shared" si="31"/>
        <v>0.15156743359407002</v>
      </c>
      <c r="T165" s="264">
        <f t="shared" si="24"/>
        <v>0</v>
      </c>
      <c r="U165" s="264"/>
      <c r="V165" s="264"/>
      <c r="W165" s="264"/>
      <c r="X165" s="264"/>
      <c r="Y165" s="264"/>
      <c r="Z165" s="264"/>
    </row>
    <row r="166" spans="13:26" ht="12.75">
      <c r="M166" s="264">
        <f t="shared" si="25"/>
        <v>145</v>
      </c>
      <c r="N166" s="264">
        <f t="shared" si="26"/>
        <v>1</v>
      </c>
      <c r="O166" s="264">
        <f t="shared" si="27"/>
        <v>145</v>
      </c>
      <c r="P166" s="304">
        <f t="shared" si="28"/>
        <v>1.8043713624007425</v>
      </c>
      <c r="Q166" s="304">
        <f t="shared" si="29"/>
        <v>0.7642043417226668</v>
      </c>
      <c r="R166" s="304">
        <f t="shared" si="30"/>
        <v>0.9552554271533347</v>
      </c>
      <c r="S166" s="304">
        <f t="shared" si="31"/>
        <v>0.1485952886682964</v>
      </c>
      <c r="T166" s="264">
        <f t="shared" si="24"/>
        <v>0</v>
      </c>
      <c r="U166" s="264"/>
      <c r="V166" s="264"/>
      <c r="W166" s="264"/>
      <c r="X166" s="264"/>
      <c r="Y166" s="264"/>
      <c r="Z166" s="264"/>
    </row>
    <row r="167" spans="13:26" ht="12.75">
      <c r="M167" s="264">
        <f t="shared" si="25"/>
        <v>146</v>
      </c>
      <c r="N167" s="264">
        <f t="shared" si="26"/>
        <v>1</v>
      </c>
      <c r="O167" s="264">
        <f t="shared" si="27"/>
        <v>146</v>
      </c>
      <c r="P167" s="304">
        <f t="shared" si="28"/>
        <v>1.768988740541924</v>
      </c>
      <c r="Q167" s="304">
        <f t="shared" si="29"/>
        <v>0.7492187607001084</v>
      </c>
      <c r="R167" s="304">
        <f t="shared" si="30"/>
        <v>0.9365234508751366</v>
      </c>
      <c r="S167" s="304">
        <f t="shared" si="31"/>
        <v>0.14568142569168782</v>
      </c>
      <c r="T167" s="264">
        <f t="shared" si="24"/>
        <v>0</v>
      </c>
      <c r="U167" s="264"/>
      <c r="V167" s="264"/>
      <c r="W167" s="264"/>
      <c r="X167" s="264"/>
      <c r="Y167" s="264"/>
      <c r="Z167" s="264"/>
    </row>
    <row r="168" spans="13:26" ht="12.75">
      <c r="M168" s="264">
        <f t="shared" si="25"/>
        <v>147</v>
      </c>
      <c r="N168" s="264">
        <f t="shared" si="26"/>
        <v>1</v>
      </c>
      <c r="O168" s="264">
        <f t="shared" si="27"/>
        <v>147</v>
      </c>
      <c r="P168" s="304">
        <f t="shared" si="28"/>
        <v>1.7342999503164884</v>
      </c>
      <c r="Q168" s="304">
        <f t="shared" si="29"/>
        <v>0.7345270377811004</v>
      </c>
      <c r="R168" s="304">
        <f t="shared" si="30"/>
        <v>0.9181587972263766</v>
      </c>
      <c r="S168" s="304">
        <f t="shared" si="31"/>
        <v>0.14282470179076961</v>
      </c>
      <c r="T168" s="264">
        <f t="shared" si="24"/>
        <v>0</v>
      </c>
      <c r="U168" s="264"/>
      <c r="V168" s="264"/>
      <c r="W168" s="264"/>
      <c r="X168" s="264"/>
      <c r="Y168" s="264"/>
      <c r="Z168" s="264"/>
    </row>
    <row r="169" spans="13:26" ht="12.75">
      <c r="M169" s="264">
        <f t="shared" si="25"/>
        <v>148</v>
      </c>
      <c r="N169" s="264">
        <f t="shared" si="26"/>
        <v>1</v>
      </c>
      <c r="O169" s="264">
        <f t="shared" si="27"/>
        <v>148</v>
      </c>
      <c r="P169" s="304">
        <f t="shared" si="28"/>
        <v>1.700291386109301</v>
      </c>
      <c r="Q169" s="304">
        <f t="shared" si="29"/>
        <v>0.7201234105874681</v>
      </c>
      <c r="R169" s="304">
        <f t="shared" si="30"/>
        <v>0.9001542632343361</v>
      </c>
      <c r="S169" s="304">
        <f t="shared" si="31"/>
        <v>0.14002399650311886</v>
      </c>
      <c r="T169" s="264">
        <f t="shared" si="24"/>
        <v>0</v>
      </c>
      <c r="U169" s="264"/>
      <c r="V169" s="264"/>
      <c r="W169" s="264"/>
      <c r="X169" s="264"/>
      <c r="Y169" s="264"/>
      <c r="Z169" s="264"/>
    </row>
    <row r="170" spans="13:26" ht="12.75">
      <c r="M170" s="264">
        <f t="shared" si="25"/>
        <v>149</v>
      </c>
      <c r="N170" s="264">
        <f t="shared" si="26"/>
        <v>1</v>
      </c>
      <c r="O170" s="264">
        <f t="shared" si="27"/>
        <v>149</v>
      </c>
      <c r="P170" s="304">
        <f t="shared" si="28"/>
        <v>1.6669497091030405</v>
      </c>
      <c r="Q170" s="304">
        <f t="shared" si="29"/>
        <v>0.7060022297377577</v>
      </c>
      <c r="R170" s="304">
        <f t="shared" si="30"/>
        <v>0.8825027871721982</v>
      </c>
      <c r="S170" s="304">
        <f t="shared" si="31"/>
        <v>0.13727821133789742</v>
      </c>
      <c r="T170" s="264">
        <f t="shared" si="24"/>
        <v>0</v>
      </c>
      <c r="U170" s="264"/>
      <c r="V170" s="264"/>
      <c r="W170" s="264"/>
      <c r="X170" s="264"/>
      <c r="Y170" s="264"/>
      <c r="Z170" s="264"/>
    </row>
    <row r="171" spans="13:26" ht="12.75">
      <c r="M171" s="264">
        <f t="shared" si="25"/>
        <v>150</v>
      </c>
      <c r="N171" s="264">
        <f t="shared" si="26"/>
        <v>1</v>
      </c>
      <c r="O171" s="264">
        <f t="shared" si="27"/>
        <v>150</v>
      </c>
      <c r="P171" s="304">
        <f t="shared" si="28"/>
        <v>1.6342618420464579</v>
      </c>
      <c r="Q171" s="304">
        <f t="shared" si="29"/>
        <v>0.6921579566314403</v>
      </c>
      <c r="R171" s="304">
        <f t="shared" si="30"/>
        <v>0.8651974457893015</v>
      </c>
      <c r="S171" s="304">
        <f t="shared" si="31"/>
        <v>0.13458626934500237</v>
      </c>
      <c r="T171" s="264">
        <f t="shared" si="24"/>
        <v>0</v>
      </c>
      <c r="U171" s="264"/>
      <c r="V171" s="264"/>
      <c r="W171" s="264"/>
      <c r="X171" s="264"/>
      <c r="Y171" s="264"/>
      <c r="Z171" s="264"/>
    </row>
    <row r="172" spans="13:26" ht="12.75">
      <c r="M172" s="264">
        <f t="shared" si="25"/>
        <v>151</v>
      </c>
      <c r="N172" s="264">
        <f t="shared" si="26"/>
        <v>1</v>
      </c>
      <c r="O172" s="264">
        <f t="shared" si="27"/>
        <v>151</v>
      </c>
      <c r="P172" s="304">
        <f t="shared" si="28"/>
        <v>1.6022149641252246</v>
      </c>
      <c r="Q172" s="304">
        <f t="shared" si="29"/>
        <v>0.678585161276565</v>
      </c>
      <c r="R172" s="304">
        <f t="shared" si="30"/>
        <v>0.8482314515957073</v>
      </c>
      <c r="S172" s="304">
        <f t="shared" si="31"/>
        <v>0.1319471146926655</v>
      </c>
      <c r="T172" s="264">
        <f t="shared" si="24"/>
        <v>0</v>
      </c>
      <c r="U172" s="264"/>
      <c r="V172" s="264"/>
      <c r="W172" s="264"/>
      <c r="X172" s="264"/>
      <c r="Y172" s="264"/>
      <c r="Z172" s="264"/>
    </row>
    <row r="173" spans="13:26" ht="12.75">
      <c r="M173" s="264">
        <f t="shared" si="25"/>
        <v>152</v>
      </c>
      <c r="N173" s="264">
        <f t="shared" si="26"/>
        <v>1</v>
      </c>
      <c r="O173" s="264">
        <f t="shared" si="27"/>
        <v>152</v>
      </c>
      <c r="P173" s="304">
        <f t="shared" si="28"/>
        <v>1.570796505933361</v>
      </c>
      <c r="Q173" s="304">
        <f t="shared" si="29"/>
        <v>0.6652785201600111</v>
      </c>
      <c r="R173" s="304">
        <f t="shared" si="30"/>
        <v>0.8315981502000149</v>
      </c>
      <c r="S173" s="304">
        <f t="shared" si="31"/>
        <v>0.1293597122533356</v>
      </c>
      <c r="T173" s="264">
        <f t="shared" si="24"/>
        <v>0</v>
      </c>
      <c r="U173" s="264"/>
      <c r="V173" s="264"/>
      <c r="W173" s="264"/>
      <c r="X173" s="264"/>
      <c r="Y173" s="264"/>
      <c r="Z173" s="264"/>
    </row>
    <row r="174" spans="13:26" ht="12.75">
      <c r="M174" s="264">
        <f t="shared" si="25"/>
        <v>153</v>
      </c>
      <c r="N174" s="264">
        <f t="shared" si="26"/>
        <v>1</v>
      </c>
      <c r="O174" s="264">
        <f t="shared" si="27"/>
        <v>153</v>
      </c>
      <c r="P174" s="304">
        <f t="shared" si="28"/>
        <v>1.5399941445432728</v>
      </c>
      <c r="Q174" s="304">
        <f t="shared" si="29"/>
        <v>0.6522328141595032</v>
      </c>
      <c r="R174" s="304">
        <f t="shared" si="30"/>
        <v>0.81529101769938</v>
      </c>
      <c r="S174" s="304">
        <f t="shared" si="31"/>
        <v>0.12682304719768125</v>
      </c>
      <c r="T174" s="264">
        <f t="shared" si="24"/>
        <v>0</v>
      </c>
      <c r="U174" s="264"/>
      <c r="V174" s="264"/>
      <c r="W174" s="264"/>
      <c r="X174" s="264"/>
      <c r="Y174" s="264"/>
      <c r="Z174" s="264"/>
    </row>
    <row r="175" spans="13:26" ht="12.75">
      <c r="M175" s="264">
        <f t="shared" si="25"/>
        <v>154</v>
      </c>
      <c r="N175" s="264">
        <f t="shared" si="26"/>
        <v>1</v>
      </c>
      <c r="O175" s="264">
        <f t="shared" si="27"/>
        <v>154</v>
      </c>
      <c r="P175" s="304">
        <f t="shared" si="28"/>
        <v>1.5097957986724588</v>
      </c>
      <c r="Q175" s="304">
        <f t="shared" si="29"/>
        <v>0.6394429264965702</v>
      </c>
      <c r="R175" s="304">
        <f t="shared" si="30"/>
        <v>0.7993036581207137</v>
      </c>
      <c r="S175" s="304">
        <f t="shared" si="31"/>
        <v>0.1243361245965554</v>
      </c>
      <c r="T175" s="264">
        <f t="shared" si="24"/>
        <v>0</v>
      </c>
      <c r="U175" s="264"/>
      <c r="V175" s="264"/>
      <c r="W175" s="264"/>
      <c r="X175" s="264"/>
      <c r="Y175" s="264"/>
      <c r="Z175" s="264"/>
    </row>
    <row r="176" spans="13:26" ht="12.75">
      <c r="M176" s="264">
        <f t="shared" si="25"/>
        <v>155</v>
      </c>
      <c r="N176" s="264">
        <f t="shared" si="26"/>
        <v>1</v>
      </c>
      <c r="O176" s="264">
        <f t="shared" si="27"/>
        <v>155</v>
      </c>
      <c r="P176" s="304">
        <f t="shared" si="28"/>
        <v>1.4801896239449994</v>
      </c>
      <c r="Q176" s="304">
        <f t="shared" si="29"/>
        <v>0.6269038407296462</v>
      </c>
      <c r="R176" s="304">
        <f t="shared" si="30"/>
        <v>0.7836298009120587</v>
      </c>
      <c r="S176" s="304">
        <f t="shared" si="31"/>
        <v>0.12189796903076461</v>
      </c>
      <c r="T176" s="264">
        <f t="shared" si="24"/>
        <v>0</v>
      </c>
      <c r="U176" s="264"/>
      <c r="V176" s="264"/>
      <c r="W176" s="264"/>
      <c r="X176" s="264"/>
      <c r="Y176" s="264"/>
      <c r="Z176" s="264"/>
    </row>
    <row r="177" spans="13:26" ht="12.75">
      <c r="M177" s="264">
        <f t="shared" si="25"/>
        <v>156</v>
      </c>
      <c r="N177" s="264">
        <f t="shared" si="26"/>
        <v>1</v>
      </c>
      <c r="O177" s="264">
        <f t="shared" si="27"/>
        <v>156</v>
      </c>
      <c r="P177" s="304">
        <f t="shared" si="28"/>
        <v>1.4511640082459618</v>
      </c>
      <c r="Q177" s="304">
        <f t="shared" si="29"/>
        <v>0.6146106387865244</v>
      </c>
      <c r="R177" s="304">
        <f t="shared" si="30"/>
        <v>0.7682632984831564</v>
      </c>
      <c r="S177" s="304">
        <f t="shared" si="31"/>
        <v>0.11950762420849093</v>
      </c>
      <c r="T177" s="264">
        <f t="shared" si="24"/>
        <v>0</v>
      </c>
      <c r="U177" s="264"/>
      <c r="V177" s="264"/>
      <c r="W177" s="264"/>
      <c r="X177" s="264"/>
      <c r="Y177" s="264"/>
      <c r="Z177" s="264"/>
    </row>
    <row r="178" spans="13:26" ht="12.75">
      <c r="M178" s="264">
        <f t="shared" si="25"/>
        <v>157</v>
      </c>
      <c r="N178" s="264">
        <f t="shared" si="26"/>
        <v>1</v>
      </c>
      <c r="O178" s="264">
        <f t="shared" si="27"/>
        <v>157</v>
      </c>
      <c r="P178" s="304">
        <f t="shared" si="28"/>
        <v>1.422707567166905</v>
      </c>
      <c r="Q178" s="304">
        <f t="shared" si="29"/>
        <v>0.6025584990353945</v>
      </c>
      <c r="R178" s="304">
        <f t="shared" si="30"/>
        <v>0.753198123794244</v>
      </c>
      <c r="S178" s="304">
        <f t="shared" si="31"/>
        <v>0.11716415259021565</v>
      </c>
      <c r="T178" s="264">
        <f t="shared" si="24"/>
        <v>0</v>
      </c>
      <c r="U178" s="264"/>
      <c r="V178" s="264"/>
      <c r="W178" s="264"/>
      <c r="X178" s="264"/>
      <c r="Y178" s="264"/>
      <c r="Z178" s="264"/>
    </row>
    <row r="179" spans="13:26" ht="12.75">
      <c r="M179" s="264">
        <f t="shared" si="25"/>
        <v>158</v>
      </c>
      <c r="N179" s="264">
        <f t="shared" si="26"/>
        <v>1</v>
      </c>
      <c r="O179" s="264">
        <f t="shared" si="27"/>
        <v>158</v>
      </c>
      <c r="P179" s="304">
        <f t="shared" si="28"/>
        <v>1.3948091395406932</v>
      </c>
      <c r="Q179" s="304">
        <f t="shared" si="29"/>
        <v>0.5907426943937047</v>
      </c>
      <c r="R179" s="304">
        <f t="shared" si="30"/>
        <v>0.7384283679921319</v>
      </c>
      <c r="S179" s="304">
        <f t="shared" si="31"/>
        <v>0.11486663502099821</v>
      </c>
      <c r="T179" s="264">
        <f t="shared" si="24"/>
        <v>0</v>
      </c>
      <c r="U179" s="264"/>
      <c r="V179" s="264"/>
      <c r="W179" s="264"/>
      <c r="X179" s="264"/>
      <c r="Y179" s="264"/>
      <c r="Z179" s="264"/>
    </row>
    <row r="180" spans="13:26" ht="12.75">
      <c r="M180" s="264">
        <f t="shared" si="25"/>
        <v>159</v>
      </c>
      <c r="N180" s="264">
        <f t="shared" si="26"/>
        <v>1</v>
      </c>
      <c r="O180" s="264">
        <f t="shared" si="27"/>
        <v>159</v>
      </c>
      <c r="P180" s="304">
        <f t="shared" si="28"/>
        <v>1.3674577830638708</v>
      </c>
      <c r="Q180" s="304">
        <f t="shared" si="29"/>
        <v>0.5791585904741093</v>
      </c>
      <c r="R180" s="304">
        <f t="shared" si="30"/>
        <v>0.7239482380926376</v>
      </c>
      <c r="S180" s="304">
        <f t="shared" si="31"/>
        <v>0.11261417036996578</v>
      </c>
      <c r="T180" s="264">
        <f t="shared" si="24"/>
        <v>0</v>
      </c>
      <c r="U180" s="264"/>
      <c r="V180" s="264"/>
      <c r="W180" s="264"/>
      <c r="X180" s="264"/>
      <c r="Y180" s="264"/>
      <c r="Z180" s="264"/>
    </row>
    <row r="181" spans="13:26" ht="12.75">
      <c r="M181" s="264">
        <f t="shared" si="25"/>
        <v>160</v>
      </c>
      <c r="N181" s="264">
        <f t="shared" si="26"/>
        <v>1</v>
      </c>
      <c r="O181" s="264">
        <f t="shared" si="27"/>
        <v>160</v>
      </c>
      <c r="P181" s="304">
        <f t="shared" si="28"/>
        <v>1.3406427700048786</v>
      </c>
      <c r="Q181" s="304">
        <f t="shared" si="29"/>
        <v>0.5678016437667716</v>
      </c>
      <c r="R181" s="304">
        <f t="shared" si="30"/>
        <v>0.7097520547084654</v>
      </c>
      <c r="S181" s="304">
        <f t="shared" si="31"/>
        <v>0.11040587517687231</v>
      </c>
      <c r="T181" s="264">
        <f t="shared" si="24"/>
        <v>0</v>
      </c>
      <c r="U181" s="264"/>
      <c r="V181" s="264"/>
      <c r="W181" s="264"/>
      <c r="X181" s="264"/>
      <c r="Y181" s="264"/>
      <c r="Z181" s="264"/>
    </row>
    <row r="182" spans="13:26" ht="12.75">
      <c r="M182" s="264">
        <f t="shared" si="25"/>
        <v>161</v>
      </c>
      <c r="N182" s="264">
        <f t="shared" si="26"/>
        <v>1</v>
      </c>
      <c r="O182" s="264">
        <f t="shared" si="27"/>
        <v>161</v>
      </c>
      <c r="P182" s="304">
        <f t="shared" si="28"/>
        <v>1.3143535829964303</v>
      </c>
      <c r="Q182" s="304">
        <f t="shared" si="29"/>
        <v>0.5566673998573112</v>
      </c>
      <c r="R182" s="304">
        <f t="shared" si="30"/>
        <v>0.6958342498216398</v>
      </c>
      <c r="S182" s="304">
        <f t="shared" si="31"/>
        <v>0.10824088330558834</v>
      </c>
      <c r="T182" s="264">
        <f t="shared" si="24"/>
        <v>0</v>
      </c>
      <c r="U182" s="264"/>
      <c r="V182" s="264"/>
      <c r="W182" s="264"/>
      <c r="X182" s="264"/>
      <c r="Y182" s="264"/>
      <c r="Z182" s="264"/>
    </row>
    <row r="183" spans="13:26" ht="12.75">
      <c r="M183" s="264">
        <f t="shared" si="25"/>
        <v>162</v>
      </c>
      <c r="N183" s="264">
        <f t="shared" si="26"/>
        <v>1</v>
      </c>
      <c r="O183" s="264">
        <f t="shared" si="27"/>
        <v>162</v>
      </c>
      <c r="P183" s="304">
        <f t="shared" si="28"/>
        <v>1.288579910910397</v>
      </c>
      <c r="Q183" s="304">
        <f t="shared" si="29"/>
        <v>0.545751491679697</v>
      </c>
      <c r="R183" s="304">
        <f t="shared" si="30"/>
        <v>0.6821893645996221</v>
      </c>
      <c r="S183" s="304">
        <f t="shared" si="31"/>
        <v>0.1061183456043856</v>
      </c>
      <c r="T183" s="264">
        <f t="shared" si="24"/>
        <v>0</v>
      </c>
      <c r="U183" s="264"/>
      <c r="V183" s="264"/>
      <c r="W183" s="264"/>
      <c r="X183" s="264"/>
      <c r="Y183" s="264"/>
      <c r="Z183" s="264"/>
    </row>
    <row r="184" spans="13:26" ht="12.75">
      <c r="M184" s="264">
        <f t="shared" si="25"/>
        <v>163</v>
      </c>
      <c r="N184" s="264">
        <f t="shared" si="26"/>
        <v>1</v>
      </c>
      <c r="O184" s="264">
        <f t="shared" si="27"/>
        <v>163</v>
      </c>
      <c r="P184" s="304">
        <f t="shared" si="28"/>
        <v>1.263311644813583</v>
      </c>
      <c r="Q184" s="304">
        <f t="shared" si="29"/>
        <v>0.5350496378033994</v>
      </c>
      <c r="R184" s="304">
        <f t="shared" si="30"/>
        <v>0.66881204725425</v>
      </c>
      <c r="S184" s="304">
        <f t="shared" si="31"/>
        <v>0.10403742957288327</v>
      </c>
      <c r="T184" s="264">
        <f t="shared" si="24"/>
        <v>0</v>
      </c>
      <c r="U184" s="264"/>
      <c r="V184" s="264"/>
      <c r="W184" s="264"/>
      <c r="X184" s="264"/>
      <c r="Y184" s="264"/>
      <c r="Z184" s="264"/>
    </row>
    <row r="185" spans="13:26" ht="12.75">
      <c r="M185" s="264">
        <f t="shared" si="25"/>
        <v>164</v>
      </c>
      <c r="N185" s="264">
        <f t="shared" si="26"/>
        <v>1</v>
      </c>
      <c r="O185" s="264">
        <f t="shared" si="27"/>
        <v>164</v>
      </c>
      <c r="P185" s="304">
        <f t="shared" si="28"/>
        <v>1.2385388740028072</v>
      </c>
      <c r="Q185" s="304">
        <f t="shared" si="29"/>
        <v>0.5245576407541296</v>
      </c>
      <c r="R185" s="304">
        <f t="shared" si="30"/>
        <v>0.6556970509426627</v>
      </c>
      <c r="S185" s="304">
        <f t="shared" si="31"/>
        <v>0.10199731903552525</v>
      </c>
      <c r="T185" s="264">
        <f t="shared" si="24"/>
        <v>0</v>
      </c>
      <c r="U185" s="264"/>
      <c r="V185" s="264"/>
      <c r="W185" s="264"/>
      <c r="X185" s="264"/>
      <c r="Y185" s="264"/>
      <c r="Z185" s="264"/>
    </row>
    <row r="186" spans="13:26" ht="12.75">
      <c r="M186" s="264">
        <f t="shared" si="25"/>
        <v>165</v>
      </c>
      <c r="N186" s="264">
        <f t="shared" si="26"/>
        <v>1</v>
      </c>
      <c r="O186" s="264">
        <f t="shared" si="27"/>
        <v>165</v>
      </c>
      <c r="P186" s="304">
        <f t="shared" si="28"/>
        <v>1.2142518821177324</v>
      </c>
      <c r="Q186" s="304">
        <f t="shared" si="29"/>
        <v>0.5142713853675097</v>
      </c>
      <c r="R186" s="304">
        <f t="shared" si="30"/>
        <v>0.6428392317093878</v>
      </c>
      <c r="S186" s="304">
        <f t="shared" si="31"/>
        <v>0.09999721382146026</v>
      </c>
      <c r="T186" s="264">
        <f t="shared" si="24"/>
        <v>0</v>
      </c>
      <c r="U186" s="264"/>
      <c r="V186" s="264"/>
      <c r="W186" s="264"/>
      <c r="X186" s="264"/>
      <c r="Y186" s="264"/>
      <c r="Z186" s="264"/>
    </row>
    <row r="187" spans="13:26" ht="12.75">
      <c r="M187" s="264">
        <f t="shared" si="25"/>
        <v>166</v>
      </c>
      <c r="N187" s="264">
        <f t="shared" si="26"/>
        <v>1</v>
      </c>
      <c r="O187" s="264">
        <f t="shared" si="27"/>
        <v>166</v>
      </c>
      <c r="P187" s="304">
        <f t="shared" si="28"/>
        <v>1.1904411433299216</v>
      </c>
      <c r="Q187" s="304">
        <f t="shared" si="29"/>
        <v>0.5041868371750251</v>
      </c>
      <c r="R187" s="304">
        <f t="shared" si="30"/>
        <v>0.630233546468782</v>
      </c>
      <c r="S187" s="304">
        <f t="shared" si="31"/>
        <v>0.09803632945069937</v>
      </c>
      <c r="T187" s="264">
        <f t="shared" si="24"/>
        <v>0</v>
      </c>
      <c r="U187" s="264"/>
      <c r="V187" s="264"/>
      <c r="W187" s="264"/>
      <c r="X187" s="264"/>
      <c r="Y187" s="264"/>
      <c r="Z187" s="264"/>
    </row>
    <row r="188" spans="13:26" ht="12.75">
      <c r="M188" s="264">
        <f t="shared" si="25"/>
        <v>167</v>
      </c>
      <c r="N188" s="264">
        <f t="shared" si="26"/>
        <v>1</v>
      </c>
      <c r="O188" s="264">
        <f t="shared" si="27"/>
        <v>167</v>
      </c>
      <c r="P188" s="304">
        <f t="shared" si="28"/>
        <v>1.1670973186066231</v>
      </c>
      <c r="Q188" s="304">
        <f t="shared" si="29"/>
        <v>0.4943000408216281</v>
      </c>
      <c r="R188" s="304">
        <f t="shared" si="30"/>
        <v>0.6178750510270358</v>
      </c>
      <c r="S188" s="304">
        <f t="shared" si="31"/>
        <v>0.09611389682642774</v>
      </c>
      <c r="T188" s="264">
        <f t="shared" si="24"/>
        <v>0</v>
      </c>
      <c r="U188" s="264"/>
      <c r="V188" s="264"/>
      <c r="W188" s="264"/>
      <c r="X188" s="264"/>
      <c r="Y188" s="264"/>
      <c r="Z188" s="264"/>
    </row>
    <row r="189" spans="13:26" ht="12.75">
      <c r="M189" s="264">
        <f t="shared" si="25"/>
        <v>168</v>
      </c>
      <c r="N189" s="264">
        <f t="shared" si="26"/>
        <v>1</v>
      </c>
      <c r="O189" s="264">
        <f t="shared" si="27"/>
        <v>168</v>
      </c>
      <c r="P189" s="304">
        <f t="shared" si="28"/>
        <v>1.1442112520478214</v>
      </c>
      <c r="Q189" s="304">
        <f t="shared" si="29"/>
        <v>0.4846071185143709</v>
      </c>
      <c r="R189" s="304">
        <f t="shared" si="30"/>
        <v>0.6057588981429642</v>
      </c>
      <c r="S189" s="304">
        <f t="shared" si="31"/>
        <v>0.09422916193334994</v>
      </c>
      <c r="T189" s="264">
        <f t="shared" si="24"/>
        <v>0</v>
      </c>
      <c r="U189" s="264"/>
      <c r="V189" s="264"/>
      <c r="W189" s="264"/>
      <c r="X189" s="264"/>
      <c r="Y189" s="264"/>
      <c r="Z189" s="264"/>
    </row>
    <row r="190" spans="13:26" ht="12.75">
      <c r="M190" s="264">
        <f t="shared" si="25"/>
        <v>169</v>
      </c>
      <c r="N190" s="264">
        <f t="shared" si="26"/>
        <v>1</v>
      </c>
      <c r="O190" s="264">
        <f t="shared" si="27"/>
        <v>169</v>
      </c>
      <c r="P190" s="304">
        <f t="shared" si="28"/>
        <v>1.1217739672951155</v>
      </c>
      <c r="Q190" s="304">
        <f t="shared" si="29"/>
        <v>0.47510426850146015</v>
      </c>
      <c r="R190" s="304">
        <f t="shared" si="30"/>
        <v>0.5938803356268259</v>
      </c>
      <c r="S190" s="304">
        <f t="shared" si="31"/>
        <v>0.09238138554195063</v>
      </c>
      <c r="T190" s="264">
        <f t="shared" si="24"/>
        <v>0</v>
      </c>
      <c r="U190" s="264"/>
      <c r="V190" s="264"/>
      <c r="W190" s="264"/>
      <c r="X190" s="264"/>
      <c r="Y190" s="264"/>
      <c r="Z190" s="264"/>
    </row>
    <row r="191" spans="13:26" ht="12.75">
      <c r="M191" s="264">
        <f t="shared" si="25"/>
        <v>170</v>
      </c>
      <c r="N191" s="264">
        <f t="shared" si="26"/>
        <v>1</v>
      </c>
      <c r="O191" s="264">
        <f t="shared" si="27"/>
        <v>170</v>
      </c>
      <c r="P191" s="304">
        <f t="shared" si="28"/>
        <v>1.0997766640110178</v>
      </c>
      <c r="Q191" s="304">
        <f t="shared" si="29"/>
        <v>0.4657877635811364</v>
      </c>
      <c r="R191" s="304">
        <f t="shared" si="30"/>
        <v>0.5822347044764211</v>
      </c>
      <c r="S191" s="304">
        <f t="shared" si="31"/>
        <v>0.09056984291855436</v>
      </c>
      <c r="T191" s="264">
        <f t="shared" si="24"/>
        <v>0</v>
      </c>
      <c r="U191" s="264"/>
      <c r="V191" s="264"/>
      <c r="W191" s="264"/>
      <c r="X191" s="264"/>
      <c r="Y191" s="264"/>
      <c r="Z191" s="264"/>
    </row>
    <row r="192" spans="13:26" ht="12.75">
      <c r="M192" s="264">
        <f t="shared" si="25"/>
        <v>171</v>
      </c>
      <c r="N192" s="264">
        <f t="shared" si="26"/>
        <v>1</v>
      </c>
      <c r="O192" s="264">
        <f t="shared" si="27"/>
        <v>171</v>
      </c>
      <c r="P192" s="304">
        <f t="shared" si="28"/>
        <v>1.078210714427291</v>
      </c>
      <c r="Q192" s="304">
        <f t="shared" si="29"/>
        <v>0.4566539496397933</v>
      </c>
      <c r="R192" s="304">
        <f t="shared" si="30"/>
        <v>0.5708174370497422</v>
      </c>
      <c r="S192" s="304">
        <f t="shared" si="31"/>
        <v>0.08879382354107097</v>
      </c>
      <c r="T192" s="264">
        <f t="shared" si="24"/>
        <v>0</v>
      </c>
      <c r="U192" s="264"/>
      <c r="V192" s="264"/>
      <c r="W192" s="264"/>
      <c r="X192" s="264"/>
      <c r="Y192" s="264"/>
      <c r="Z192" s="264"/>
    </row>
    <row r="193" spans="13:26" ht="12.75">
      <c r="M193" s="264">
        <f t="shared" si="25"/>
        <v>172</v>
      </c>
      <c r="N193" s="264">
        <f t="shared" si="26"/>
        <v>1</v>
      </c>
      <c r="O193" s="264">
        <f t="shared" si="27"/>
        <v>172</v>
      </c>
      <c r="P193" s="304">
        <f t="shared" si="28"/>
        <v>1.0570676599609707</v>
      </c>
      <c r="Q193" s="304">
        <f t="shared" si="29"/>
        <v>0.4476992442187635</v>
      </c>
      <c r="R193" s="304">
        <f t="shared" si="30"/>
        <v>0.5596240552734549</v>
      </c>
      <c r="S193" s="304">
        <f t="shared" si="31"/>
        <v>0.08705263082031518</v>
      </c>
      <c r="T193" s="264">
        <f t="shared" si="24"/>
        <v>0</v>
      </c>
      <c r="U193" s="264"/>
      <c r="V193" s="264"/>
      <c r="W193" s="264"/>
      <c r="X193" s="264"/>
      <c r="Y193" s="264"/>
      <c r="Z193" s="264"/>
    </row>
    <row r="194" spans="13:26" ht="12.75">
      <c r="M194" s="264">
        <f t="shared" si="25"/>
        <v>173</v>
      </c>
      <c r="N194" s="264">
        <f t="shared" si="26"/>
        <v>1</v>
      </c>
      <c r="O194" s="264">
        <f t="shared" si="27"/>
        <v>173</v>
      </c>
      <c r="P194" s="304">
        <f t="shared" si="28"/>
        <v>1.036339207896745</v>
      </c>
      <c r="Q194" s="304">
        <f t="shared" si="29"/>
        <v>0.43892013510920913</v>
      </c>
      <c r="R194" s="304">
        <f t="shared" si="30"/>
        <v>0.548650168886512</v>
      </c>
      <c r="S194" s="304">
        <f t="shared" si="31"/>
        <v>0.08534558182679072</v>
      </c>
      <c r="T194" s="264">
        <f t="shared" si="24"/>
        <v>0</v>
      </c>
      <c r="U194" s="264"/>
      <c r="V194" s="264"/>
      <c r="W194" s="264"/>
      <c r="X194" s="264"/>
      <c r="Y194" s="264"/>
      <c r="Z194" s="264"/>
    </row>
    <row r="195" spans="13:26" ht="12.75">
      <c r="M195" s="264">
        <f t="shared" si="25"/>
        <v>174</v>
      </c>
      <c r="N195" s="264">
        <f t="shared" si="26"/>
        <v>1</v>
      </c>
      <c r="O195" s="264">
        <f t="shared" si="27"/>
        <v>174</v>
      </c>
      <c r="P195" s="304">
        <f t="shared" si="28"/>
        <v>1.0160172281343915</v>
      </c>
      <c r="Q195" s="304">
        <f t="shared" si="29"/>
        <v>0.43031317897456534</v>
      </c>
      <c r="R195" s="304">
        <f t="shared" si="30"/>
        <v>0.5378914737182072</v>
      </c>
      <c r="S195" s="304">
        <f t="shared" si="31"/>
        <v>0.0836720070228322</v>
      </c>
      <c r="T195" s="264">
        <f t="shared" si="24"/>
        <v>0</v>
      </c>
      <c r="U195" s="264"/>
      <c r="V195" s="264"/>
      <c r="W195" s="264"/>
      <c r="X195" s="264"/>
      <c r="Y195" s="264"/>
      <c r="Z195" s="264"/>
    </row>
    <row r="196" spans="13:26" ht="12.75">
      <c r="M196" s="264">
        <f t="shared" si="25"/>
        <v>175</v>
      </c>
      <c r="N196" s="264">
        <f t="shared" si="26"/>
        <v>1</v>
      </c>
      <c r="O196" s="264">
        <f t="shared" si="27"/>
        <v>175</v>
      </c>
      <c r="P196" s="304">
        <f t="shared" si="28"/>
        <v>0.9960937499999941</v>
      </c>
      <c r="Q196" s="304">
        <f t="shared" si="29"/>
        <v>0.421874999999997</v>
      </c>
      <c r="R196" s="304">
        <f t="shared" si="30"/>
        <v>0.5273437499999968</v>
      </c>
      <c r="S196" s="304">
        <f t="shared" si="31"/>
        <v>0.08203124999999947</v>
      </c>
      <c r="T196" s="264">
        <f t="shared" si="24"/>
        <v>0</v>
      </c>
      <c r="U196" s="264"/>
      <c r="V196" s="264"/>
      <c r="W196" s="264"/>
      <c r="X196" s="264"/>
      <c r="Y196" s="264"/>
      <c r="Z196" s="264"/>
    </row>
    <row r="197" spans="13:26" ht="12.75">
      <c r="M197" s="264">
        <f t="shared" si="25"/>
        <v>176</v>
      </c>
      <c r="N197" s="264">
        <f t="shared" si="26"/>
        <v>1</v>
      </c>
      <c r="O197" s="264">
        <f t="shared" si="27"/>
        <v>176</v>
      </c>
      <c r="P197" s="304">
        <f t="shared" si="28"/>
        <v>0.9765609591196904</v>
      </c>
      <c r="Q197" s="304">
        <f t="shared" si="29"/>
        <v>0.41360228856833897</v>
      </c>
      <c r="R197" s="304">
        <f t="shared" si="30"/>
        <v>0.5170028607104242</v>
      </c>
      <c r="S197" s="304">
        <f t="shared" si="31"/>
        <v>0.08042266722162153</v>
      </c>
      <c r="T197" s="264">
        <f t="shared" si="24"/>
        <v>0</v>
      </c>
      <c r="U197" s="264"/>
      <c r="V197" s="264"/>
      <c r="W197" s="264"/>
      <c r="X197" s="264"/>
      <c r="Y197" s="264"/>
      <c r="Z197" s="264"/>
    </row>
    <row r="198" spans="13:26" ht="12.75">
      <c r="M198" s="264">
        <f t="shared" si="25"/>
        <v>177</v>
      </c>
      <c r="N198" s="264">
        <f t="shared" si="26"/>
        <v>1</v>
      </c>
      <c r="O198" s="264">
        <f t="shared" si="27"/>
        <v>177</v>
      </c>
      <c r="P198" s="304">
        <f t="shared" si="28"/>
        <v>0.9574111943547234</v>
      </c>
      <c r="Q198" s="304">
        <f t="shared" si="29"/>
        <v>0.405491799962</v>
      </c>
      <c r="R198" s="304">
        <f t="shared" si="30"/>
        <v>0.5068647499525005</v>
      </c>
      <c r="S198" s="304">
        <f t="shared" si="31"/>
        <v>0.07884562777038896</v>
      </c>
      <c r="T198" s="264">
        <f t="shared" si="24"/>
        <v>0</v>
      </c>
      <c r="U198" s="264"/>
      <c r="V198" s="264"/>
      <c r="W198" s="264"/>
      <c r="X198" s="264"/>
      <c r="Y198" s="264"/>
      <c r="Z198" s="264"/>
    </row>
    <row r="199" spans="13:26" ht="12.75">
      <c r="M199" s="264">
        <f t="shared" si="25"/>
        <v>178</v>
      </c>
      <c r="N199" s="264">
        <f t="shared" si="26"/>
        <v>1</v>
      </c>
      <c r="O199" s="264">
        <f t="shared" si="27"/>
        <v>178</v>
      </c>
      <c r="P199" s="304">
        <f t="shared" si="28"/>
        <v>0.9386369447965943</v>
      </c>
      <c r="Q199" s="304">
        <f t="shared" si="29"/>
        <v>0.3975403530903218</v>
      </c>
      <c r="R199" s="304">
        <f t="shared" si="30"/>
        <v>0.49692544136290273</v>
      </c>
      <c r="S199" s="304">
        <f t="shared" si="31"/>
        <v>0.07729951310089597</v>
      </c>
      <c r="T199" s="264">
        <f t="shared" si="24"/>
        <v>0</v>
      </c>
      <c r="U199" s="264"/>
      <c r="V199" s="264"/>
      <c r="W199" s="264"/>
      <c r="X199" s="264"/>
      <c r="Y199" s="264"/>
      <c r="Z199" s="264"/>
    </row>
    <row r="200" spans="13:26" ht="12.75">
      <c r="M200" s="264">
        <f t="shared" si="25"/>
        <v>179</v>
      </c>
      <c r="N200" s="264">
        <f t="shared" si="26"/>
        <v>1</v>
      </c>
      <c r="O200" s="264">
        <f t="shared" si="27"/>
        <v>179</v>
      </c>
      <c r="P200" s="304">
        <f t="shared" si="28"/>
        <v>0.9202308468211385</v>
      </c>
      <c r="Q200" s="304">
        <f t="shared" si="29"/>
        <v>0.3897448292418935</v>
      </c>
      <c r="R200" s="304">
        <f t="shared" si="30"/>
        <v>0.48718103655236733</v>
      </c>
      <c r="S200" s="304">
        <f t="shared" si="31"/>
        <v>0.07578371679703491</v>
      </c>
      <c r="T200" s="264">
        <f t="shared" si="24"/>
        <v>0</v>
      </c>
      <c r="U200" s="264"/>
      <c r="V200" s="264"/>
      <c r="W200" s="264"/>
      <c r="X200" s="264"/>
      <c r="Y200" s="264"/>
      <c r="Z200" s="264"/>
    </row>
    <row r="201" spans="13:26" ht="12.75">
      <c r="M201" s="264">
        <f t="shared" si="25"/>
        <v>180</v>
      </c>
      <c r="N201" s="264">
        <f t="shared" si="26"/>
        <v>1</v>
      </c>
      <c r="O201" s="264">
        <f t="shared" si="27"/>
        <v>180</v>
      </c>
      <c r="P201" s="304">
        <f t="shared" si="28"/>
        <v>0.9021856812003702</v>
      </c>
      <c r="Q201" s="304">
        <f t="shared" si="29"/>
        <v>0.38210217086133286</v>
      </c>
      <c r="R201" s="304">
        <f t="shared" si="30"/>
        <v>0.47762771357666645</v>
      </c>
      <c r="S201" s="304">
        <f t="shared" si="31"/>
        <v>0.07429764433414811</v>
      </c>
      <c r="T201" s="264">
        <f t="shared" si="24"/>
        <v>0</v>
      </c>
      <c r="U201" s="264"/>
      <c r="V201" s="264"/>
      <c r="W201" s="264"/>
      <c r="X201" s="264"/>
      <c r="Y201" s="264"/>
      <c r="Z201" s="264"/>
    </row>
    <row r="202" spans="13:26" ht="12.75">
      <c r="M202" s="264">
        <f t="shared" si="25"/>
        <v>181</v>
      </c>
      <c r="N202" s="264">
        <f t="shared" si="26"/>
        <v>1</v>
      </c>
      <c r="O202" s="264">
        <f t="shared" si="27"/>
        <v>181</v>
      </c>
      <c r="P202" s="304">
        <f t="shared" si="28"/>
        <v>0.884494370270961</v>
      </c>
      <c r="Q202" s="304">
        <f t="shared" si="29"/>
        <v>0.37460938035005364</v>
      </c>
      <c r="R202" s="304">
        <f t="shared" si="30"/>
        <v>0.46826172543756744</v>
      </c>
      <c r="S202" s="304">
        <f t="shared" si="31"/>
        <v>0.07284071284584381</v>
      </c>
      <c r="T202" s="264">
        <f t="shared" si="24"/>
        <v>0</v>
      </c>
      <c r="U202" s="264"/>
      <c r="V202" s="264"/>
      <c r="W202" s="264"/>
      <c r="X202" s="264"/>
      <c r="Y202" s="264"/>
      <c r="Z202" s="264"/>
    </row>
    <row r="203" spans="13:26" ht="12.75">
      <c r="M203" s="264">
        <f t="shared" si="25"/>
        <v>182</v>
      </c>
      <c r="N203" s="264">
        <f t="shared" si="26"/>
        <v>1</v>
      </c>
      <c r="O203" s="264">
        <f t="shared" si="27"/>
        <v>182</v>
      </c>
      <c r="P203" s="304">
        <f t="shared" si="28"/>
        <v>0.8671499751582433</v>
      </c>
      <c r="Q203" s="304">
        <f t="shared" si="29"/>
        <v>0.3672635188905497</v>
      </c>
      <c r="R203" s="304">
        <f t="shared" si="30"/>
        <v>0.4590793986131875</v>
      </c>
      <c r="S203" s="304">
        <f t="shared" si="31"/>
        <v>0.07141235089538471</v>
      </c>
      <c r="T203" s="264">
        <f t="shared" si="24"/>
        <v>0</v>
      </c>
      <c r="U203" s="264"/>
      <c r="V203" s="264"/>
      <c r="W203" s="264"/>
      <c r="X203" s="264"/>
      <c r="Y203" s="264"/>
      <c r="Z203" s="264"/>
    </row>
    <row r="204" spans="13:26" ht="12.75">
      <c r="M204" s="264">
        <f t="shared" si="25"/>
        <v>183</v>
      </c>
      <c r="N204" s="264">
        <f t="shared" si="26"/>
        <v>1</v>
      </c>
      <c r="O204" s="264">
        <f t="shared" si="27"/>
        <v>183</v>
      </c>
      <c r="P204" s="304">
        <f t="shared" si="28"/>
        <v>0.8501456930546496</v>
      </c>
      <c r="Q204" s="304">
        <f t="shared" si="29"/>
        <v>0.36006170529373355</v>
      </c>
      <c r="R204" s="304">
        <f t="shared" si="30"/>
        <v>0.4500771316171672</v>
      </c>
      <c r="S204" s="304">
        <f t="shared" si="31"/>
        <v>0.07001199825155935</v>
      </c>
      <c r="T204" s="264">
        <f t="shared" si="24"/>
        <v>0</v>
      </c>
      <c r="U204" s="264"/>
      <c r="V204" s="264"/>
      <c r="W204" s="264"/>
      <c r="X204" s="264"/>
      <c r="Y204" s="264"/>
      <c r="Z204" s="264"/>
    </row>
    <row r="205" spans="13:26" ht="12.75">
      <c r="M205" s="264">
        <f t="shared" si="25"/>
        <v>184</v>
      </c>
      <c r="N205" s="264">
        <f t="shared" si="26"/>
        <v>1</v>
      </c>
      <c r="O205" s="264">
        <f t="shared" si="27"/>
        <v>184</v>
      </c>
      <c r="P205" s="304">
        <f t="shared" si="28"/>
        <v>0.8334748545515194</v>
      </c>
      <c r="Q205" s="304">
        <f t="shared" si="29"/>
        <v>0.35300111486887836</v>
      </c>
      <c r="R205" s="304">
        <f t="shared" si="30"/>
        <v>0.4412513935860983</v>
      </c>
      <c r="S205" s="304">
        <f t="shared" si="31"/>
        <v>0.06863910566894862</v>
      </c>
      <c r="T205" s="264">
        <f t="shared" si="24"/>
        <v>0</v>
      </c>
      <c r="U205" s="264"/>
      <c r="V205" s="264"/>
      <c r="W205" s="264"/>
      <c r="X205" s="264"/>
      <c r="Y205" s="264"/>
      <c r="Z205" s="264"/>
    </row>
    <row r="206" spans="13:26" ht="12.75">
      <c r="M206" s="264">
        <f t="shared" si="25"/>
        <v>185</v>
      </c>
      <c r="N206" s="264">
        <f t="shared" si="26"/>
        <v>1</v>
      </c>
      <c r="O206" s="264">
        <f t="shared" si="27"/>
        <v>185</v>
      </c>
      <c r="P206" s="304">
        <f t="shared" si="28"/>
        <v>0.817130921023228</v>
      </c>
      <c r="Q206" s="304">
        <f t="shared" si="29"/>
        <v>0.3460789783157197</v>
      </c>
      <c r="R206" s="304">
        <f t="shared" si="30"/>
        <v>0.4325987228946499</v>
      </c>
      <c r="S206" s="304">
        <f t="shared" si="31"/>
        <v>0.0672931346725011</v>
      </c>
      <c r="T206" s="264">
        <f t="shared" si="24"/>
        <v>0</v>
      </c>
      <c r="U206" s="264"/>
      <c r="V206" s="264"/>
      <c r="W206" s="264"/>
      <c r="X206" s="264"/>
      <c r="Y206" s="264"/>
      <c r="Z206" s="264"/>
    </row>
    <row r="207" spans="13:26" ht="12.75">
      <c r="M207" s="264">
        <f t="shared" si="25"/>
        <v>186</v>
      </c>
      <c r="N207" s="264">
        <f t="shared" si="26"/>
        <v>1</v>
      </c>
      <c r="O207" s="264">
        <f t="shared" si="27"/>
        <v>186</v>
      </c>
      <c r="P207" s="304">
        <f t="shared" si="28"/>
        <v>0.8011074820626114</v>
      </c>
      <c r="Q207" s="304">
        <f t="shared" si="29"/>
        <v>0.33929258063828205</v>
      </c>
      <c r="R207" s="304">
        <f t="shared" si="30"/>
        <v>0.42411572579785284</v>
      </c>
      <c r="S207" s="304">
        <f t="shared" si="31"/>
        <v>0.06597355734633267</v>
      </c>
      <c r="T207" s="264">
        <f t="shared" si="24"/>
        <v>0</v>
      </c>
      <c r="U207" s="264"/>
      <c r="V207" s="264"/>
      <c r="W207" s="264"/>
      <c r="X207" s="264"/>
      <c r="Y207" s="264"/>
      <c r="Z207" s="264"/>
    </row>
    <row r="208" spans="13:26" ht="12.75">
      <c r="M208" s="264">
        <f t="shared" si="25"/>
        <v>187</v>
      </c>
      <c r="N208" s="264">
        <f t="shared" si="26"/>
        <v>1</v>
      </c>
      <c r="O208" s="264">
        <f t="shared" si="27"/>
        <v>187</v>
      </c>
      <c r="P208" s="304">
        <f t="shared" si="28"/>
        <v>0.7853982529666798</v>
      </c>
      <c r="Q208" s="304">
        <f t="shared" si="29"/>
        <v>0.3326392600800051</v>
      </c>
      <c r="R208" s="304">
        <f t="shared" si="30"/>
        <v>0.41579907510000663</v>
      </c>
      <c r="S208" s="304">
        <f t="shared" si="31"/>
        <v>0.06467985612666771</v>
      </c>
      <c r="T208" s="264">
        <f t="shared" si="24"/>
        <v>0</v>
      </c>
      <c r="U208" s="264"/>
      <c r="V208" s="264"/>
      <c r="W208" s="264"/>
      <c r="X208" s="264"/>
      <c r="Y208" s="264"/>
      <c r="Z208" s="264"/>
    </row>
    <row r="209" spans="13:26" ht="12.75">
      <c r="M209" s="264">
        <f t="shared" si="25"/>
        <v>188</v>
      </c>
      <c r="N209" s="264">
        <f t="shared" si="26"/>
        <v>1</v>
      </c>
      <c r="O209" s="264">
        <f t="shared" si="27"/>
        <v>188</v>
      </c>
      <c r="P209" s="304">
        <f t="shared" si="28"/>
        <v>0.7699970722716356</v>
      </c>
      <c r="Q209" s="304">
        <f t="shared" si="29"/>
        <v>0.32611640707975115</v>
      </c>
      <c r="R209" s="304">
        <f t="shared" si="30"/>
        <v>0.40764550884968914</v>
      </c>
      <c r="S209" s="304">
        <f t="shared" si="31"/>
        <v>0.06341152359884054</v>
      </c>
      <c r="T209" s="264">
        <f t="shared" si="24"/>
        <v>0</v>
      </c>
      <c r="U209" s="264"/>
      <c r="V209" s="264"/>
      <c r="W209" s="264"/>
      <c r="X209" s="264"/>
      <c r="Y209" s="264"/>
      <c r="Z209" s="264"/>
    </row>
    <row r="210" spans="13:26" ht="12.75">
      <c r="M210" s="264">
        <f t="shared" si="25"/>
        <v>189</v>
      </c>
      <c r="N210" s="264">
        <f t="shared" si="26"/>
        <v>1</v>
      </c>
      <c r="O210" s="264">
        <f t="shared" si="27"/>
        <v>189</v>
      </c>
      <c r="P210" s="304">
        <f t="shared" si="28"/>
        <v>0.7548978993362286</v>
      </c>
      <c r="Q210" s="304">
        <f t="shared" si="29"/>
        <v>0.31972146324828465</v>
      </c>
      <c r="R210" s="304">
        <f t="shared" si="30"/>
        <v>0.39965182906035607</v>
      </c>
      <c r="S210" s="304">
        <f t="shared" si="31"/>
        <v>0.06216806229827762</v>
      </c>
      <c r="T210" s="264">
        <f t="shared" si="24"/>
        <v>0</v>
      </c>
      <c r="U210" s="264"/>
      <c r="V210" s="264"/>
      <c r="W210" s="264"/>
      <c r="X210" s="264"/>
      <c r="Y210" s="264"/>
      <c r="Z210" s="264"/>
    </row>
    <row r="211" spans="13:26" ht="12.75">
      <c r="M211" s="264">
        <f t="shared" si="25"/>
        <v>190</v>
      </c>
      <c r="N211" s="264">
        <f t="shared" si="26"/>
        <v>1</v>
      </c>
      <c r="O211" s="264">
        <f t="shared" si="27"/>
        <v>190</v>
      </c>
      <c r="P211" s="304">
        <f t="shared" si="28"/>
        <v>0.7400948119724989</v>
      </c>
      <c r="Q211" s="304">
        <f t="shared" si="29"/>
        <v>0.31345192036482267</v>
      </c>
      <c r="R211" s="304">
        <f t="shared" si="30"/>
        <v>0.39181490045602857</v>
      </c>
      <c r="S211" s="304">
        <f t="shared" si="31"/>
        <v>0.06094898451538223</v>
      </c>
      <c r="T211" s="264">
        <f t="shared" si="24"/>
        <v>0</v>
      </c>
      <c r="U211" s="264"/>
      <c r="V211" s="264"/>
      <c r="W211" s="264"/>
      <c r="X211" s="264"/>
      <c r="Y211" s="264"/>
      <c r="Z211" s="264"/>
    </row>
    <row r="212" spans="13:26" ht="12.75">
      <c r="M212" s="264">
        <f t="shared" si="25"/>
        <v>191</v>
      </c>
      <c r="N212" s="264">
        <f t="shared" si="26"/>
        <v>1</v>
      </c>
      <c r="O212" s="264">
        <f t="shared" si="27"/>
        <v>191</v>
      </c>
      <c r="P212" s="304">
        <f t="shared" si="28"/>
        <v>0.7255820041229801</v>
      </c>
      <c r="Q212" s="304">
        <f t="shared" si="29"/>
        <v>0.3073053193932618</v>
      </c>
      <c r="R212" s="304">
        <f t="shared" si="30"/>
        <v>0.38413164924157744</v>
      </c>
      <c r="S212" s="304">
        <f t="shared" si="31"/>
        <v>0.059753812104245387</v>
      </c>
      <c r="T212" s="264">
        <f t="shared" si="24"/>
        <v>0</v>
      </c>
      <c r="U212" s="264"/>
      <c r="V212" s="264"/>
      <c r="W212" s="264"/>
      <c r="X212" s="264"/>
      <c r="Y212" s="264"/>
      <c r="Z212" s="264"/>
    </row>
    <row r="213" spans="13:26" ht="12.75">
      <c r="M213" s="264">
        <f t="shared" si="25"/>
        <v>192</v>
      </c>
      <c r="N213" s="264">
        <f t="shared" si="26"/>
        <v>1</v>
      </c>
      <c r="O213" s="264">
        <f t="shared" si="27"/>
        <v>192</v>
      </c>
      <c r="P213" s="304">
        <f t="shared" si="28"/>
        <v>0.7113537835834517</v>
      </c>
      <c r="Q213" s="304">
        <f t="shared" si="29"/>
        <v>0.3012792495176968</v>
      </c>
      <c r="R213" s="304">
        <f t="shared" si="30"/>
        <v>0.3765990618971212</v>
      </c>
      <c r="S213" s="304">
        <f t="shared" si="31"/>
        <v>0.058582076295107754</v>
      </c>
      <c r="T213" s="264">
        <f aca="true" t="shared" si="32" ref="T213:T276">$B$11</f>
        <v>0</v>
      </c>
      <c r="U213" s="264"/>
      <c r="V213" s="264"/>
      <c r="W213" s="264"/>
      <c r="X213" s="264"/>
      <c r="Y213" s="264"/>
      <c r="Z213" s="264"/>
    </row>
    <row r="214" spans="13:26" ht="12.75">
      <c r="M214" s="264">
        <f aca="true" t="shared" si="33" ref="M214:M277">(M213+1)</f>
        <v>193</v>
      </c>
      <c r="N214" s="264">
        <f aca="true" t="shared" si="34" ref="N214:N277">IF($B$9&gt;N213,IF(O213=($B$8-1),(N213+1),(N213)),(N213))</f>
        <v>1</v>
      </c>
      <c r="O214" s="264">
        <f aca="true" t="shared" si="35" ref="O214:O277">IF(O213&lt;($B$8-1),(1+O213),0)</f>
        <v>193</v>
      </c>
      <c r="P214" s="304">
        <f aca="true" t="shared" si="36" ref="P214:P277">IF((N214&gt;N213),(EXP(-$Q$16)*(P213)+$Q$11),((EXP(-$Q$16)*(P213))))</f>
        <v>0.6974045697703458</v>
      </c>
      <c r="Q214" s="304">
        <f aca="true" t="shared" si="37" ref="Q214:Q277">IF((N214&gt;N213),(EXP(-$Q$16)*(Q213)+$Q$12),((EXP(-$Q$16)*(Q213))))</f>
        <v>0.295371347196852</v>
      </c>
      <c r="R214" s="304">
        <f aca="true" t="shared" si="38" ref="R214:R277">IF((N214&gt;N213),(EXP(-$Q$16)*(R213)+$Q$13),((EXP(-$Q$16)*(R213))))</f>
        <v>0.36921418399606515</v>
      </c>
      <c r="S214" s="304">
        <f aca="true" t="shared" si="39" ref="S214:S277">IF((N214&gt;N213),(EXP(-$Q$16)*(S213)+$Q$14),((EXP(-$Q$16)*(S213))))</f>
        <v>0.057433317510499036</v>
      </c>
      <c r="T214" s="264">
        <f t="shared" si="32"/>
        <v>0</v>
      </c>
      <c r="U214" s="264"/>
      <c r="V214" s="264"/>
      <c r="W214" s="264"/>
      <c r="X214" s="264"/>
      <c r="Y214" s="264"/>
      <c r="Z214" s="264"/>
    </row>
    <row r="215" spans="13:26" ht="12.75">
      <c r="M215" s="264">
        <f t="shared" si="33"/>
        <v>194</v>
      </c>
      <c r="N215" s="264">
        <f t="shared" si="34"/>
        <v>1</v>
      </c>
      <c r="O215" s="264">
        <f t="shared" si="35"/>
        <v>194</v>
      </c>
      <c r="P215" s="304">
        <f t="shared" si="36"/>
        <v>0.6837288915319346</v>
      </c>
      <c r="Q215" s="304">
        <f t="shared" si="37"/>
        <v>0.28957929523705433</v>
      </c>
      <c r="R215" s="304">
        <f t="shared" si="38"/>
        <v>0.36197411904631804</v>
      </c>
      <c r="S215" s="304">
        <f t="shared" si="39"/>
        <v>0.05630708518498282</v>
      </c>
      <c r="T215" s="264">
        <f t="shared" si="32"/>
        <v>0</v>
      </c>
      <c r="U215" s="264"/>
      <c r="V215" s="264"/>
      <c r="W215" s="264"/>
      <c r="X215" s="264"/>
      <c r="Y215" s="264"/>
      <c r="Z215" s="264"/>
    </row>
    <row r="216" spans="13:26" ht="12.75">
      <c r="M216" s="264">
        <f t="shared" si="33"/>
        <v>195</v>
      </c>
      <c r="N216" s="264">
        <f t="shared" si="34"/>
        <v>1</v>
      </c>
      <c r="O216" s="264">
        <f t="shared" si="35"/>
        <v>195</v>
      </c>
      <c r="P216" s="304">
        <f t="shared" si="36"/>
        <v>0.6703213850024385</v>
      </c>
      <c r="Q216" s="304">
        <f t="shared" si="37"/>
        <v>0.28390082188338545</v>
      </c>
      <c r="R216" s="304">
        <f t="shared" si="38"/>
        <v>0.3548760273542319</v>
      </c>
      <c r="S216" s="304">
        <f t="shared" si="39"/>
        <v>0.05520293758843609</v>
      </c>
      <c r="T216" s="264">
        <f t="shared" si="32"/>
        <v>0</v>
      </c>
      <c r="U216" s="264"/>
      <c r="V216" s="264"/>
      <c r="W216" s="264"/>
      <c r="X216" s="264"/>
      <c r="Y216" s="264"/>
      <c r="Z216" s="264"/>
    </row>
    <row r="217" spans="13:26" ht="12.75">
      <c r="M217" s="264">
        <f t="shared" si="33"/>
        <v>196</v>
      </c>
      <c r="N217" s="264">
        <f t="shared" si="34"/>
        <v>1</v>
      </c>
      <c r="O217" s="264">
        <f t="shared" si="35"/>
        <v>196</v>
      </c>
      <c r="P217" s="304">
        <f t="shared" si="36"/>
        <v>0.6571767914982144</v>
      </c>
      <c r="Q217" s="304">
        <f t="shared" si="37"/>
        <v>0.27833369992865525</v>
      </c>
      <c r="R217" s="304">
        <f t="shared" si="38"/>
        <v>0.34791712491081916</v>
      </c>
      <c r="S217" s="304">
        <f t="shared" si="39"/>
        <v>0.05412044165279411</v>
      </c>
      <c r="T217" s="264">
        <f t="shared" si="32"/>
        <v>0</v>
      </c>
      <c r="U217" s="264"/>
      <c r="V217" s="264"/>
      <c r="W217" s="264"/>
      <c r="X217" s="264"/>
      <c r="Y217" s="264"/>
      <c r="Z217" s="264"/>
    </row>
    <row r="218" spans="13:26" ht="12.75">
      <c r="M218" s="264">
        <f t="shared" si="33"/>
        <v>197</v>
      </c>
      <c r="N218" s="264">
        <f t="shared" si="34"/>
        <v>1</v>
      </c>
      <c r="O218" s="264">
        <f t="shared" si="35"/>
        <v>197</v>
      </c>
      <c r="P218" s="304">
        <f t="shared" si="36"/>
        <v>0.6442899554551977</v>
      </c>
      <c r="Q218" s="304">
        <f t="shared" si="37"/>
        <v>0.2728757458398482</v>
      </c>
      <c r="R218" s="304">
        <f t="shared" si="38"/>
        <v>0.3410946822998103</v>
      </c>
      <c r="S218" s="304">
        <f t="shared" si="39"/>
        <v>0.05305917280219274</v>
      </c>
      <c r="T218" s="264">
        <f t="shared" si="32"/>
        <v>0</v>
      </c>
      <c r="U218" s="264"/>
      <c r="V218" s="264"/>
      <c r="W218" s="264"/>
      <c r="X218" s="264"/>
      <c r="Y218" s="264"/>
      <c r="Z218" s="264"/>
    </row>
    <row r="219" spans="13:26" ht="12.75">
      <c r="M219" s="264">
        <f t="shared" si="33"/>
        <v>198</v>
      </c>
      <c r="N219" s="264">
        <f t="shared" si="34"/>
        <v>1</v>
      </c>
      <c r="O219" s="264">
        <f t="shared" si="35"/>
        <v>198</v>
      </c>
      <c r="P219" s="304">
        <f t="shared" si="36"/>
        <v>0.6316558224067907</v>
      </c>
      <c r="Q219" s="304">
        <f t="shared" si="37"/>
        <v>0.2675248189016994</v>
      </c>
      <c r="R219" s="304">
        <f t="shared" si="38"/>
        <v>0.3344060236271243</v>
      </c>
      <c r="S219" s="304">
        <f t="shared" si="39"/>
        <v>0.05201871478644158</v>
      </c>
      <c r="T219" s="264">
        <f t="shared" si="32"/>
        <v>0</v>
      </c>
      <c r="U219" s="264"/>
      <c r="V219" s="264"/>
      <c r="W219" s="264"/>
      <c r="X219" s="264"/>
      <c r="Y219" s="264"/>
      <c r="Z219" s="264"/>
    </row>
    <row r="220" spans="13:26" ht="12.75">
      <c r="M220" s="264">
        <f t="shared" si="33"/>
        <v>199</v>
      </c>
      <c r="N220" s="264">
        <f t="shared" si="34"/>
        <v>1</v>
      </c>
      <c r="O220" s="264">
        <f t="shared" si="35"/>
        <v>199</v>
      </c>
      <c r="P220" s="304">
        <f t="shared" si="36"/>
        <v>0.6192694370014028</v>
      </c>
      <c r="Q220" s="304">
        <f t="shared" si="37"/>
        <v>0.2622788203770645</v>
      </c>
      <c r="R220" s="304">
        <f t="shared" si="38"/>
        <v>0.3278485254713307</v>
      </c>
      <c r="S220" s="304">
        <f t="shared" si="39"/>
        <v>0.05099865951776257</v>
      </c>
      <c r="T220" s="264">
        <f t="shared" si="32"/>
        <v>0</v>
      </c>
      <c r="U220" s="264"/>
      <c r="V220" s="264"/>
      <c r="W220" s="264"/>
      <c r="X220" s="264"/>
      <c r="Y220" s="264"/>
      <c r="Z220" s="264"/>
    </row>
    <row r="221" spans="13:26" ht="12.75">
      <c r="M221" s="264">
        <f t="shared" si="33"/>
        <v>200</v>
      </c>
      <c r="N221" s="264">
        <f t="shared" si="34"/>
        <v>1</v>
      </c>
      <c r="O221" s="264">
        <f t="shared" si="35"/>
        <v>200</v>
      </c>
      <c r="P221" s="304">
        <f t="shared" si="36"/>
        <v>0.6071259410588654</v>
      </c>
      <c r="Q221" s="304">
        <f t="shared" si="37"/>
        <v>0.2571356926837546</v>
      </c>
      <c r="R221" s="304">
        <f t="shared" si="38"/>
        <v>0.32141961585469325</v>
      </c>
      <c r="S221" s="304">
        <f t="shared" si="39"/>
        <v>0.04999860691073008</v>
      </c>
      <c r="T221" s="264">
        <f t="shared" si="32"/>
        <v>0</v>
      </c>
      <c r="U221" s="264"/>
      <c r="V221" s="264"/>
      <c r="W221" s="264"/>
      <c r="X221" s="264"/>
      <c r="Y221" s="264"/>
      <c r="Z221" s="264"/>
    </row>
    <row r="222" spans="13:26" ht="12.75">
      <c r="M222" s="264">
        <f t="shared" si="33"/>
        <v>201</v>
      </c>
      <c r="N222" s="264">
        <f t="shared" si="34"/>
        <v>1</v>
      </c>
      <c r="O222" s="264">
        <f t="shared" si="35"/>
        <v>201</v>
      </c>
      <c r="P222" s="304">
        <f t="shared" si="36"/>
        <v>0.59522057166496</v>
      </c>
      <c r="Q222" s="304">
        <f t="shared" si="37"/>
        <v>0.2520934185875123</v>
      </c>
      <c r="R222" s="304">
        <f t="shared" si="38"/>
        <v>0.3151167732343904</v>
      </c>
      <c r="S222" s="304">
        <f t="shared" si="39"/>
        <v>0.04901816472534964</v>
      </c>
      <c r="T222" s="264">
        <f t="shared" si="32"/>
        <v>0</v>
      </c>
      <c r="U222" s="264"/>
      <c r="V222" s="264"/>
      <c r="W222" s="264"/>
      <c r="X222" s="264"/>
      <c r="Y222" s="264"/>
      <c r="Z222" s="264"/>
    </row>
    <row r="223" spans="13:26" ht="12.75">
      <c r="M223" s="264">
        <f t="shared" si="33"/>
        <v>202</v>
      </c>
      <c r="N223" s="264">
        <f t="shared" si="34"/>
        <v>1</v>
      </c>
      <c r="O223" s="264">
        <f t="shared" si="35"/>
        <v>202</v>
      </c>
      <c r="P223" s="304">
        <f t="shared" si="36"/>
        <v>0.5835486593033108</v>
      </c>
      <c r="Q223" s="304">
        <f t="shared" si="37"/>
        <v>0.24715002041081377</v>
      </c>
      <c r="R223" s="304">
        <f t="shared" si="38"/>
        <v>0.3089375255135173</v>
      </c>
      <c r="S223" s="304">
        <f t="shared" si="39"/>
        <v>0.04805694841321382</v>
      </c>
      <c r="T223" s="264">
        <f t="shared" si="32"/>
        <v>0</v>
      </c>
      <c r="U223" s="264"/>
      <c r="V223" s="264"/>
      <c r="W223" s="264"/>
      <c r="X223" s="264"/>
      <c r="Y223" s="264"/>
      <c r="Z223" s="264"/>
    </row>
    <row r="224" spans="13:26" ht="12.75">
      <c r="M224" s="264">
        <f t="shared" si="33"/>
        <v>203</v>
      </c>
      <c r="N224" s="264">
        <f t="shared" si="34"/>
        <v>1</v>
      </c>
      <c r="O224" s="264">
        <f t="shared" si="35"/>
        <v>203</v>
      </c>
      <c r="P224" s="304">
        <f t="shared" si="36"/>
        <v>0.5721056260239099</v>
      </c>
      <c r="Q224" s="304">
        <f t="shared" si="37"/>
        <v>0.24230355925718516</v>
      </c>
      <c r="R224" s="304">
        <f t="shared" si="38"/>
        <v>0.3028794490714815</v>
      </c>
      <c r="S224" s="304">
        <f t="shared" si="39"/>
        <v>0.047114580966674924</v>
      </c>
      <c r="T224" s="264">
        <f t="shared" si="32"/>
        <v>0</v>
      </c>
      <c r="U224" s="264"/>
      <c r="V224" s="264"/>
      <c r="W224" s="264"/>
      <c r="X224" s="264"/>
      <c r="Y224" s="264"/>
      <c r="Z224" s="264"/>
    </row>
    <row r="225" spans="13:26" ht="12.75">
      <c r="M225" s="264">
        <f t="shared" si="33"/>
        <v>204</v>
      </c>
      <c r="N225" s="264">
        <f t="shared" si="34"/>
        <v>1</v>
      </c>
      <c r="O225" s="264">
        <f t="shared" si="35"/>
        <v>204</v>
      </c>
      <c r="P225" s="304">
        <f t="shared" si="36"/>
        <v>0.560886983647557</v>
      </c>
      <c r="Q225" s="304">
        <f t="shared" si="37"/>
        <v>0.2375521342507298</v>
      </c>
      <c r="R225" s="304">
        <f t="shared" si="38"/>
        <v>0.2969401678134123</v>
      </c>
      <c r="S225" s="304">
        <f t="shared" si="39"/>
        <v>0.04619069277097527</v>
      </c>
      <c r="T225" s="264">
        <f t="shared" si="32"/>
        <v>0</v>
      </c>
      <c r="U225" s="264"/>
      <c r="V225" s="264"/>
      <c r="W225" s="264"/>
      <c r="X225" s="264"/>
      <c r="Y225" s="264"/>
      <c r="Z225" s="264"/>
    </row>
    <row r="226" spans="13:26" ht="12.75">
      <c r="M226" s="264">
        <f t="shared" si="33"/>
        <v>205</v>
      </c>
      <c r="N226" s="264">
        <f t="shared" si="34"/>
        <v>1</v>
      </c>
      <c r="O226" s="264">
        <f t="shared" si="35"/>
        <v>205</v>
      </c>
      <c r="P226" s="304">
        <f t="shared" si="36"/>
        <v>0.5498883320055081</v>
      </c>
      <c r="Q226" s="304">
        <f t="shared" si="37"/>
        <v>0.23289388179056794</v>
      </c>
      <c r="R226" s="304">
        <f t="shared" si="38"/>
        <v>0.29111735223821</v>
      </c>
      <c r="S226" s="304">
        <f t="shared" si="39"/>
        <v>0.04528492145927713</v>
      </c>
      <c r="T226" s="264">
        <f t="shared" si="32"/>
        <v>0</v>
      </c>
      <c r="U226" s="264"/>
      <c r="V226" s="264"/>
      <c r="W226" s="264"/>
      <c r="X226" s="264"/>
      <c r="Y226" s="264"/>
      <c r="Z226" s="264"/>
    </row>
    <row r="227" spans="13:26" ht="12.75">
      <c r="M227" s="264">
        <f t="shared" si="33"/>
        <v>206</v>
      </c>
      <c r="N227" s="264">
        <f t="shared" si="34"/>
        <v>1</v>
      </c>
      <c r="O227" s="264">
        <f t="shared" si="35"/>
        <v>206</v>
      </c>
      <c r="P227" s="304">
        <f t="shared" si="36"/>
        <v>0.5391053572136447</v>
      </c>
      <c r="Q227" s="304">
        <f t="shared" si="37"/>
        <v>0.2283269748198964</v>
      </c>
      <c r="R227" s="304">
        <f t="shared" si="38"/>
        <v>0.2854087185248706</v>
      </c>
      <c r="S227" s="304">
        <f t="shared" si="39"/>
        <v>0.04439691177053544</v>
      </c>
      <c r="T227" s="264">
        <f t="shared" si="32"/>
        <v>0</v>
      </c>
      <c r="U227" s="264"/>
      <c r="V227" s="264"/>
      <c r="W227" s="264"/>
      <c r="X227" s="264"/>
      <c r="Y227" s="264"/>
      <c r="Z227" s="264"/>
    </row>
    <row r="228" spans="13:26" ht="12.75">
      <c r="M228" s="264">
        <f t="shared" si="33"/>
        <v>207</v>
      </c>
      <c r="N228" s="264">
        <f t="shared" si="34"/>
        <v>1</v>
      </c>
      <c r="O228" s="264">
        <f t="shared" si="35"/>
        <v>207</v>
      </c>
      <c r="P228" s="304">
        <f t="shared" si="36"/>
        <v>0.5285338299804846</v>
      </c>
      <c r="Q228" s="304">
        <f t="shared" si="37"/>
        <v>0.2238496221093815</v>
      </c>
      <c r="R228" s="304">
        <f t="shared" si="38"/>
        <v>0.279812027636727</v>
      </c>
      <c r="S228" s="304">
        <f t="shared" si="39"/>
        <v>0.04352631541015754</v>
      </c>
      <c r="T228" s="264">
        <f t="shared" si="32"/>
        <v>0</v>
      </c>
      <c r="U228" s="264"/>
      <c r="V228" s="264"/>
      <c r="W228" s="264"/>
      <c r="X228" s="264"/>
      <c r="Y228" s="264"/>
      <c r="Z228" s="264"/>
    </row>
    <row r="229" spans="13:26" ht="12.75">
      <c r="M229" s="264">
        <f t="shared" si="33"/>
        <v>208</v>
      </c>
      <c r="N229" s="264">
        <f t="shared" si="34"/>
        <v>1</v>
      </c>
      <c r="O229" s="264">
        <f t="shared" si="35"/>
        <v>208</v>
      </c>
      <c r="P229" s="304">
        <f t="shared" si="36"/>
        <v>0.5181696039483719</v>
      </c>
      <c r="Q229" s="304">
        <f t="shared" si="37"/>
        <v>0.21946006755460432</v>
      </c>
      <c r="R229" s="304">
        <f t="shared" si="38"/>
        <v>0.27432508444325554</v>
      </c>
      <c r="S229" s="304">
        <f t="shared" si="39"/>
        <v>0.04267279091339531</v>
      </c>
      <c r="T229" s="264">
        <f t="shared" si="32"/>
        <v>0</v>
      </c>
      <c r="U229" s="264"/>
      <c r="V229" s="264"/>
      <c r="W229" s="264"/>
      <c r="X229" s="264"/>
      <c r="Y229" s="264"/>
      <c r="Z229" s="264"/>
    </row>
    <row r="230" spans="13:26" ht="12.75">
      <c r="M230" s="264">
        <f t="shared" si="33"/>
        <v>209</v>
      </c>
      <c r="N230" s="264">
        <f t="shared" si="34"/>
        <v>1</v>
      </c>
      <c r="O230" s="264">
        <f t="shared" si="35"/>
        <v>209</v>
      </c>
      <c r="P230" s="304">
        <f t="shared" si="36"/>
        <v>0.5080086140671951</v>
      </c>
      <c r="Q230" s="304">
        <f t="shared" si="37"/>
        <v>0.21515658948728242</v>
      </c>
      <c r="R230" s="304">
        <f t="shared" si="38"/>
        <v>0.26894573685910317</v>
      </c>
      <c r="S230" s="304">
        <f t="shared" si="39"/>
        <v>0.04183600351141605</v>
      </c>
      <c r="T230" s="264">
        <f t="shared" si="32"/>
        <v>0</v>
      </c>
      <c r="U230" s="264"/>
      <c r="V230" s="264"/>
      <c r="W230" s="264"/>
      <c r="X230" s="264"/>
      <c r="Y230" s="264"/>
      <c r="Z230" s="264"/>
    </row>
    <row r="231" spans="13:26" ht="12.75">
      <c r="M231" s="264">
        <f t="shared" si="33"/>
        <v>210</v>
      </c>
      <c r="N231" s="264">
        <f t="shared" si="34"/>
        <v>1</v>
      </c>
      <c r="O231" s="264">
        <f t="shared" si="35"/>
        <v>210</v>
      </c>
      <c r="P231" s="304">
        <f t="shared" si="36"/>
        <v>0.4980468749999964</v>
      </c>
      <c r="Q231" s="304">
        <f t="shared" si="37"/>
        <v>0.21093749999999825</v>
      </c>
      <c r="R231" s="304">
        <f t="shared" si="38"/>
        <v>0.26367187499999795</v>
      </c>
      <c r="S231" s="304">
        <f t="shared" si="39"/>
        <v>0.04101562499999969</v>
      </c>
      <c r="T231" s="264">
        <f t="shared" si="32"/>
        <v>0</v>
      </c>
      <c r="U231" s="264"/>
      <c r="V231" s="264"/>
      <c r="W231" s="264"/>
      <c r="X231" s="264"/>
      <c r="Y231" s="264"/>
      <c r="Z231" s="264"/>
    </row>
    <row r="232" spans="13:26" ht="12.75">
      <c r="M232" s="264">
        <f t="shared" si="33"/>
        <v>211</v>
      </c>
      <c r="N232" s="264">
        <f t="shared" si="34"/>
        <v>1</v>
      </c>
      <c r="O232" s="264">
        <f t="shared" si="35"/>
        <v>211</v>
      </c>
      <c r="P232" s="304">
        <f t="shared" si="36"/>
        <v>0.48828047955984455</v>
      </c>
      <c r="Q232" s="304">
        <f t="shared" si="37"/>
        <v>0.20680114428416924</v>
      </c>
      <c r="R232" s="304">
        <f t="shared" si="38"/>
        <v>0.25850143035521167</v>
      </c>
      <c r="S232" s="304">
        <f t="shared" si="39"/>
        <v>0.040211333610810716</v>
      </c>
      <c r="T232" s="264">
        <f t="shared" si="32"/>
        <v>0</v>
      </c>
      <c r="U232" s="264"/>
      <c r="V232" s="264"/>
      <c r="W232" s="264"/>
      <c r="X232" s="264"/>
      <c r="Y232" s="264"/>
      <c r="Z232" s="264"/>
    </row>
    <row r="233" spans="13:26" ht="12.75">
      <c r="M233" s="264">
        <f t="shared" si="33"/>
        <v>212</v>
      </c>
      <c r="N233" s="264">
        <f t="shared" si="34"/>
        <v>1</v>
      </c>
      <c r="O233" s="264">
        <f t="shared" si="35"/>
        <v>212</v>
      </c>
      <c r="P233" s="304">
        <f t="shared" si="36"/>
        <v>0.47870559717736105</v>
      </c>
      <c r="Q233" s="304">
        <f t="shared" si="37"/>
        <v>0.20274589998099976</v>
      </c>
      <c r="R233" s="304">
        <f t="shared" si="38"/>
        <v>0.2534323749762498</v>
      </c>
      <c r="S233" s="304">
        <f t="shared" si="39"/>
        <v>0.03942281388519443</v>
      </c>
      <c r="T233" s="264">
        <f t="shared" si="32"/>
        <v>0</v>
      </c>
      <c r="U233" s="264"/>
      <c r="V233" s="264"/>
      <c r="W233" s="264"/>
      <c r="X233" s="264"/>
      <c r="Y233" s="264"/>
      <c r="Z233" s="264"/>
    </row>
    <row r="234" spans="13:26" ht="12.75">
      <c r="M234" s="264">
        <f t="shared" si="33"/>
        <v>213</v>
      </c>
      <c r="N234" s="264">
        <f t="shared" si="34"/>
        <v>1</v>
      </c>
      <c r="O234" s="264">
        <f t="shared" si="35"/>
        <v>213</v>
      </c>
      <c r="P234" s="304">
        <f t="shared" si="36"/>
        <v>0.4693184723982965</v>
      </c>
      <c r="Q234" s="304">
        <f t="shared" si="37"/>
        <v>0.19877017654516066</v>
      </c>
      <c r="R234" s="304">
        <f t="shared" si="38"/>
        <v>0.24846272068145095</v>
      </c>
      <c r="S234" s="304">
        <f t="shared" si="39"/>
        <v>0.03864975655044794</v>
      </c>
      <c r="T234" s="264">
        <f t="shared" si="32"/>
        <v>0</v>
      </c>
      <c r="U234" s="264"/>
      <c r="V234" s="264"/>
      <c r="W234" s="264"/>
      <c r="X234" s="264"/>
      <c r="Y234" s="264"/>
      <c r="Z234" s="264"/>
    </row>
    <row r="235" spans="13:26" ht="12.75">
      <c r="M235" s="264">
        <f t="shared" si="33"/>
        <v>214</v>
      </c>
      <c r="N235" s="264">
        <f t="shared" si="34"/>
        <v>1</v>
      </c>
      <c r="O235" s="264">
        <f t="shared" si="35"/>
        <v>214</v>
      </c>
      <c r="P235" s="304">
        <f t="shared" si="36"/>
        <v>0.4601154234105686</v>
      </c>
      <c r="Q235" s="304">
        <f t="shared" si="37"/>
        <v>0.1948724146209465</v>
      </c>
      <c r="R235" s="304">
        <f t="shared" si="38"/>
        <v>0.24359051827618325</v>
      </c>
      <c r="S235" s="304">
        <f t="shared" si="39"/>
        <v>0.03789185839851741</v>
      </c>
      <c r="T235" s="264">
        <f t="shared" si="32"/>
        <v>0</v>
      </c>
      <c r="U235" s="264"/>
      <c r="V235" s="264"/>
      <c r="W235" s="264"/>
      <c r="X235" s="264"/>
      <c r="Y235" s="264"/>
      <c r="Z235" s="264"/>
    </row>
    <row r="236" spans="13:26" ht="12.75">
      <c r="M236" s="264">
        <f t="shared" si="33"/>
        <v>215</v>
      </c>
      <c r="N236" s="264">
        <f t="shared" si="34"/>
        <v>1</v>
      </c>
      <c r="O236" s="264">
        <f t="shared" si="35"/>
        <v>215</v>
      </c>
      <c r="P236" s="304">
        <f t="shared" si="36"/>
        <v>0.45109284060018445</v>
      </c>
      <c r="Q236" s="304">
        <f t="shared" si="37"/>
        <v>0.19105108543066618</v>
      </c>
      <c r="R236" s="304">
        <f t="shared" si="38"/>
        <v>0.23881385678833283</v>
      </c>
      <c r="S236" s="304">
        <f t="shared" si="39"/>
        <v>0.037148822167074005</v>
      </c>
      <c r="T236" s="264">
        <f t="shared" si="32"/>
        <v>0</v>
      </c>
      <c r="U236" s="264"/>
      <c r="V236" s="264"/>
      <c r="W236" s="264"/>
      <c r="X236" s="264"/>
      <c r="Y236" s="264"/>
      <c r="Z236" s="264"/>
    </row>
    <row r="237" spans="13:26" ht="12.75">
      <c r="M237" s="264">
        <f t="shared" si="33"/>
        <v>216</v>
      </c>
      <c r="N237" s="264">
        <f t="shared" si="34"/>
        <v>1</v>
      </c>
      <c r="O237" s="264">
        <f t="shared" si="35"/>
        <v>216</v>
      </c>
      <c r="P237" s="304">
        <f t="shared" si="36"/>
        <v>0.44224718513547984</v>
      </c>
      <c r="Q237" s="304">
        <f t="shared" si="37"/>
        <v>0.18730469017502657</v>
      </c>
      <c r="R237" s="304">
        <f t="shared" si="38"/>
        <v>0.23413086271878333</v>
      </c>
      <c r="S237" s="304">
        <f t="shared" si="39"/>
        <v>0.03642035642292186</v>
      </c>
      <c r="T237" s="264">
        <f t="shared" si="32"/>
        <v>0</v>
      </c>
      <c r="U237" s="264"/>
      <c r="V237" s="264"/>
      <c r="W237" s="264"/>
      <c r="X237" s="264"/>
      <c r="Y237" s="264"/>
      <c r="Z237" s="264"/>
    </row>
    <row r="238" spans="13:26" ht="12.75">
      <c r="M238" s="264">
        <f t="shared" si="33"/>
        <v>217</v>
      </c>
      <c r="N238" s="264">
        <f t="shared" si="34"/>
        <v>1</v>
      </c>
      <c r="O238" s="264">
        <f t="shared" si="35"/>
        <v>217</v>
      </c>
      <c r="P238" s="304">
        <f t="shared" si="36"/>
        <v>0.433574987579121</v>
      </c>
      <c r="Q238" s="304">
        <f t="shared" si="37"/>
        <v>0.1836317594452746</v>
      </c>
      <c r="R238" s="304">
        <f t="shared" si="38"/>
        <v>0.22953969930659335</v>
      </c>
      <c r="S238" s="304">
        <f t="shared" si="39"/>
        <v>0.03570617544769231</v>
      </c>
      <c r="T238" s="264">
        <f t="shared" si="32"/>
        <v>0</v>
      </c>
      <c r="U238" s="264"/>
      <c r="V238" s="264"/>
      <c r="W238" s="264"/>
      <c r="X238" s="264"/>
      <c r="Y238" s="264"/>
      <c r="Z238" s="264"/>
    </row>
    <row r="239" spans="13:26" ht="12.75">
      <c r="M239" s="264">
        <f t="shared" si="33"/>
        <v>218</v>
      </c>
      <c r="N239" s="264">
        <f t="shared" si="34"/>
        <v>1</v>
      </c>
      <c r="O239" s="264">
        <f t="shared" si="35"/>
        <v>218</v>
      </c>
      <c r="P239" s="304">
        <f t="shared" si="36"/>
        <v>0.42507284652732413</v>
      </c>
      <c r="Q239" s="304">
        <f t="shared" si="37"/>
        <v>0.18003085264686652</v>
      </c>
      <c r="R239" s="304">
        <f t="shared" si="38"/>
        <v>0.22503856580858325</v>
      </c>
      <c r="S239" s="304">
        <f t="shared" si="39"/>
        <v>0.035005999125779626</v>
      </c>
      <c r="T239" s="264">
        <f t="shared" si="32"/>
        <v>0</v>
      </c>
      <c r="U239" s="264"/>
      <c r="V239" s="264"/>
      <c r="W239" s="264"/>
      <c r="X239" s="264"/>
      <c r="Y239" s="264"/>
      <c r="Z239" s="264"/>
    </row>
    <row r="240" spans="13:26" ht="12.75">
      <c r="M240" s="264">
        <f t="shared" si="33"/>
        <v>219</v>
      </c>
      <c r="N240" s="264">
        <f t="shared" si="34"/>
        <v>1</v>
      </c>
      <c r="O240" s="264">
        <f t="shared" si="35"/>
        <v>219</v>
      </c>
      <c r="P240" s="304">
        <f t="shared" si="36"/>
        <v>0.416737427275759</v>
      </c>
      <c r="Q240" s="304">
        <f t="shared" si="37"/>
        <v>0.17650055743443896</v>
      </c>
      <c r="R240" s="304">
        <f t="shared" si="38"/>
        <v>0.22062569679304878</v>
      </c>
      <c r="S240" s="304">
        <f t="shared" si="39"/>
        <v>0.034319552834474264</v>
      </c>
      <c r="T240" s="264">
        <f t="shared" si="32"/>
        <v>0</v>
      </c>
      <c r="U240" s="264"/>
      <c r="V240" s="264"/>
      <c r="W240" s="264"/>
      <c r="X240" s="264"/>
      <c r="Y240" s="264"/>
      <c r="Z240" s="264"/>
    </row>
    <row r="241" spans="13:26" ht="12.75">
      <c r="M241" s="264">
        <f t="shared" si="33"/>
        <v>220</v>
      </c>
      <c r="N241" s="264">
        <f t="shared" si="34"/>
        <v>1</v>
      </c>
      <c r="O241" s="264">
        <f t="shared" si="35"/>
        <v>220</v>
      </c>
      <c r="P241" s="304">
        <f t="shared" si="36"/>
        <v>0.40856546051161335</v>
      </c>
      <c r="Q241" s="304">
        <f t="shared" si="37"/>
        <v>0.17303948915785963</v>
      </c>
      <c r="R241" s="304">
        <f t="shared" si="38"/>
        <v>0.21629936144732462</v>
      </c>
      <c r="S241" s="304">
        <f t="shared" si="39"/>
        <v>0.0336465673362505</v>
      </c>
      <c r="T241" s="264">
        <f t="shared" si="32"/>
        <v>0</v>
      </c>
      <c r="U241" s="264"/>
      <c r="V241" s="264"/>
      <c r="W241" s="264"/>
      <c r="X241" s="264"/>
      <c r="Y241" s="264"/>
      <c r="Z241" s="264"/>
    </row>
    <row r="242" spans="13:26" ht="12.75">
      <c r="M242" s="264">
        <f t="shared" si="33"/>
        <v>221</v>
      </c>
      <c r="N242" s="264">
        <f t="shared" si="34"/>
        <v>1</v>
      </c>
      <c r="O242" s="264">
        <f t="shared" si="35"/>
        <v>221</v>
      </c>
      <c r="P242" s="304">
        <f t="shared" si="36"/>
        <v>0.40055374103130503</v>
      </c>
      <c r="Q242" s="304">
        <f t="shared" si="37"/>
        <v>0.16964629031914083</v>
      </c>
      <c r="R242" s="304">
        <f t="shared" si="38"/>
        <v>0.2120578628989261</v>
      </c>
      <c r="S242" s="304">
        <f t="shared" si="39"/>
        <v>0.03298677867316629</v>
      </c>
      <c r="T242" s="264">
        <f t="shared" si="32"/>
        <v>0</v>
      </c>
      <c r="U242" s="264"/>
      <c r="V242" s="264"/>
      <c r="W242" s="264"/>
      <c r="X242" s="264"/>
      <c r="Y242" s="264"/>
      <c r="Z242" s="264"/>
    </row>
    <row r="243" spans="13:26" ht="12.75">
      <c r="M243" s="264">
        <f t="shared" si="33"/>
        <v>222</v>
      </c>
      <c r="N243" s="264">
        <f t="shared" si="34"/>
        <v>1</v>
      </c>
      <c r="O243" s="264">
        <f t="shared" si="35"/>
        <v>222</v>
      </c>
      <c r="P243" s="304">
        <f t="shared" si="36"/>
        <v>0.3926991264833392</v>
      </c>
      <c r="Q243" s="304">
        <f t="shared" si="37"/>
        <v>0.16631963004000236</v>
      </c>
      <c r="R243" s="304">
        <f t="shared" si="38"/>
        <v>0.20789953755000304</v>
      </c>
      <c r="S243" s="304">
        <f t="shared" si="39"/>
        <v>0.03233992806333381</v>
      </c>
      <c r="T243" s="264">
        <f t="shared" si="32"/>
        <v>0</v>
      </c>
      <c r="U243" s="264"/>
      <c r="V243" s="264"/>
      <c r="W243" s="264"/>
      <c r="X243" s="264"/>
      <c r="Y243" s="264"/>
      <c r="Z243" s="264"/>
    </row>
    <row r="244" spans="13:26" ht="12.75">
      <c r="M244" s="264">
        <f t="shared" si="33"/>
        <v>223</v>
      </c>
      <c r="N244" s="264">
        <f t="shared" si="34"/>
        <v>1</v>
      </c>
      <c r="O244" s="264">
        <f t="shared" si="35"/>
        <v>223</v>
      </c>
      <c r="P244" s="304">
        <f t="shared" si="36"/>
        <v>0.3849985361358172</v>
      </c>
      <c r="Q244" s="304">
        <f t="shared" si="37"/>
        <v>0.16305820353987538</v>
      </c>
      <c r="R244" s="304">
        <f t="shared" si="38"/>
        <v>0.20382275442484432</v>
      </c>
      <c r="S244" s="304">
        <f t="shared" si="39"/>
        <v>0.03170576179942023</v>
      </c>
      <c r="T244" s="264">
        <f t="shared" si="32"/>
        <v>0</v>
      </c>
      <c r="U244" s="264"/>
      <c r="V244" s="264"/>
      <c r="W244" s="264"/>
      <c r="X244" s="264"/>
      <c r="Y244" s="264"/>
      <c r="Z244" s="264"/>
    </row>
    <row r="245" spans="13:26" ht="12.75">
      <c r="M245" s="264">
        <f t="shared" si="33"/>
        <v>224</v>
      </c>
      <c r="N245" s="264">
        <f t="shared" si="34"/>
        <v>1</v>
      </c>
      <c r="O245" s="264">
        <f t="shared" si="35"/>
        <v>224</v>
      </c>
      <c r="P245" s="304">
        <f t="shared" si="36"/>
        <v>0.3774489496681137</v>
      </c>
      <c r="Q245" s="304">
        <f t="shared" si="37"/>
        <v>0.15986073162414216</v>
      </c>
      <c r="R245" s="304">
        <f t="shared" si="38"/>
        <v>0.19982591453017778</v>
      </c>
      <c r="S245" s="304">
        <f t="shared" si="39"/>
        <v>0.03108403114913877</v>
      </c>
      <c r="T245" s="264">
        <f t="shared" si="32"/>
        <v>0</v>
      </c>
      <c r="U245" s="264"/>
      <c r="V245" s="264"/>
      <c r="W245" s="264"/>
      <c r="X245" s="264"/>
      <c r="Y245" s="264"/>
      <c r="Z245" s="264"/>
    </row>
    <row r="246" spans="13:26" ht="12.75">
      <c r="M246" s="264">
        <f t="shared" si="33"/>
        <v>225</v>
      </c>
      <c r="N246" s="264">
        <f t="shared" si="34"/>
        <v>1</v>
      </c>
      <c r="O246" s="264">
        <f t="shared" si="35"/>
        <v>225</v>
      </c>
      <c r="P246" s="304">
        <f t="shared" si="36"/>
        <v>0.37004740598624886</v>
      </c>
      <c r="Q246" s="304">
        <f t="shared" si="37"/>
        <v>0.15672596018241117</v>
      </c>
      <c r="R246" s="304">
        <f t="shared" si="38"/>
        <v>0.19590745022801404</v>
      </c>
      <c r="S246" s="304">
        <f t="shared" si="39"/>
        <v>0.030474492257691076</v>
      </c>
      <c r="T246" s="264">
        <f t="shared" si="32"/>
        <v>0</v>
      </c>
      <c r="U246" s="264"/>
      <c r="V246" s="264"/>
      <c r="W246" s="264"/>
      <c r="X246" s="264"/>
      <c r="Y246" s="264"/>
      <c r="Z246" s="264"/>
    </row>
    <row r="247" spans="13:26" ht="12.75">
      <c r="M247" s="264">
        <f t="shared" si="33"/>
        <v>226</v>
      </c>
      <c r="N247" s="264">
        <f t="shared" si="34"/>
        <v>1</v>
      </c>
      <c r="O247" s="264">
        <f t="shared" si="35"/>
        <v>226</v>
      </c>
      <c r="P247" s="304">
        <f t="shared" si="36"/>
        <v>0.3627910020614895</v>
      </c>
      <c r="Q247" s="304">
        <f t="shared" si="37"/>
        <v>0.15365265969663072</v>
      </c>
      <c r="R247" s="304">
        <f t="shared" si="38"/>
        <v>0.1920658246207885</v>
      </c>
      <c r="S247" s="304">
        <f t="shared" si="39"/>
        <v>0.02987690605212266</v>
      </c>
      <c r="T247" s="264">
        <f t="shared" si="32"/>
        <v>0</v>
      </c>
      <c r="U247" s="264"/>
      <c r="V247" s="264"/>
      <c r="W247" s="264"/>
      <c r="X247" s="264"/>
      <c r="Y247" s="264"/>
      <c r="Z247" s="264"/>
    </row>
    <row r="248" spans="13:26" ht="12.75">
      <c r="M248" s="264">
        <f t="shared" si="33"/>
        <v>227</v>
      </c>
      <c r="N248" s="264">
        <f t="shared" si="34"/>
        <v>1</v>
      </c>
      <c r="O248" s="264">
        <f t="shared" si="35"/>
        <v>227</v>
      </c>
      <c r="P248" s="304">
        <f t="shared" si="36"/>
        <v>0.3556768917917253</v>
      </c>
      <c r="Q248" s="304">
        <f t="shared" si="37"/>
        <v>0.15063962475884823</v>
      </c>
      <c r="R248" s="304">
        <f t="shared" si="38"/>
        <v>0.1882995309485604</v>
      </c>
      <c r="S248" s="304">
        <f t="shared" si="39"/>
        <v>0.029291038147553843</v>
      </c>
      <c r="T248" s="264">
        <f t="shared" si="32"/>
        <v>0</v>
      </c>
      <c r="U248" s="264"/>
      <c r="V248" s="264"/>
      <c r="W248" s="264"/>
      <c r="X248" s="264"/>
      <c r="Y248" s="264"/>
      <c r="Z248" s="264"/>
    </row>
    <row r="249" spans="13:26" ht="12.75">
      <c r="M249" s="264">
        <f t="shared" si="33"/>
        <v>228</v>
      </c>
      <c r="N249" s="264">
        <f t="shared" si="34"/>
        <v>1</v>
      </c>
      <c r="O249" s="264">
        <f t="shared" si="35"/>
        <v>228</v>
      </c>
      <c r="P249" s="304">
        <f t="shared" si="36"/>
        <v>0.34870228488517235</v>
      </c>
      <c r="Q249" s="304">
        <f t="shared" si="37"/>
        <v>0.14768567359842583</v>
      </c>
      <c r="R249" s="304">
        <f t="shared" si="38"/>
        <v>0.18460709199803238</v>
      </c>
      <c r="S249" s="304">
        <f t="shared" si="39"/>
        <v>0.028716658755249484</v>
      </c>
      <c r="T249" s="264">
        <f t="shared" si="32"/>
        <v>0</v>
      </c>
      <c r="U249" s="264"/>
      <c r="V249" s="264"/>
      <c r="W249" s="264"/>
      <c r="X249" s="264"/>
      <c r="Y249" s="264"/>
      <c r="Z249" s="264"/>
    </row>
    <row r="250" spans="13:26" ht="12.75">
      <c r="M250" s="264">
        <f t="shared" si="33"/>
        <v>229</v>
      </c>
      <c r="N250" s="264">
        <f t="shared" si="34"/>
        <v>1</v>
      </c>
      <c r="O250" s="264">
        <f t="shared" si="35"/>
        <v>229</v>
      </c>
      <c r="P250" s="304">
        <f t="shared" si="36"/>
        <v>0.34186444576596675</v>
      </c>
      <c r="Q250" s="304">
        <f t="shared" si="37"/>
        <v>0.144789647618527</v>
      </c>
      <c r="R250" s="304">
        <f t="shared" si="38"/>
        <v>0.18098705952315883</v>
      </c>
      <c r="S250" s="304">
        <f t="shared" si="39"/>
        <v>0.028153542592491376</v>
      </c>
      <c r="T250" s="264">
        <f t="shared" si="32"/>
        <v>0</v>
      </c>
      <c r="U250" s="264"/>
      <c r="V250" s="264"/>
      <c r="W250" s="264"/>
      <c r="X250" s="264"/>
      <c r="Y250" s="264"/>
      <c r="Z250" s="264"/>
    </row>
    <row r="251" spans="13:26" ht="12.75">
      <c r="M251" s="264">
        <f t="shared" si="33"/>
        <v>230</v>
      </c>
      <c r="N251" s="264">
        <f t="shared" si="34"/>
        <v>1</v>
      </c>
      <c r="O251" s="264">
        <f t="shared" si="35"/>
        <v>230</v>
      </c>
      <c r="P251" s="304">
        <f t="shared" si="36"/>
        <v>0.33516069250121877</v>
      </c>
      <c r="Q251" s="304">
        <f t="shared" si="37"/>
        <v>0.14195041094169256</v>
      </c>
      <c r="R251" s="304">
        <f t="shared" si="38"/>
        <v>0.17743801367711576</v>
      </c>
      <c r="S251" s="304">
        <f t="shared" si="39"/>
        <v>0.02760146879421801</v>
      </c>
      <c r="T251" s="264">
        <f t="shared" si="32"/>
        <v>0</v>
      </c>
      <c r="U251" s="264"/>
      <c r="V251" s="264"/>
      <c r="W251" s="264"/>
      <c r="X251" s="264"/>
      <c r="Y251" s="264"/>
      <c r="Z251" s="264"/>
    </row>
    <row r="252" spans="13:26" ht="12.75">
      <c r="M252" s="264">
        <f t="shared" si="33"/>
        <v>231</v>
      </c>
      <c r="N252" s="264">
        <f t="shared" si="34"/>
        <v>1</v>
      </c>
      <c r="O252" s="264">
        <f t="shared" si="35"/>
        <v>231</v>
      </c>
      <c r="P252" s="304">
        <f t="shared" si="36"/>
        <v>0.3285883957491067</v>
      </c>
      <c r="Q252" s="304">
        <f t="shared" si="37"/>
        <v>0.13916684996432746</v>
      </c>
      <c r="R252" s="304">
        <f t="shared" si="38"/>
        <v>0.1739585624554094</v>
      </c>
      <c r="S252" s="304">
        <f t="shared" si="39"/>
        <v>0.02706022082639702</v>
      </c>
      <c r="T252" s="264">
        <f t="shared" si="32"/>
        <v>0</v>
      </c>
      <c r="U252" s="264"/>
      <c r="V252" s="264"/>
      <c r="W252" s="264"/>
      <c r="X252" s="264"/>
      <c r="Y252" s="264"/>
      <c r="Z252" s="264"/>
    </row>
    <row r="253" spans="13:26" ht="12.75">
      <c r="M253" s="264">
        <f t="shared" si="33"/>
        <v>232</v>
      </c>
      <c r="N253" s="264">
        <f t="shared" si="34"/>
        <v>1</v>
      </c>
      <c r="O253" s="264">
        <f t="shared" si="35"/>
        <v>232</v>
      </c>
      <c r="P253" s="304">
        <f t="shared" si="36"/>
        <v>0.32214497772759837</v>
      </c>
      <c r="Q253" s="304">
        <f t="shared" si="37"/>
        <v>0.13643787291992393</v>
      </c>
      <c r="R253" s="304">
        <f t="shared" si="38"/>
        <v>0.170547341149905</v>
      </c>
      <c r="S253" s="304">
        <f t="shared" si="39"/>
        <v>0.026529586401096334</v>
      </c>
      <c r="T253" s="264">
        <f t="shared" si="32"/>
        <v>0</v>
      </c>
      <c r="U253" s="264"/>
      <c r="V253" s="264"/>
      <c r="W253" s="264"/>
      <c r="X253" s="264"/>
      <c r="Y253" s="264"/>
      <c r="Z253" s="264"/>
    </row>
    <row r="254" spans="13:26" ht="12.75">
      <c r="M254" s="264">
        <f t="shared" si="33"/>
        <v>233</v>
      </c>
      <c r="N254" s="264">
        <f t="shared" si="34"/>
        <v>1</v>
      </c>
      <c r="O254" s="264">
        <f t="shared" si="35"/>
        <v>233</v>
      </c>
      <c r="P254" s="304">
        <f t="shared" si="36"/>
        <v>0.3158279112033949</v>
      </c>
      <c r="Q254" s="304">
        <f t="shared" si="37"/>
        <v>0.13376240945084952</v>
      </c>
      <c r="R254" s="304">
        <f t="shared" si="38"/>
        <v>0.16720301181356198</v>
      </c>
      <c r="S254" s="304">
        <f t="shared" si="39"/>
        <v>0.026009357393220755</v>
      </c>
      <c r="T254" s="264">
        <f t="shared" si="32"/>
        <v>0</v>
      </c>
      <c r="U254" s="264"/>
      <c r="V254" s="264"/>
      <c r="W254" s="264"/>
      <c r="X254" s="264"/>
      <c r="Y254" s="264"/>
      <c r="Z254" s="264"/>
    </row>
    <row r="255" spans="13:26" ht="12.75">
      <c r="M255" s="264">
        <f t="shared" si="33"/>
        <v>234</v>
      </c>
      <c r="N255" s="264">
        <f t="shared" si="34"/>
        <v>1</v>
      </c>
      <c r="O255" s="264">
        <f t="shared" si="35"/>
        <v>234</v>
      </c>
      <c r="P255" s="304">
        <f t="shared" si="36"/>
        <v>0.3096347185007009</v>
      </c>
      <c r="Q255" s="304">
        <f t="shared" si="37"/>
        <v>0.1311394101885321</v>
      </c>
      <c r="R255" s="304">
        <f t="shared" si="38"/>
        <v>0.16392426273566518</v>
      </c>
      <c r="S255" s="304">
        <f t="shared" si="39"/>
        <v>0.02549932975888125</v>
      </c>
      <c r="T255" s="264">
        <f t="shared" si="32"/>
        <v>0</v>
      </c>
      <c r="U255" s="264"/>
      <c r="V255" s="264"/>
      <c r="W255" s="264"/>
      <c r="X255" s="264"/>
      <c r="Y255" s="264"/>
      <c r="Z255" s="264"/>
    </row>
    <row r="256" spans="13:26" ht="12.75">
      <c r="M256" s="264">
        <f t="shared" si="33"/>
        <v>235</v>
      </c>
      <c r="N256" s="264">
        <f t="shared" si="34"/>
        <v>1</v>
      </c>
      <c r="O256" s="264">
        <f t="shared" si="35"/>
        <v>235</v>
      </c>
      <c r="P256" s="304">
        <f t="shared" si="36"/>
        <v>0.3035629705294322</v>
      </c>
      <c r="Q256" s="304">
        <f t="shared" si="37"/>
        <v>0.12856784634187712</v>
      </c>
      <c r="R256" s="304">
        <f t="shared" si="38"/>
        <v>0.16070980792734646</v>
      </c>
      <c r="S256" s="304">
        <f t="shared" si="39"/>
        <v>0.024999303455365007</v>
      </c>
      <c r="T256" s="264">
        <f t="shared" si="32"/>
        <v>0</v>
      </c>
      <c r="U256" s="264"/>
      <c r="V256" s="264"/>
      <c r="W256" s="264"/>
      <c r="X256" s="264"/>
      <c r="Y256" s="264"/>
      <c r="Z256" s="264"/>
    </row>
    <row r="257" spans="13:26" ht="12.75">
      <c r="M257" s="264">
        <f t="shared" si="33"/>
        <v>236</v>
      </c>
      <c r="N257" s="264">
        <f t="shared" si="34"/>
        <v>1</v>
      </c>
      <c r="O257" s="264">
        <f t="shared" si="35"/>
        <v>236</v>
      </c>
      <c r="P257" s="304">
        <f t="shared" si="36"/>
        <v>0.2976102858324795</v>
      </c>
      <c r="Q257" s="304">
        <f t="shared" si="37"/>
        <v>0.12604670929375597</v>
      </c>
      <c r="R257" s="304">
        <f t="shared" si="38"/>
        <v>0.15755838661719504</v>
      </c>
      <c r="S257" s="304">
        <f t="shared" si="39"/>
        <v>0.024509082362674784</v>
      </c>
      <c r="T257" s="264">
        <f t="shared" si="32"/>
        <v>0</v>
      </c>
      <c r="U257" s="264"/>
      <c r="V257" s="264"/>
      <c r="W257" s="264"/>
      <c r="X257" s="264"/>
      <c r="Y257" s="264"/>
      <c r="Z257" s="264"/>
    </row>
    <row r="258" spans="13:26" ht="12.75">
      <c r="M258" s="264">
        <f t="shared" si="33"/>
        <v>237</v>
      </c>
      <c r="N258" s="264">
        <f t="shared" si="34"/>
        <v>1</v>
      </c>
      <c r="O258" s="264">
        <f t="shared" si="35"/>
        <v>237</v>
      </c>
      <c r="P258" s="304">
        <f t="shared" si="36"/>
        <v>0.2917743296516549</v>
      </c>
      <c r="Q258" s="304">
        <f t="shared" si="37"/>
        <v>0.12357501020540673</v>
      </c>
      <c r="R258" s="304">
        <f t="shared" si="38"/>
        <v>0.15446876275675847</v>
      </c>
      <c r="S258" s="304">
        <f t="shared" si="39"/>
        <v>0.024028474206606875</v>
      </c>
      <c r="T258" s="264">
        <f t="shared" si="32"/>
        <v>0</v>
      </c>
      <c r="U258" s="264"/>
      <c r="V258" s="264"/>
      <c r="W258" s="264"/>
      <c r="X258" s="264"/>
      <c r="Y258" s="264"/>
      <c r="Z258" s="264"/>
    </row>
    <row r="259" spans="13:26" ht="12.75">
      <c r="M259" s="264">
        <f t="shared" si="33"/>
        <v>238</v>
      </c>
      <c r="N259" s="264">
        <f t="shared" si="34"/>
        <v>1</v>
      </c>
      <c r="O259" s="264">
        <f t="shared" si="35"/>
        <v>238</v>
      </c>
      <c r="P259" s="304">
        <f t="shared" si="36"/>
        <v>0.28605281301195445</v>
      </c>
      <c r="Q259" s="304">
        <f t="shared" si="37"/>
        <v>0.12115177962859243</v>
      </c>
      <c r="R259" s="304">
        <f t="shared" si="38"/>
        <v>0.1514397245357406</v>
      </c>
      <c r="S259" s="304">
        <f t="shared" si="39"/>
        <v>0.023557290483337427</v>
      </c>
      <c r="T259" s="264">
        <f t="shared" si="32"/>
        <v>0</v>
      </c>
      <c r="U259" s="264"/>
      <c r="V259" s="264"/>
      <c r="W259" s="264"/>
      <c r="X259" s="264"/>
      <c r="Y259" s="264"/>
      <c r="Z259" s="264"/>
    </row>
    <row r="260" spans="13:26" ht="12.75">
      <c r="M260" s="264">
        <f t="shared" si="33"/>
        <v>239</v>
      </c>
      <c r="N260" s="264">
        <f t="shared" si="34"/>
        <v>1</v>
      </c>
      <c r="O260" s="264">
        <f t="shared" si="35"/>
        <v>239</v>
      </c>
      <c r="P260" s="304">
        <f t="shared" si="36"/>
        <v>0.280443491823778</v>
      </c>
      <c r="Q260" s="304">
        <f t="shared" si="37"/>
        <v>0.11877606712536475</v>
      </c>
      <c r="R260" s="304">
        <f t="shared" si="38"/>
        <v>0.148470083906706</v>
      </c>
      <c r="S260" s="304">
        <f t="shared" si="39"/>
        <v>0.0230953463854876</v>
      </c>
      <c r="T260" s="264">
        <f t="shared" si="32"/>
        <v>0</v>
      </c>
      <c r="U260" s="264"/>
      <c r="V260" s="264"/>
      <c r="W260" s="264"/>
      <c r="X260" s="264"/>
      <c r="Y260" s="264"/>
      <c r="Z260" s="264"/>
    </row>
    <row r="261" spans="13:26" ht="12.75">
      <c r="M261" s="264">
        <f t="shared" si="33"/>
        <v>240</v>
      </c>
      <c r="N261" s="264">
        <f t="shared" si="34"/>
        <v>1</v>
      </c>
      <c r="O261" s="264">
        <f t="shared" si="35"/>
        <v>240</v>
      </c>
      <c r="P261" s="304">
        <f t="shared" si="36"/>
        <v>0.27494416600275356</v>
      </c>
      <c r="Q261" s="304">
        <f t="shared" si="37"/>
        <v>0.11644694089528382</v>
      </c>
      <c r="R261" s="304">
        <f t="shared" si="38"/>
        <v>0.14555867611910484</v>
      </c>
      <c r="S261" s="304">
        <f t="shared" si="39"/>
        <v>0.02264246072963853</v>
      </c>
      <c r="T261" s="264">
        <f t="shared" si="32"/>
        <v>0</v>
      </c>
      <c r="U261" s="264"/>
      <c r="V261" s="264"/>
      <c r="W261" s="264"/>
      <c r="X261" s="264"/>
      <c r="Y261" s="264"/>
      <c r="Z261" s="264"/>
    </row>
    <row r="262" spans="13:26" ht="12.75">
      <c r="M262" s="264">
        <f t="shared" si="33"/>
        <v>241</v>
      </c>
      <c r="N262" s="264">
        <f t="shared" si="34"/>
        <v>1</v>
      </c>
      <c r="O262" s="264">
        <f t="shared" si="35"/>
        <v>241</v>
      </c>
      <c r="P262" s="304">
        <f t="shared" si="36"/>
        <v>0.2695526786068219</v>
      </c>
      <c r="Q262" s="304">
        <f t="shared" si="37"/>
        <v>0.11416348740994806</v>
      </c>
      <c r="R262" s="304">
        <f t="shared" si="38"/>
        <v>0.14270435926243513</v>
      </c>
      <c r="S262" s="304">
        <f t="shared" si="39"/>
        <v>0.022198455885267684</v>
      </c>
      <c r="T262" s="264">
        <f t="shared" si="32"/>
        <v>0</v>
      </c>
      <c r="U262" s="264"/>
      <c r="V262" s="264"/>
      <c r="W262" s="264"/>
      <c r="X262" s="264"/>
      <c r="Y262" s="264"/>
      <c r="Z262" s="264"/>
    </row>
    <row r="263" spans="13:26" ht="12.75">
      <c r="M263" s="264">
        <f t="shared" si="33"/>
        <v>242</v>
      </c>
      <c r="N263" s="264">
        <f t="shared" si="34"/>
        <v>1</v>
      </c>
      <c r="O263" s="264">
        <f t="shared" si="35"/>
        <v>242</v>
      </c>
      <c r="P263" s="304">
        <f t="shared" si="36"/>
        <v>0.26426691499024185</v>
      </c>
      <c r="Q263" s="304">
        <f t="shared" si="37"/>
        <v>0.11192481105469063</v>
      </c>
      <c r="R263" s="304">
        <f t="shared" si="38"/>
        <v>0.13990601381836335</v>
      </c>
      <c r="S263" s="304">
        <f t="shared" si="39"/>
        <v>0.02176315770507874</v>
      </c>
      <c r="T263" s="264">
        <f t="shared" si="32"/>
        <v>0</v>
      </c>
      <c r="U263" s="264"/>
      <c r="V263" s="264"/>
      <c r="W263" s="264"/>
      <c r="X263" s="264"/>
      <c r="Y263" s="264"/>
      <c r="Z263" s="264"/>
    </row>
    <row r="264" spans="13:26" ht="12.75">
      <c r="M264" s="264">
        <f t="shared" si="33"/>
        <v>243</v>
      </c>
      <c r="N264" s="264">
        <f t="shared" si="34"/>
        <v>1</v>
      </c>
      <c r="O264" s="264">
        <f t="shared" si="35"/>
        <v>243</v>
      </c>
      <c r="P264" s="304">
        <f t="shared" si="36"/>
        <v>0.2590848019741855</v>
      </c>
      <c r="Q264" s="304">
        <f t="shared" si="37"/>
        <v>0.10973003377730205</v>
      </c>
      <c r="R264" s="304">
        <f t="shared" si="38"/>
        <v>0.1371625422216276</v>
      </c>
      <c r="S264" s="304">
        <f t="shared" si="39"/>
        <v>0.021336395456697625</v>
      </c>
      <c r="T264" s="264">
        <f t="shared" si="32"/>
        <v>0</v>
      </c>
      <c r="U264" s="264"/>
      <c r="V264" s="264"/>
      <c r="W264" s="264"/>
      <c r="X264" s="264"/>
      <c r="Y264" s="264"/>
      <c r="Z264" s="264"/>
    </row>
    <row r="265" spans="13:26" ht="12.75">
      <c r="M265" s="264">
        <f t="shared" si="33"/>
        <v>244</v>
      </c>
      <c r="N265" s="264">
        <f t="shared" si="34"/>
        <v>1</v>
      </c>
      <c r="O265" s="264">
        <f t="shared" si="35"/>
        <v>244</v>
      </c>
      <c r="P265" s="304">
        <f t="shared" si="36"/>
        <v>0.2540043070335971</v>
      </c>
      <c r="Q265" s="304">
        <f t="shared" si="37"/>
        <v>0.1075782947436411</v>
      </c>
      <c r="R265" s="304">
        <f t="shared" si="38"/>
        <v>0.13447286842955142</v>
      </c>
      <c r="S265" s="304">
        <f t="shared" si="39"/>
        <v>0.020918001755707995</v>
      </c>
      <c r="T265" s="264">
        <f t="shared" si="32"/>
        <v>0</v>
      </c>
      <c r="U265" s="264"/>
      <c r="V265" s="264"/>
      <c r="W265" s="264"/>
      <c r="X265" s="264"/>
      <c r="Y265" s="264"/>
      <c r="Z265" s="264"/>
    </row>
    <row r="266" spans="13:26" ht="12.75">
      <c r="M266" s="264">
        <f t="shared" si="33"/>
        <v>245</v>
      </c>
      <c r="N266" s="264">
        <f t="shared" si="34"/>
        <v>1</v>
      </c>
      <c r="O266" s="264">
        <f t="shared" si="35"/>
        <v>245</v>
      </c>
      <c r="P266" s="304">
        <f t="shared" si="36"/>
        <v>0.24902343749999775</v>
      </c>
      <c r="Q266" s="304">
        <f t="shared" si="37"/>
        <v>0.10546874999999901</v>
      </c>
      <c r="R266" s="304">
        <f t="shared" si="38"/>
        <v>0.1318359374999988</v>
      </c>
      <c r="S266" s="304">
        <f t="shared" si="39"/>
        <v>0.020507812499999813</v>
      </c>
      <c r="T266" s="264">
        <f t="shared" si="32"/>
        <v>0</v>
      </c>
      <c r="U266" s="264"/>
      <c r="V266" s="264"/>
      <c r="W266" s="264"/>
      <c r="X266" s="264"/>
      <c r="Y266" s="264"/>
      <c r="Z266" s="264"/>
    </row>
    <row r="267" spans="13:26" ht="12.75">
      <c r="M267" s="264">
        <f t="shared" si="33"/>
        <v>246</v>
      </c>
      <c r="N267" s="264">
        <f t="shared" si="34"/>
        <v>1</v>
      </c>
      <c r="O267" s="264">
        <f t="shared" si="35"/>
        <v>246</v>
      </c>
      <c r="P267" s="304">
        <f t="shared" si="36"/>
        <v>0.24414023977992186</v>
      </c>
      <c r="Q267" s="304">
        <f t="shared" si="37"/>
        <v>0.10340057214208452</v>
      </c>
      <c r="R267" s="304">
        <f t="shared" si="38"/>
        <v>0.12925071517760567</v>
      </c>
      <c r="S267" s="304">
        <f t="shared" si="39"/>
        <v>0.020105666805405327</v>
      </c>
      <c r="T267" s="264">
        <f t="shared" si="32"/>
        <v>0</v>
      </c>
      <c r="U267" s="264"/>
      <c r="V267" s="264"/>
      <c r="W267" s="264"/>
      <c r="X267" s="264"/>
      <c r="Y267" s="264"/>
      <c r="Z267" s="264"/>
    </row>
    <row r="268" spans="13:26" ht="12.75">
      <c r="M268" s="264">
        <f t="shared" si="33"/>
        <v>247</v>
      </c>
      <c r="N268" s="264">
        <f t="shared" si="34"/>
        <v>1</v>
      </c>
      <c r="O268" s="264">
        <f t="shared" si="35"/>
        <v>247</v>
      </c>
      <c r="P268" s="304">
        <f t="shared" si="36"/>
        <v>0.23935279858868014</v>
      </c>
      <c r="Q268" s="304">
        <f t="shared" si="37"/>
        <v>0.1013729499904998</v>
      </c>
      <c r="R268" s="304">
        <f t="shared" si="38"/>
        <v>0.12671618748812474</v>
      </c>
      <c r="S268" s="304">
        <f t="shared" si="39"/>
        <v>0.019711406942597185</v>
      </c>
      <c r="T268" s="264">
        <f t="shared" si="32"/>
        <v>0</v>
      </c>
      <c r="U268" s="264"/>
      <c r="V268" s="264"/>
      <c r="W268" s="264"/>
      <c r="X268" s="264"/>
      <c r="Y268" s="264"/>
      <c r="Z268" s="264"/>
    </row>
    <row r="269" spans="13:26" ht="12.75">
      <c r="M269" s="264">
        <f t="shared" si="33"/>
        <v>248</v>
      </c>
      <c r="N269" s="264">
        <f t="shared" si="34"/>
        <v>1</v>
      </c>
      <c r="O269" s="264">
        <f t="shared" si="35"/>
        <v>248</v>
      </c>
      <c r="P269" s="304">
        <f t="shared" si="36"/>
        <v>0.23465923619914786</v>
      </c>
      <c r="Q269" s="304">
        <f t="shared" si="37"/>
        <v>0.09938508827258025</v>
      </c>
      <c r="R269" s="304">
        <f t="shared" si="38"/>
        <v>0.12423136034072531</v>
      </c>
      <c r="S269" s="304">
        <f t="shared" si="39"/>
        <v>0.019324878275223938</v>
      </c>
      <c r="T269" s="264">
        <f t="shared" si="32"/>
        <v>0</v>
      </c>
      <c r="U269" s="264"/>
      <c r="V269" s="264"/>
      <c r="W269" s="264"/>
      <c r="X269" s="264"/>
      <c r="Y269" s="264"/>
      <c r="Z269" s="264"/>
    </row>
    <row r="270" spans="13:26" ht="12.75">
      <c r="M270" s="264">
        <f t="shared" si="33"/>
        <v>249</v>
      </c>
      <c r="N270" s="264">
        <f t="shared" si="34"/>
        <v>1</v>
      </c>
      <c r="O270" s="264">
        <f t="shared" si="35"/>
        <v>249</v>
      </c>
      <c r="P270" s="304">
        <f t="shared" si="36"/>
        <v>0.23005771170528394</v>
      </c>
      <c r="Q270" s="304">
        <f t="shared" si="37"/>
        <v>0.09743620731047317</v>
      </c>
      <c r="R270" s="304">
        <f t="shared" si="38"/>
        <v>0.12179525913809147</v>
      </c>
      <c r="S270" s="304">
        <f t="shared" si="39"/>
        <v>0.018945929199258672</v>
      </c>
      <c r="T270" s="264">
        <f t="shared" si="32"/>
        <v>0</v>
      </c>
      <c r="U270" s="264"/>
      <c r="V270" s="264"/>
      <c r="W270" s="264"/>
      <c r="X270" s="264"/>
      <c r="Y270" s="264"/>
      <c r="Z270" s="264"/>
    </row>
    <row r="271" spans="13:26" ht="12.75">
      <c r="M271" s="264">
        <f t="shared" si="33"/>
        <v>250</v>
      </c>
      <c r="N271" s="264">
        <f t="shared" si="34"/>
        <v>1</v>
      </c>
      <c r="O271" s="264">
        <f t="shared" si="35"/>
        <v>250</v>
      </c>
      <c r="P271" s="304">
        <f t="shared" si="36"/>
        <v>0.2255464203000919</v>
      </c>
      <c r="Q271" s="304">
        <f t="shared" si="37"/>
        <v>0.095525542715333</v>
      </c>
      <c r="R271" s="304">
        <f t="shared" si="38"/>
        <v>0.11940692839416626</v>
      </c>
      <c r="S271" s="304">
        <f t="shared" si="39"/>
        <v>0.018574411083536975</v>
      </c>
      <c r="T271" s="264">
        <f t="shared" si="32"/>
        <v>0</v>
      </c>
      <c r="U271" s="264"/>
      <c r="V271" s="264"/>
      <c r="W271" s="264"/>
      <c r="X271" s="264"/>
      <c r="Y271" s="264"/>
      <c r="Z271" s="264"/>
    </row>
    <row r="272" spans="13:26" ht="12.75">
      <c r="M272" s="264">
        <f t="shared" si="33"/>
        <v>251</v>
      </c>
      <c r="N272" s="264">
        <f t="shared" si="34"/>
        <v>1</v>
      </c>
      <c r="O272" s="264">
        <f t="shared" si="35"/>
        <v>251</v>
      </c>
      <c r="P272" s="304">
        <f t="shared" si="36"/>
        <v>0.22112359256773959</v>
      </c>
      <c r="Q272" s="304">
        <f t="shared" si="37"/>
        <v>0.0936523450875132</v>
      </c>
      <c r="R272" s="304">
        <f t="shared" si="38"/>
        <v>0.11706543135939151</v>
      </c>
      <c r="S272" s="304">
        <f t="shared" si="39"/>
        <v>0.018210178211460905</v>
      </c>
      <c r="T272" s="264">
        <f t="shared" si="32"/>
        <v>0</v>
      </c>
      <c r="U272" s="264"/>
      <c r="V272" s="264"/>
      <c r="W272" s="264"/>
      <c r="X272" s="264"/>
      <c r="Y272" s="264"/>
      <c r="Z272" s="264"/>
    </row>
    <row r="273" spans="13:26" ht="12.75">
      <c r="M273" s="264">
        <f t="shared" si="33"/>
        <v>252</v>
      </c>
      <c r="N273" s="264">
        <f t="shared" si="34"/>
        <v>1</v>
      </c>
      <c r="O273" s="264">
        <f t="shared" si="35"/>
        <v>252</v>
      </c>
      <c r="P273" s="304">
        <f t="shared" si="36"/>
        <v>0.21678749378956017</v>
      </c>
      <c r="Q273" s="304">
        <f t="shared" si="37"/>
        <v>0.09181587972263722</v>
      </c>
      <c r="R273" s="304">
        <f t="shared" si="38"/>
        <v>0.11476984965329654</v>
      </c>
      <c r="S273" s="304">
        <f t="shared" si="39"/>
        <v>0.01785308772384613</v>
      </c>
      <c r="T273" s="264">
        <f t="shared" si="32"/>
        <v>0</v>
      </c>
      <c r="U273" s="264"/>
      <c r="V273" s="264"/>
      <c r="W273" s="264"/>
      <c r="X273" s="264"/>
      <c r="Y273" s="264"/>
      <c r="Z273" s="264"/>
    </row>
    <row r="274" spans="13:26" ht="12.75">
      <c r="M274" s="264">
        <f t="shared" si="33"/>
        <v>253</v>
      </c>
      <c r="N274" s="264">
        <f t="shared" si="34"/>
        <v>1</v>
      </c>
      <c r="O274" s="264">
        <f t="shared" si="35"/>
        <v>253</v>
      </c>
      <c r="P274" s="304">
        <f t="shared" si="36"/>
        <v>0.21253642326366173</v>
      </c>
      <c r="Q274" s="304">
        <f t="shared" si="37"/>
        <v>0.09001542632343318</v>
      </c>
      <c r="R274" s="304">
        <f t="shared" si="38"/>
        <v>0.11251928290429149</v>
      </c>
      <c r="S274" s="304">
        <f t="shared" si="39"/>
        <v>0.01750299956288979</v>
      </c>
      <c r="T274" s="264">
        <f t="shared" si="32"/>
        <v>0</v>
      </c>
      <c r="U274" s="264"/>
      <c r="V274" s="264"/>
      <c r="W274" s="264"/>
      <c r="X274" s="264"/>
      <c r="Y274" s="264"/>
      <c r="Z274" s="264"/>
    </row>
    <row r="275" spans="13:26" ht="12.75">
      <c r="M275" s="264">
        <f t="shared" si="33"/>
        <v>254</v>
      </c>
      <c r="N275" s="264">
        <f t="shared" si="34"/>
        <v>1</v>
      </c>
      <c r="O275" s="264">
        <f t="shared" si="35"/>
        <v>254</v>
      </c>
      <c r="P275" s="304">
        <f t="shared" si="36"/>
        <v>0.20836871363787918</v>
      </c>
      <c r="Q275" s="304">
        <f t="shared" si="37"/>
        <v>0.0882502787172194</v>
      </c>
      <c r="R275" s="304">
        <f t="shared" si="38"/>
        <v>0.11031284839652425</v>
      </c>
      <c r="S275" s="304">
        <f t="shared" si="39"/>
        <v>0.017159776417237108</v>
      </c>
      <c r="T275" s="264">
        <f t="shared" si="32"/>
        <v>0</v>
      </c>
      <c r="U275" s="264"/>
      <c r="V275" s="264"/>
      <c r="W275" s="264"/>
      <c r="X275" s="264"/>
      <c r="Y275" s="264"/>
      <c r="Z275" s="264"/>
    </row>
    <row r="276" spans="13:26" ht="12.75">
      <c r="M276" s="264">
        <f t="shared" si="33"/>
        <v>255</v>
      </c>
      <c r="N276" s="264">
        <f t="shared" si="34"/>
        <v>1</v>
      </c>
      <c r="O276" s="264">
        <f t="shared" si="35"/>
        <v>255</v>
      </c>
      <c r="P276" s="304">
        <f t="shared" si="36"/>
        <v>0.20428273025580634</v>
      </c>
      <c r="Q276" s="304">
        <f t="shared" si="37"/>
        <v>0.08651974457892973</v>
      </c>
      <c r="R276" s="304">
        <f t="shared" si="38"/>
        <v>0.10814968072366217</v>
      </c>
      <c r="S276" s="304">
        <f t="shared" si="39"/>
        <v>0.016823283668125227</v>
      </c>
      <c r="T276" s="264">
        <f t="shared" si="32"/>
        <v>0</v>
      </c>
      <c r="U276" s="264"/>
      <c r="V276" s="264"/>
      <c r="W276" s="264"/>
      <c r="X276" s="264"/>
      <c r="Y276" s="264"/>
      <c r="Z276" s="264"/>
    </row>
    <row r="277" spans="13:26" ht="12.75">
      <c r="M277" s="264">
        <f t="shared" si="33"/>
        <v>256</v>
      </c>
      <c r="N277" s="264">
        <f t="shared" si="34"/>
        <v>1</v>
      </c>
      <c r="O277" s="264">
        <f t="shared" si="35"/>
        <v>256</v>
      </c>
      <c r="P277" s="304">
        <f t="shared" si="36"/>
        <v>0.20027687051565218</v>
      </c>
      <c r="Q277" s="304">
        <f t="shared" si="37"/>
        <v>0.08482314515957033</v>
      </c>
      <c r="R277" s="304">
        <f t="shared" si="38"/>
        <v>0.10602893144946292</v>
      </c>
      <c r="S277" s="304">
        <f t="shared" si="39"/>
        <v>0.01649338933658312</v>
      </c>
      <c r="T277" s="264">
        <f aca="true" t="shared" si="40" ref="T277:T340">$B$11</f>
        <v>0</v>
      </c>
      <c r="U277" s="264"/>
      <c r="V277" s="264"/>
      <c r="W277" s="264"/>
      <c r="X277" s="264"/>
      <c r="Y277" s="264"/>
      <c r="Z277" s="264"/>
    </row>
    <row r="278" spans="13:26" ht="12.75">
      <c r="M278" s="264">
        <f aca="true" t="shared" si="41" ref="M278:M341">(M277+1)</f>
        <v>257</v>
      </c>
      <c r="N278" s="264">
        <f aca="true" t="shared" si="42" ref="N278:N341">IF($B$9&gt;N277,IF(O277=($B$8-1),(N277+1),(N277)),(N277))</f>
        <v>1</v>
      </c>
      <c r="O278" s="264">
        <f aca="true" t="shared" si="43" ref="O278:O341">IF(O277&lt;($B$8-1),(1+O277),0)</f>
        <v>257</v>
      </c>
      <c r="P278" s="304">
        <f aca="true" t="shared" si="44" ref="P278:P341">IF((N278&gt;N277),(EXP(-$Q$16)*(P277)+$Q$11),((EXP(-$Q$16)*(P277))))</f>
        <v>0.19634956324166927</v>
      </c>
      <c r="Q278" s="304">
        <f aca="true" t="shared" si="45" ref="Q278:Q341">IF((N278&gt;N277),(EXP(-$Q$16)*(Q277)+$Q$12),((EXP(-$Q$16)*(Q277))))</f>
        <v>0.0831598150200011</v>
      </c>
      <c r="R278" s="304">
        <f aca="true" t="shared" si="46" ref="R278:R341">IF((N278&gt;N277),(EXP(-$Q$16)*(R277)+$Q$13),((EXP(-$Q$16)*(R277))))</f>
        <v>0.10394976877500138</v>
      </c>
      <c r="S278" s="304">
        <f aca="true" t="shared" si="47" ref="S278:S341">IF((N278&gt;N277),(EXP(-$Q$16)*(S277)+$Q$14),((EXP(-$Q$16)*(S277))))</f>
        <v>0.01616996403166688</v>
      </c>
      <c r="T278" s="264">
        <f t="shared" si="40"/>
        <v>0</v>
      </c>
      <c r="U278" s="264"/>
      <c r="V278" s="264"/>
      <c r="W278" s="264"/>
      <c r="X278" s="264"/>
      <c r="Y278" s="264"/>
      <c r="Z278" s="264"/>
    </row>
    <row r="279" spans="13:26" ht="12.75">
      <c r="M279" s="264">
        <f t="shared" si="41"/>
        <v>258</v>
      </c>
      <c r="N279" s="264">
        <f t="shared" si="42"/>
        <v>1</v>
      </c>
      <c r="O279" s="264">
        <f t="shared" si="43"/>
        <v>258</v>
      </c>
      <c r="P279" s="304">
        <f t="shared" si="44"/>
        <v>0.19249926806790826</v>
      </c>
      <c r="Q279" s="304">
        <f t="shared" si="45"/>
        <v>0.0815291017699376</v>
      </c>
      <c r="R279" s="304">
        <f t="shared" si="46"/>
        <v>0.10191137721242202</v>
      </c>
      <c r="S279" s="304">
        <f t="shared" si="47"/>
        <v>0.01585288089971009</v>
      </c>
      <c r="T279" s="264">
        <f t="shared" si="40"/>
        <v>0</v>
      </c>
      <c r="U279" s="264"/>
      <c r="V279" s="264"/>
      <c r="W279" s="264"/>
      <c r="X279" s="264"/>
      <c r="Y279" s="264"/>
      <c r="Z279" s="264"/>
    </row>
    <row r="280" spans="13:26" ht="12.75">
      <c r="M280" s="264">
        <f t="shared" si="41"/>
        <v>259</v>
      </c>
      <c r="N280" s="264">
        <f t="shared" si="42"/>
        <v>1</v>
      </c>
      <c r="O280" s="264">
        <f t="shared" si="43"/>
        <v>259</v>
      </c>
      <c r="P280" s="304">
        <f t="shared" si="44"/>
        <v>0.18872447483405655</v>
      </c>
      <c r="Q280" s="304">
        <f t="shared" si="45"/>
        <v>0.079930365812071</v>
      </c>
      <c r="R280" s="304">
        <f t="shared" si="46"/>
        <v>0.09991295726508875</v>
      </c>
      <c r="S280" s="304">
        <f t="shared" si="47"/>
        <v>0.01554201557456936</v>
      </c>
      <c r="T280" s="264">
        <f t="shared" si="40"/>
        <v>0</v>
      </c>
      <c r="U280" s="264"/>
      <c r="V280" s="264"/>
      <c r="W280" s="264"/>
      <c r="X280" s="264"/>
      <c r="Y280" s="264"/>
      <c r="Z280" s="264"/>
    </row>
    <row r="281" spans="13:26" ht="12.75">
      <c r="M281" s="264">
        <f t="shared" si="41"/>
        <v>260</v>
      </c>
      <c r="N281" s="264">
        <f t="shared" si="42"/>
        <v>1</v>
      </c>
      <c r="O281" s="264">
        <f t="shared" si="43"/>
        <v>260</v>
      </c>
      <c r="P281" s="304">
        <f t="shared" si="44"/>
        <v>0.18502370299312412</v>
      </c>
      <c r="Q281" s="304">
        <f t="shared" si="45"/>
        <v>0.0783629800912055</v>
      </c>
      <c r="R281" s="304">
        <f t="shared" si="46"/>
        <v>0.09795372511400688</v>
      </c>
      <c r="S281" s="304">
        <f t="shared" si="47"/>
        <v>0.015237246128845514</v>
      </c>
      <c r="T281" s="264">
        <f t="shared" si="40"/>
        <v>0</v>
      </c>
      <c r="U281" s="264"/>
      <c r="V281" s="264"/>
      <c r="W281" s="264"/>
      <c r="X281" s="264"/>
      <c r="Y281" s="264"/>
      <c r="Z281" s="264"/>
    </row>
    <row r="282" spans="13:26" ht="12.75">
      <c r="M282" s="264">
        <f t="shared" si="41"/>
        <v>261</v>
      </c>
      <c r="N282" s="264">
        <f t="shared" si="42"/>
        <v>1</v>
      </c>
      <c r="O282" s="264">
        <f t="shared" si="43"/>
        <v>261</v>
      </c>
      <c r="P282" s="304">
        <f t="shared" si="44"/>
        <v>0.18139550103074445</v>
      </c>
      <c r="Q282" s="304">
        <f t="shared" si="45"/>
        <v>0.07682632984831528</v>
      </c>
      <c r="R282" s="304">
        <f t="shared" si="46"/>
        <v>0.09603291231039411</v>
      </c>
      <c r="S282" s="304">
        <f t="shared" si="47"/>
        <v>0.014938453026061305</v>
      </c>
      <c r="T282" s="264">
        <f t="shared" si="40"/>
        <v>0</v>
      </c>
      <c r="U282" s="264"/>
      <c r="V282" s="264"/>
      <c r="W282" s="264"/>
      <c r="X282" s="264"/>
      <c r="Y282" s="264"/>
      <c r="Z282" s="264"/>
    </row>
    <row r="283" spans="13:26" ht="12.75">
      <c r="M283" s="264">
        <f t="shared" si="41"/>
        <v>262</v>
      </c>
      <c r="N283" s="264">
        <f t="shared" si="42"/>
        <v>1</v>
      </c>
      <c r="O283" s="264">
        <f t="shared" si="43"/>
        <v>262</v>
      </c>
      <c r="P283" s="304">
        <f t="shared" si="44"/>
        <v>0.17783844589586234</v>
      </c>
      <c r="Q283" s="304">
        <f t="shared" si="45"/>
        <v>0.07531981237942403</v>
      </c>
      <c r="R283" s="304">
        <f t="shared" si="46"/>
        <v>0.09414976547428006</v>
      </c>
      <c r="S283" s="304">
        <f t="shared" si="47"/>
        <v>0.014645519073776897</v>
      </c>
      <c r="T283" s="264">
        <f t="shared" si="40"/>
        <v>0</v>
      </c>
      <c r="U283" s="264"/>
      <c r="V283" s="264"/>
      <c r="W283" s="264"/>
      <c r="X283" s="264"/>
      <c r="Y283" s="264"/>
      <c r="Z283" s="264"/>
    </row>
    <row r="284" spans="13:26" ht="12.75">
      <c r="M284" s="264">
        <f t="shared" si="41"/>
        <v>263</v>
      </c>
      <c r="N284" s="264">
        <f t="shared" si="42"/>
        <v>1</v>
      </c>
      <c r="O284" s="264">
        <f t="shared" si="43"/>
        <v>263</v>
      </c>
      <c r="P284" s="304">
        <f t="shared" si="44"/>
        <v>0.17435114244258587</v>
      </c>
      <c r="Q284" s="304">
        <f t="shared" si="45"/>
        <v>0.07384283679921283</v>
      </c>
      <c r="R284" s="304">
        <f t="shared" si="46"/>
        <v>0.09230354599901605</v>
      </c>
      <c r="S284" s="304">
        <f t="shared" si="47"/>
        <v>0.014358329377624717</v>
      </c>
      <c r="T284" s="264">
        <f t="shared" si="40"/>
        <v>0</v>
      </c>
      <c r="U284" s="264"/>
      <c r="V284" s="264"/>
      <c r="W284" s="264"/>
      <c r="X284" s="264"/>
      <c r="Y284" s="264"/>
      <c r="Z284" s="264"/>
    </row>
    <row r="285" spans="13:26" ht="12.75">
      <c r="M285" s="264">
        <f t="shared" si="41"/>
        <v>264</v>
      </c>
      <c r="N285" s="264">
        <f t="shared" si="42"/>
        <v>1</v>
      </c>
      <c r="O285" s="264">
        <f t="shared" si="43"/>
        <v>264</v>
      </c>
      <c r="P285" s="304">
        <f t="shared" si="44"/>
        <v>0.1709322228829831</v>
      </c>
      <c r="Q285" s="304">
        <f t="shared" si="45"/>
        <v>0.07239482380926342</v>
      </c>
      <c r="R285" s="304">
        <f t="shared" si="46"/>
        <v>0.09049352976157927</v>
      </c>
      <c r="S285" s="304">
        <f t="shared" si="47"/>
        <v>0.014076771296245665</v>
      </c>
      <c r="T285" s="264">
        <f t="shared" si="40"/>
        <v>0</v>
      </c>
      <c r="U285" s="264"/>
      <c r="V285" s="264"/>
      <c r="W285" s="264"/>
      <c r="X285" s="264"/>
      <c r="Y285" s="264"/>
      <c r="Z285" s="264"/>
    </row>
    <row r="286" spans="13:26" ht="12.75">
      <c r="M286" s="264">
        <f t="shared" si="41"/>
        <v>265</v>
      </c>
      <c r="N286" s="264">
        <f t="shared" si="42"/>
        <v>1</v>
      </c>
      <c r="O286" s="264">
        <f t="shared" si="43"/>
        <v>265</v>
      </c>
      <c r="P286" s="304">
        <f t="shared" si="44"/>
        <v>0.1675803462506091</v>
      </c>
      <c r="Q286" s="304">
        <f t="shared" si="45"/>
        <v>0.0709752054708462</v>
      </c>
      <c r="R286" s="304">
        <f t="shared" si="46"/>
        <v>0.08871900683855774</v>
      </c>
      <c r="S286" s="304">
        <f t="shared" si="47"/>
        <v>0.013800734397108983</v>
      </c>
      <c r="T286" s="264">
        <f t="shared" si="40"/>
        <v>0</v>
      </c>
      <c r="U286" s="264"/>
      <c r="V286" s="264"/>
      <c r="W286" s="264"/>
      <c r="X286" s="264"/>
      <c r="Y286" s="264"/>
      <c r="Z286" s="264"/>
    </row>
    <row r="287" spans="13:26" ht="12.75">
      <c r="M287" s="264">
        <f t="shared" si="41"/>
        <v>266</v>
      </c>
      <c r="N287" s="264">
        <f t="shared" si="42"/>
        <v>1</v>
      </c>
      <c r="O287" s="264">
        <f t="shared" si="43"/>
        <v>266</v>
      </c>
      <c r="P287" s="304">
        <f t="shared" si="44"/>
        <v>0.1642941978745531</v>
      </c>
      <c r="Q287" s="304">
        <f t="shared" si="45"/>
        <v>0.06958342498216365</v>
      </c>
      <c r="R287" s="304">
        <f t="shared" si="46"/>
        <v>0.08697928122770456</v>
      </c>
      <c r="S287" s="304">
        <f t="shared" si="47"/>
        <v>0.013530110413198487</v>
      </c>
      <c r="T287" s="264">
        <f t="shared" si="40"/>
        <v>0</v>
      </c>
      <c r="U287" s="264"/>
      <c r="V287" s="264"/>
      <c r="W287" s="264"/>
      <c r="X287" s="264"/>
      <c r="Y287" s="264"/>
      <c r="Z287" s="264"/>
    </row>
    <row r="288" spans="13:26" ht="12.75">
      <c r="M288" s="264">
        <f t="shared" si="41"/>
        <v>267</v>
      </c>
      <c r="N288" s="264">
        <f t="shared" si="42"/>
        <v>1</v>
      </c>
      <c r="O288" s="264">
        <f t="shared" si="43"/>
        <v>267</v>
      </c>
      <c r="P288" s="304">
        <f t="shared" si="44"/>
        <v>0.16107248886379893</v>
      </c>
      <c r="Q288" s="304">
        <f t="shared" si="45"/>
        <v>0.06821893645996188</v>
      </c>
      <c r="R288" s="304">
        <f t="shared" si="46"/>
        <v>0.08527367057495236</v>
      </c>
      <c r="S288" s="304">
        <f t="shared" si="47"/>
        <v>0.013264793200548144</v>
      </c>
      <c r="T288" s="264">
        <f t="shared" si="40"/>
        <v>0</v>
      </c>
      <c r="U288" s="264"/>
      <c r="V288" s="264"/>
      <c r="W288" s="264"/>
      <c r="X288" s="264"/>
      <c r="Y288" s="264"/>
      <c r="Z288" s="264"/>
    </row>
    <row r="289" spans="13:26" ht="12.75">
      <c r="M289" s="264">
        <f t="shared" si="41"/>
        <v>268</v>
      </c>
      <c r="N289" s="264">
        <f t="shared" si="42"/>
        <v>1</v>
      </c>
      <c r="O289" s="264">
        <f t="shared" si="43"/>
        <v>268</v>
      </c>
      <c r="P289" s="304">
        <f t="shared" si="44"/>
        <v>0.15791395560169721</v>
      </c>
      <c r="Q289" s="304">
        <f t="shared" si="45"/>
        <v>0.06688120472542468</v>
      </c>
      <c r="R289" s="304">
        <f t="shared" si="46"/>
        <v>0.08360150590678085</v>
      </c>
      <c r="S289" s="304">
        <f t="shared" si="47"/>
        <v>0.013004678696610355</v>
      </c>
      <c r="T289" s="264">
        <f t="shared" si="40"/>
        <v>0</v>
      </c>
      <c r="U289" s="264"/>
      <c r="V289" s="264"/>
      <c r="W289" s="264"/>
      <c r="X289" s="264"/>
      <c r="Y289" s="264"/>
      <c r="Z289" s="264"/>
    </row>
    <row r="290" spans="13:26" ht="12.75">
      <c r="M290" s="264">
        <f t="shared" si="41"/>
        <v>269</v>
      </c>
      <c r="N290" s="264">
        <f t="shared" si="42"/>
        <v>1</v>
      </c>
      <c r="O290" s="264">
        <f t="shared" si="43"/>
        <v>269</v>
      </c>
      <c r="P290" s="304">
        <f t="shared" si="44"/>
        <v>0.15481735925035023</v>
      </c>
      <c r="Q290" s="304">
        <f t="shared" si="45"/>
        <v>0.06556970509426596</v>
      </c>
      <c r="R290" s="304">
        <f t="shared" si="46"/>
        <v>0.08196213136783245</v>
      </c>
      <c r="S290" s="304">
        <f t="shared" si="47"/>
        <v>0.012749664879440605</v>
      </c>
      <c r="T290" s="264">
        <f t="shared" si="40"/>
        <v>0</v>
      </c>
      <c r="U290" s="264"/>
      <c r="V290" s="264"/>
      <c r="W290" s="264"/>
      <c r="X290" s="264"/>
      <c r="Y290" s="264"/>
      <c r="Z290" s="264"/>
    </row>
    <row r="291" spans="13:26" ht="12.75">
      <c r="M291" s="264">
        <f t="shared" si="41"/>
        <v>270</v>
      </c>
      <c r="N291" s="264">
        <f t="shared" si="42"/>
        <v>1</v>
      </c>
      <c r="O291" s="264">
        <f t="shared" si="43"/>
        <v>270</v>
      </c>
      <c r="P291" s="304">
        <f t="shared" si="44"/>
        <v>0.15178148526471588</v>
      </c>
      <c r="Q291" s="304">
        <f t="shared" si="45"/>
        <v>0.06428392317093848</v>
      </c>
      <c r="R291" s="304">
        <f t="shared" si="46"/>
        <v>0.08035490396367309</v>
      </c>
      <c r="S291" s="304">
        <f t="shared" si="47"/>
        <v>0.012499651727682482</v>
      </c>
      <c r="T291" s="264">
        <f t="shared" si="40"/>
        <v>0</v>
      </c>
      <c r="U291" s="264"/>
      <c r="V291" s="264"/>
      <c r="W291" s="264"/>
      <c r="X291" s="264"/>
      <c r="Y291" s="264"/>
      <c r="Z291" s="264"/>
    </row>
    <row r="292" spans="13:26" ht="12.75">
      <c r="M292" s="264">
        <f t="shared" si="41"/>
        <v>271</v>
      </c>
      <c r="N292" s="264">
        <f t="shared" si="42"/>
        <v>1</v>
      </c>
      <c r="O292" s="264">
        <f t="shared" si="43"/>
        <v>271</v>
      </c>
      <c r="P292" s="304">
        <f t="shared" si="44"/>
        <v>0.14880514291623953</v>
      </c>
      <c r="Q292" s="304">
        <f t="shared" si="45"/>
        <v>0.06302335464687792</v>
      </c>
      <c r="R292" s="304">
        <f t="shared" si="46"/>
        <v>0.07877919330859738</v>
      </c>
      <c r="S292" s="304">
        <f t="shared" si="47"/>
        <v>0.012254541181337371</v>
      </c>
      <c r="T292" s="264">
        <f t="shared" si="40"/>
        <v>0</v>
      </c>
      <c r="U292" s="264"/>
      <c r="V292" s="264"/>
      <c r="W292" s="264"/>
      <c r="X292" s="264"/>
      <c r="Y292" s="264"/>
      <c r="Z292" s="264"/>
    </row>
    <row r="293" spans="13:26" ht="12.75">
      <c r="M293" s="264">
        <f t="shared" si="41"/>
        <v>272</v>
      </c>
      <c r="N293" s="264">
        <f t="shared" si="42"/>
        <v>1</v>
      </c>
      <c r="O293" s="264">
        <f t="shared" si="43"/>
        <v>272</v>
      </c>
      <c r="P293" s="304">
        <f t="shared" si="44"/>
        <v>0.14588716482582723</v>
      </c>
      <c r="Q293" s="304">
        <f t="shared" si="45"/>
        <v>0.0617875051027033</v>
      </c>
      <c r="R293" s="304">
        <f t="shared" si="46"/>
        <v>0.07723438137837911</v>
      </c>
      <c r="S293" s="304">
        <f t="shared" si="47"/>
        <v>0.012014237103303417</v>
      </c>
      <c r="T293" s="264">
        <f t="shared" si="40"/>
        <v>0</v>
      </c>
      <c r="U293" s="264"/>
      <c r="V293" s="264"/>
      <c r="W293" s="264"/>
      <c r="X293" s="264"/>
      <c r="Y293" s="264"/>
      <c r="Z293" s="264"/>
    </row>
    <row r="294" spans="13:26" ht="12.75">
      <c r="M294" s="264">
        <f t="shared" si="41"/>
        <v>273</v>
      </c>
      <c r="N294" s="264">
        <f t="shared" si="42"/>
        <v>1</v>
      </c>
      <c r="O294" s="264">
        <f t="shared" si="43"/>
        <v>273</v>
      </c>
      <c r="P294" s="304">
        <f t="shared" si="44"/>
        <v>0.143026406505977</v>
      </c>
      <c r="Q294" s="304">
        <f t="shared" si="45"/>
        <v>0.06057588981429615</v>
      </c>
      <c r="R294" s="304">
        <f t="shared" si="46"/>
        <v>0.07571986226787018</v>
      </c>
      <c r="S294" s="304">
        <f t="shared" si="47"/>
        <v>0.011778645241668695</v>
      </c>
      <c r="T294" s="264">
        <f t="shared" si="40"/>
        <v>0</v>
      </c>
      <c r="U294" s="264"/>
      <c r="V294" s="264"/>
      <c r="W294" s="264"/>
      <c r="X294" s="264"/>
      <c r="Y294" s="264"/>
      <c r="Z294" s="264"/>
    </row>
    <row r="295" spans="13:26" ht="12.75">
      <c r="M295" s="264">
        <f t="shared" si="41"/>
        <v>274</v>
      </c>
      <c r="N295" s="264">
        <f t="shared" si="42"/>
        <v>1</v>
      </c>
      <c r="O295" s="264">
        <f t="shared" si="43"/>
        <v>274</v>
      </c>
      <c r="P295" s="304">
        <f t="shared" si="44"/>
        <v>0.14022174591188877</v>
      </c>
      <c r="Q295" s="304">
        <f t="shared" si="45"/>
        <v>0.05938803356268232</v>
      </c>
      <c r="R295" s="304">
        <f t="shared" si="46"/>
        <v>0.07423504195335288</v>
      </c>
      <c r="S295" s="304">
        <f t="shared" si="47"/>
        <v>0.011547673192743782</v>
      </c>
      <c r="T295" s="264">
        <f t="shared" si="40"/>
        <v>0</v>
      </c>
      <c r="U295" s="264"/>
      <c r="V295" s="264"/>
      <c r="W295" s="264"/>
      <c r="X295" s="264"/>
      <c r="Y295" s="264"/>
      <c r="Z295" s="264"/>
    </row>
    <row r="296" spans="13:26" ht="12.75">
      <c r="M296" s="264">
        <f t="shared" si="41"/>
        <v>275</v>
      </c>
      <c r="N296" s="264">
        <f t="shared" si="42"/>
        <v>1</v>
      </c>
      <c r="O296" s="264">
        <f t="shared" si="43"/>
        <v>275</v>
      </c>
      <c r="P296" s="304">
        <f t="shared" si="44"/>
        <v>0.13747208300137656</v>
      </c>
      <c r="Q296" s="304">
        <f t="shared" si="45"/>
        <v>0.058223470447641854</v>
      </c>
      <c r="R296" s="304">
        <f t="shared" si="46"/>
        <v>0.0727793380595523</v>
      </c>
      <c r="S296" s="304">
        <f t="shared" si="47"/>
        <v>0.011321230364819248</v>
      </c>
      <c r="T296" s="264">
        <f t="shared" si="40"/>
        <v>0</v>
      </c>
      <c r="U296" s="264"/>
      <c r="V296" s="264"/>
      <c r="W296" s="264"/>
      <c r="X296" s="264"/>
      <c r="Y296" s="264"/>
      <c r="Z296" s="264"/>
    </row>
    <row r="297" spans="13:26" ht="12.75">
      <c r="M297" s="264">
        <f t="shared" si="41"/>
        <v>276</v>
      </c>
      <c r="N297" s="264">
        <f t="shared" si="42"/>
        <v>1</v>
      </c>
      <c r="O297" s="264">
        <f t="shared" si="43"/>
        <v>276</v>
      </c>
      <c r="P297" s="304">
        <f t="shared" si="44"/>
        <v>0.13477633930341074</v>
      </c>
      <c r="Q297" s="304">
        <f t="shared" si="45"/>
        <v>0.05708174370497397</v>
      </c>
      <c r="R297" s="304">
        <f t="shared" si="46"/>
        <v>0.07135217963121745</v>
      </c>
      <c r="S297" s="304">
        <f t="shared" si="47"/>
        <v>0.011099227942633827</v>
      </c>
      <c r="T297" s="264">
        <f t="shared" si="40"/>
        <v>0</v>
      </c>
      <c r="U297" s="264"/>
      <c r="V297" s="264"/>
      <c r="W297" s="264"/>
      <c r="X297" s="264"/>
      <c r="Y297" s="264"/>
      <c r="Z297" s="264"/>
    </row>
    <row r="298" spans="13:26" ht="12.75">
      <c r="M298" s="264">
        <f t="shared" si="41"/>
        <v>277</v>
      </c>
      <c r="N298" s="264">
        <f t="shared" si="42"/>
        <v>1</v>
      </c>
      <c r="O298" s="264">
        <f t="shared" si="43"/>
        <v>277</v>
      </c>
      <c r="P298" s="304">
        <f t="shared" si="44"/>
        <v>0.1321334574951207</v>
      </c>
      <c r="Q298" s="304">
        <f t="shared" si="45"/>
        <v>0.05596240552734526</v>
      </c>
      <c r="R298" s="304">
        <f t="shared" si="46"/>
        <v>0.06995300690918156</v>
      </c>
      <c r="S298" s="304">
        <f t="shared" si="47"/>
        <v>0.010881578852539354</v>
      </c>
      <c r="T298" s="264">
        <f t="shared" si="40"/>
        <v>0</v>
      </c>
      <c r="U298" s="264"/>
      <c r="V298" s="264"/>
      <c r="W298" s="264"/>
      <c r="X298" s="264"/>
      <c r="Y298" s="264"/>
      <c r="Z298" s="264"/>
    </row>
    <row r="299" spans="13:26" ht="12.75">
      <c r="M299" s="264">
        <f t="shared" si="41"/>
        <v>278</v>
      </c>
      <c r="N299" s="264">
        <f t="shared" si="42"/>
        <v>1</v>
      </c>
      <c r="O299" s="264">
        <f t="shared" si="43"/>
        <v>278</v>
      </c>
      <c r="P299" s="304">
        <f t="shared" si="44"/>
        <v>0.12954240098709252</v>
      </c>
      <c r="Q299" s="304">
        <f t="shared" si="45"/>
        <v>0.05486501688865097</v>
      </c>
      <c r="R299" s="304">
        <f t="shared" si="46"/>
        <v>0.06858127111081369</v>
      </c>
      <c r="S299" s="304">
        <f t="shared" si="47"/>
        <v>0.010668197728348797</v>
      </c>
      <c r="T299" s="264">
        <f t="shared" si="40"/>
        <v>0</v>
      </c>
      <c r="U299" s="264"/>
      <c r="V299" s="264"/>
      <c r="W299" s="264"/>
      <c r="X299" s="264"/>
      <c r="Y299" s="264"/>
      <c r="Z299" s="264"/>
    </row>
    <row r="300" spans="13:26" ht="12.75">
      <c r="M300" s="264">
        <f t="shared" si="41"/>
        <v>279</v>
      </c>
      <c r="N300" s="264">
        <f t="shared" si="42"/>
        <v>1</v>
      </c>
      <c r="O300" s="264">
        <f t="shared" si="43"/>
        <v>279</v>
      </c>
      <c r="P300" s="304">
        <f t="shared" si="44"/>
        <v>0.12700215351679833</v>
      </c>
      <c r="Q300" s="304">
        <f t="shared" si="45"/>
        <v>0.053789147371820493</v>
      </c>
      <c r="R300" s="304">
        <f t="shared" si="46"/>
        <v>0.0672364342147756</v>
      </c>
      <c r="S300" s="304">
        <f t="shared" si="47"/>
        <v>0.010459000877853983</v>
      </c>
      <c r="T300" s="264">
        <f t="shared" si="40"/>
        <v>0</v>
      </c>
      <c r="U300" s="264"/>
      <c r="V300" s="264"/>
      <c r="W300" s="264"/>
      <c r="X300" s="264"/>
      <c r="Y300" s="264"/>
      <c r="Z300" s="264"/>
    </row>
    <row r="301" spans="13:26" ht="12.75">
      <c r="M301" s="264">
        <f t="shared" si="41"/>
        <v>280</v>
      </c>
      <c r="N301" s="264">
        <f t="shared" si="42"/>
        <v>1</v>
      </c>
      <c r="O301" s="264">
        <f t="shared" si="43"/>
        <v>280</v>
      </c>
      <c r="P301" s="304">
        <f t="shared" si="44"/>
        <v>0.12451171874999867</v>
      </c>
      <c r="Q301" s="304">
        <f t="shared" si="45"/>
        <v>0.05273437499999946</v>
      </c>
      <c r="R301" s="304">
        <f t="shared" si="46"/>
        <v>0.0659179687499993</v>
      </c>
      <c r="S301" s="304">
        <f t="shared" si="47"/>
        <v>0.010253906249999892</v>
      </c>
      <c r="T301" s="264">
        <f t="shared" si="40"/>
        <v>0</v>
      </c>
      <c r="U301" s="264"/>
      <c r="V301" s="264"/>
      <c r="W301" s="264"/>
      <c r="X301" s="264"/>
      <c r="Y301" s="264"/>
      <c r="Z301" s="264"/>
    </row>
    <row r="302" spans="13:26" ht="12.75">
      <c r="M302" s="264">
        <f t="shared" si="41"/>
        <v>281</v>
      </c>
      <c r="N302" s="264">
        <f t="shared" si="42"/>
        <v>1</v>
      </c>
      <c r="O302" s="264">
        <f t="shared" si="43"/>
        <v>281</v>
      </c>
      <c r="P302" s="304">
        <f t="shared" si="44"/>
        <v>0.12207011988996072</v>
      </c>
      <c r="Q302" s="304">
        <f t="shared" si="45"/>
        <v>0.05170028607104221</v>
      </c>
      <c r="R302" s="304">
        <f t="shared" si="46"/>
        <v>0.06462535758880275</v>
      </c>
      <c r="S302" s="304">
        <f t="shared" si="47"/>
        <v>0.01005283340270265</v>
      </c>
      <c r="T302" s="264">
        <f t="shared" si="40"/>
        <v>0</v>
      </c>
      <c r="U302" s="264"/>
      <c r="V302" s="264"/>
      <c r="W302" s="264"/>
      <c r="X302" s="264"/>
      <c r="Y302" s="264"/>
      <c r="Z302" s="264"/>
    </row>
    <row r="303" spans="13:26" ht="12.75">
      <c r="M303" s="264">
        <f t="shared" si="41"/>
        <v>282</v>
      </c>
      <c r="N303" s="264">
        <f t="shared" si="42"/>
        <v>1</v>
      </c>
      <c r="O303" s="264">
        <f t="shared" si="43"/>
        <v>282</v>
      </c>
      <c r="P303" s="304">
        <f t="shared" si="44"/>
        <v>0.11967639929433986</v>
      </c>
      <c r="Q303" s="304">
        <f t="shared" si="45"/>
        <v>0.05068647499524985</v>
      </c>
      <c r="R303" s="304">
        <f t="shared" si="46"/>
        <v>0.0633580937440623</v>
      </c>
      <c r="S303" s="304">
        <f t="shared" si="47"/>
        <v>0.009855703471298579</v>
      </c>
      <c r="T303" s="264">
        <f t="shared" si="40"/>
        <v>0</v>
      </c>
      <c r="U303" s="264"/>
      <c r="V303" s="264"/>
      <c r="W303" s="264"/>
      <c r="X303" s="264"/>
      <c r="Y303" s="264"/>
      <c r="Z303" s="264"/>
    </row>
    <row r="304" spans="13:26" ht="12.75">
      <c r="M304" s="264">
        <f t="shared" si="41"/>
        <v>283</v>
      </c>
      <c r="N304" s="264">
        <f t="shared" si="42"/>
        <v>1</v>
      </c>
      <c r="O304" s="264">
        <f t="shared" si="43"/>
        <v>283</v>
      </c>
      <c r="P304" s="304">
        <f t="shared" si="44"/>
        <v>0.11732961809957373</v>
      </c>
      <c r="Q304" s="304">
        <f t="shared" si="45"/>
        <v>0.049692544136290075</v>
      </c>
      <c r="R304" s="304">
        <f t="shared" si="46"/>
        <v>0.062115680170362585</v>
      </c>
      <c r="S304" s="304">
        <f t="shared" si="47"/>
        <v>0.009662439137611957</v>
      </c>
      <c r="T304" s="264">
        <f t="shared" si="40"/>
        <v>0</v>
      </c>
      <c r="U304" s="264"/>
      <c r="V304" s="264"/>
      <c r="W304" s="264"/>
      <c r="X304" s="264"/>
      <c r="Y304" s="264"/>
      <c r="Z304" s="264"/>
    </row>
    <row r="305" spans="13:26" ht="12.75">
      <c r="M305" s="264">
        <f t="shared" si="41"/>
        <v>284</v>
      </c>
      <c r="N305" s="264">
        <f t="shared" si="42"/>
        <v>1</v>
      </c>
      <c r="O305" s="264">
        <f t="shared" si="43"/>
        <v>284</v>
      </c>
      <c r="P305" s="304">
        <f t="shared" si="44"/>
        <v>0.11502885585264178</v>
      </c>
      <c r="Q305" s="304">
        <f t="shared" si="45"/>
        <v>0.04871810365523654</v>
      </c>
      <c r="R305" s="304">
        <f t="shared" si="46"/>
        <v>0.060897629569045666</v>
      </c>
      <c r="S305" s="304">
        <f t="shared" si="47"/>
        <v>0.009472964599629324</v>
      </c>
      <c r="T305" s="264">
        <f t="shared" si="40"/>
        <v>0</v>
      </c>
      <c r="U305" s="264"/>
      <c r="V305" s="264"/>
      <c r="W305" s="264"/>
      <c r="X305" s="264"/>
      <c r="Y305" s="264"/>
      <c r="Z305" s="264"/>
    </row>
    <row r="306" spans="13:26" ht="12.75">
      <c r="M306" s="264">
        <f t="shared" si="41"/>
        <v>285</v>
      </c>
      <c r="N306" s="264">
        <f t="shared" si="42"/>
        <v>1</v>
      </c>
      <c r="O306" s="264">
        <f t="shared" si="43"/>
        <v>285</v>
      </c>
      <c r="P306" s="304">
        <f t="shared" si="44"/>
        <v>0.11277321015004575</v>
      </c>
      <c r="Q306" s="304">
        <f t="shared" si="45"/>
        <v>0.047762771357666454</v>
      </c>
      <c r="R306" s="304">
        <f t="shared" si="46"/>
        <v>0.05970346419708306</v>
      </c>
      <c r="S306" s="304">
        <f t="shared" si="47"/>
        <v>0.009287205541768475</v>
      </c>
      <c r="T306" s="264">
        <f t="shared" si="40"/>
        <v>0</v>
      </c>
      <c r="U306" s="264"/>
      <c r="V306" s="264"/>
      <c r="W306" s="264"/>
      <c r="X306" s="264"/>
      <c r="Y306" s="264"/>
      <c r="Z306" s="264"/>
    </row>
    <row r="307" spans="13:26" ht="12.75">
      <c r="M307" s="264">
        <f t="shared" si="41"/>
        <v>286</v>
      </c>
      <c r="N307" s="264">
        <f t="shared" si="42"/>
        <v>1</v>
      </c>
      <c r="O307" s="264">
        <f t="shared" si="43"/>
        <v>286</v>
      </c>
      <c r="P307" s="304">
        <f t="shared" si="44"/>
        <v>0.1105617962838696</v>
      </c>
      <c r="Q307" s="304">
        <f t="shared" si="45"/>
        <v>0.04682617254375656</v>
      </c>
      <c r="R307" s="304">
        <f t="shared" si="46"/>
        <v>0.05853271567969569</v>
      </c>
      <c r="S307" s="304">
        <f t="shared" si="47"/>
        <v>0.00910508910573044</v>
      </c>
      <c r="T307" s="264">
        <f t="shared" si="40"/>
        <v>0</v>
      </c>
      <c r="U307" s="264"/>
      <c r="V307" s="264"/>
      <c r="W307" s="264"/>
      <c r="X307" s="264"/>
      <c r="Y307" s="264"/>
      <c r="Z307" s="264"/>
    </row>
    <row r="308" spans="13:26" ht="12.75">
      <c r="M308" s="264">
        <f t="shared" si="41"/>
        <v>287</v>
      </c>
      <c r="N308" s="264">
        <f t="shared" si="42"/>
        <v>1</v>
      </c>
      <c r="O308" s="264">
        <f t="shared" si="43"/>
        <v>287</v>
      </c>
      <c r="P308" s="304">
        <f t="shared" si="44"/>
        <v>0.10839374689477989</v>
      </c>
      <c r="Q308" s="304">
        <f t="shared" si="45"/>
        <v>0.04590793986131857</v>
      </c>
      <c r="R308" s="304">
        <f t="shared" si="46"/>
        <v>0.0573849248266482</v>
      </c>
      <c r="S308" s="304">
        <f t="shared" si="47"/>
        <v>0.008926543861923052</v>
      </c>
      <c r="T308" s="264">
        <f t="shared" si="40"/>
        <v>0</v>
      </c>
      <c r="U308" s="264"/>
      <c r="V308" s="264"/>
      <c r="W308" s="264"/>
      <c r="X308" s="264"/>
      <c r="Y308" s="264"/>
      <c r="Z308" s="264"/>
    </row>
    <row r="309" spans="13:26" ht="12.75">
      <c r="M309" s="264">
        <f t="shared" si="41"/>
        <v>288</v>
      </c>
      <c r="N309" s="264">
        <f t="shared" si="42"/>
        <v>1</v>
      </c>
      <c r="O309" s="264">
        <f t="shared" si="43"/>
        <v>288</v>
      </c>
      <c r="P309" s="304">
        <f t="shared" si="44"/>
        <v>0.10626821163183067</v>
      </c>
      <c r="Q309" s="304">
        <f t="shared" si="45"/>
        <v>0.04500771316171655</v>
      </c>
      <c r="R309" s="304">
        <f t="shared" si="46"/>
        <v>0.056259641452145674</v>
      </c>
      <c r="S309" s="304">
        <f t="shared" si="47"/>
        <v>0.008751499781444882</v>
      </c>
      <c r="T309" s="264">
        <f t="shared" si="40"/>
        <v>0</v>
      </c>
      <c r="U309" s="264"/>
      <c r="V309" s="264"/>
      <c r="W309" s="264"/>
      <c r="X309" s="264"/>
      <c r="Y309" s="264"/>
      <c r="Z309" s="264"/>
    </row>
    <row r="310" spans="13:26" ht="12.75">
      <c r="M310" s="264">
        <f t="shared" si="41"/>
        <v>289</v>
      </c>
      <c r="N310" s="264">
        <f t="shared" si="42"/>
        <v>1</v>
      </c>
      <c r="O310" s="264">
        <f t="shared" si="43"/>
        <v>289</v>
      </c>
      <c r="P310" s="304">
        <f t="shared" si="44"/>
        <v>0.1041843568189394</v>
      </c>
      <c r="Q310" s="304">
        <f t="shared" si="45"/>
        <v>0.04412513935860966</v>
      </c>
      <c r="R310" s="304">
        <f t="shared" si="46"/>
        <v>0.05515642419826206</v>
      </c>
      <c r="S310" s="304">
        <f t="shared" si="47"/>
        <v>0.008579888208618542</v>
      </c>
      <c r="T310" s="264">
        <f t="shared" si="40"/>
        <v>0</v>
      </c>
      <c r="U310" s="264"/>
      <c r="V310" s="264"/>
      <c r="W310" s="264"/>
      <c r="X310" s="264"/>
      <c r="Y310" s="264"/>
      <c r="Z310" s="264"/>
    </row>
    <row r="311" spans="13:26" ht="12.75">
      <c r="M311" s="264">
        <f t="shared" si="41"/>
        <v>290</v>
      </c>
      <c r="N311" s="264">
        <f t="shared" si="42"/>
        <v>1</v>
      </c>
      <c r="O311" s="264">
        <f t="shared" si="43"/>
        <v>290</v>
      </c>
      <c r="P311" s="304">
        <f t="shared" si="44"/>
        <v>0.10214136512790299</v>
      </c>
      <c r="Q311" s="304">
        <f t="shared" si="45"/>
        <v>0.043259872289464825</v>
      </c>
      <c r="R311" s="304">
        <f t="shared" si="46"/>
        <v>0.05407484036183102</v>
      </c>
      <c r="S311" s="304">
        <f t="shared" si="47"/>
        <v>0.008411641834062603</v>
      </c>
      <c r="T311" s="264">
        <f t="shared" si="40"/>
        <v>0</v>
      </c>
      <c r="U311" s="264"/>
      <c r="V311" s="264"/>
      <c r="W311" s="264"/>
      <c r="X311" s="264"/>
      <c r="Y311" s="264"/>
      <c r="Z311" s="264"/>
    </row>
    <row r="312" spans="13:26" ht="12.75">
      <c r="M312" s="264">
        <f t="shared" si="41"/>
        <v>291</v>
      </c>
      <c r="N312" s="264">
        <f t="shared" si="42"/>
        <v>1</v>
      </c>
      <c r="O312" s="264">
        <f t="shared" si="43"/>
        <v>291</v>
      </c>
      <c r="P312" s="304">
        <f t="shared" si="44"/>
        <v>0.10013843525782593</v>
      </c>
      <c r="Q312" s="304">
        <f t="shared" si="45"/>
        <v>0.042411572579785124</v>
      </c>
      <c r="R312" s="304">
        <f t="shared" si="46"/>
        <v>0.0530144657247314</v>
      </c>
      <c r="S312" s="304">
        <f t="shared" si="47"/>
        <v>0.00824669466829155</v>
      </c>
      <c r="T312" s="264">
        <f t="shared" si="40"/>
        <v>0</v>
      </c>
      <c r="U312" s="264"/>
      <c r="V312" s="264"/>
      <c r="W312" s="264"/>
      <c r="X312" s="264"/>
      <c r="Y312" s="264"/>
      <c r="Z312" s="264"/>
    </row>
    <row r="313" spans="13:26" ht="12.75">
      <c r="M313" s="264">
        <f t="shared" si="41"/>
        <v>292</v>
      </c>
      <c r="N313" s="264">
        <f t="shared" si="42"/>
        <v>1</v>
      </c>
      <c r="O313" s="264">
        <f t="shared" si="43"/>
        <v>292</v>
      </c>
      <c r="P313" s="304">
        <f t="shared" si="44"/>
        <v>0.09817478162083447</v>
      </c>
      <c r="Q313" s="304">
        <f t="shared" si="45"/>
        <v>0.041579907510000506</v>
      </c>
      <c r="R313" s="304">
        <f t="shared" si="46"/>
        <v>0.05197488438750063</v>
      </c>
      <c r="S313" s="304">
        <f t="shared" si="47"/>
        <v>0.00808498201583343</v>
      </c>
      <c r="T313" s="264">
        <f t="shared" si="40"/>
        <v>0</v>
      </c>
      <c r="U313" s="264"/>
      <c r="V313" s="264"/>
      <c r="W313" s="264"/>
      <c r="X313" s="264"/>
      <c r="Y313" s="264"/>
      <c r="Z313" s="264"/>
    </row>
    <row r="314" spans="13:26" ht="12.75">
      <c r="M314" s="264">
        <f t="shared" si="41"/>
        <v>293</v>
      </c>
      <c r="N314" s="264">
        <f t="shared" si="42"/>
        <v>1</v>
      </c>
      <c r="O314" s="264">
        <f t="shared" si="43"/>
        <v>293</v>
      </c>
      <c r="P314" s="304">
        <f t="shared" si="44"/>
        <v>0.09624963403395397</v>
      </c>
      <c r="Q314" s="304">
        <f t="shared" si="45"/>
        <v>0.04076455088496876</v>
      </c>
      <c r="R314" s="304">
        <f t="shared" si="46"/>
        <v>0.05095568860621095</v>
      </c>
      <c r="S314" s="304">
        <f t="shared" si="47"/>
        <v>0.007926440449855035</v>
      </c>
      <c r="T314" s="264">
        <f t="shared" si="40"/>
        <v>0</v>
      </c>
      <c r="U314" s="264"/>
      <c r="V314" s="264"/>
      <c r="W314" s="264"/>
      <c r="X314" s="264"/>
      <c r="Y314" s="264"/>
      <c r="Z314" s="264"/>
    </row>
    <row r="315" spans="13:26" ht="12.75">
      <c r="M315" s="264">
        <f t="shared" si="41"/>
        <v>294</v>
      </c>
      <c r="N315" s="264">
        <f t="shared" si="42"/>
        <v>1</v>
      </c>
      <c r="O315" s="264">
        <f t="shared" si="43"/>
        <v>294</v>
      </c>
      <c r="P315" s="304">
        <f t="shared" si="44"/>
        <v>0.09436223741702811</v>
      </c>
      <c r="Q315" s="304">
        <f t="shared" si="45"/>
        <v>0.03996518290603546</v>
      </c>
      <c r="R315" s="304">
        <f t="shared" si="46"/>
        <v>0.049956478632544314</v>
      </c>
      <c r="S315" s="304">
        <f t="shared" si="47"/>
        <v>0.00777100778728467</v>
      </c>
      <c r="T315" s="264">
        <f t="shared" si="40"/>
        <v>0</v>
      </c>
      <c r="U315" s="264"/>
      <c r="V315" s="264"/>
      <c r="W315" s="264"/>
      <c r="X315" s="264"/>
      <c r="Y315" s="264"/>
      <c r="Z315" s="264"/>
    </row>
    <row r="316" spans="13:26" ht="12.75">
      <c r="M316" s="264">
        <f t="shared" si="41"/>
        <v>295</v>
      </c>
      <c r="N316" s="264">
        <f t="shared" si="42"/>
        <v>1</v>
      </c>
      <c r="O316" s="264">
        <f t="shared" si="43"/>
        <v>295</v>
      </c>
      <c r="P316" s="304">
        <f t="shared" si="44"/>
        <v>0.0925118514965619</v>
      </c>
      <c r="Q316" s="304">
        <f t="shared" si="45"/>
        <v>0.03918149004560271</v>
      </c>
      <c r="R316" s="304">
        <f t="shared" si="46"/>
        <v>0.04897686255700338</v>
      </c>
      <c r="S316" s="304">
        <f t="shared" si="47"/>
        <v>0.007618623064422746</v>
      </c>
      <c r="T316" s="264">
        <f t="shared" si="40"/>
        <v>0</v>
      </c>
      <c r="U316" s="264"/>
      <c r="V316" s="264"/>
      <c r="W316" s="264"/>
      <c r="X316" s="264"/>
      <c r="Y316" s="264"/>
      <c r="Z316" s="264"/>
    </row>
    <row r="317" spans="13:26" ht="12.75">
      <c r="M317" s="264">
        <f t="shared" si="41"/>
        <v>296</v>
      </c>
      <c r="N317" s="264">
        <f t="shared" si="42"/>
        <v>1</v>
      </c>
      <c r="O317" s="264">
        <f t="shared" si="43"/>
        <v>296</v>
      </c>
      <c r="P317" s="304">
        <f t="shared" si="44"/>
        <v>0.09069775051537206</v>
      </c>
      <c r="Q317" s="304">
        <f t="shared" si="45"/>
        <v>0.038413164924157604</v>
      </c>
      <c r="R317" s="304">
        <f t="shared" si="46"/>
        <v>0.04801645615519699</v>
      </c>
      <c r="S317" s="304">
        <f t="shared" si="47"/>
        <v>0.007469226513030642</v>
      </c>
      <c r="T317" s="264">
        <f t="shared" si="40"/>
        <v>0</v>
      </c>
      <c r="U317" s="264"/>
      <c r="V317" s="264"/>
      <c r="W317" s="264"/>
      <c r="X317" s="264"/>
      <c r="Y317" s="264"/>
      <c r="Z317" s="264"/>
    </row>
    <row r="318" spans="13:26" ht="12.75">
      <c r="M318" s="264">
        <f t="shared" si="41"/>
        <v>297</v>
      </c>
      <c r="N318" s="264">
        <f t="shared" si="42"/>
        <v>1</v>
      </c>
      <c r="O318" s="264">
        <f t="shared" si="43"/>
        <v>297</v>
      </c>
      <c r="P318" s="304">
        <f t="shared" si="44"/>
        <v>0.08891922294793102</v>
      </c>
      <c r="Q318" s="304">
        <f t="shared" si="45"/>
        <v>0.03765990618971198</v>
      </c>
      <c r="R318" s="304">
        <f t="shared" si="46"/>
        <v>0.04707488273713997</v>
      </c>
      <c r="S318" s="304">
        <f t="shared" si="47"/>
        <v>0.007322759536888438</v>
      </c>
      <c r="T318" s="264">
        <f t="shared" si="40"/>
        <v>0</v>
      </c>
      <c r="U318" s="264"/>
      <c r="V318" s="264"/>
      <c r="W318" s="264"/>
      <c r="X318" s="264"/>
      <c r="Y318" s="264"/>
      <c r="Z318" s="264"/>
    </row>
    <row r="319" spans="13:26" ht="12.75">
      <c r="M319" s="264">
        <f t="shared" si="41"/>
        <v>298</v>
      </c>
      <c r="N319" s="264">
        <f t="shared" si="42"/>
        <v>1</v>
      </c>
      <c r="O319" s="264">
        <f t="shared" si="43"/>
        <v>298</v>
      </c>
      <c r="P319" s="304">
        <f t="shared" si="44"/>
        <v>0.0871755712212928</v>
      </c>
      <c r="Q319" s="304">
        <f t="shared" si="45"/>
        <v>0.03692141839960638</v>
      </c>
      <c r="R319" s="304">
        <f t="shared" si="46"/>
        <v>0.04615177299950797</v>
      </c>
      <c r="S319" s="304">
        <f t="shared" si="47"/>
        <v>0.007179164688812349</v>
      </c>
      <c r="T319" s="264">
        <f t="shared" si="40"/>
        <v>0</v>
      </c>
      <c r="U319" s="264"/>
      <c r="V319" s="264"/>
      <c r="W319" s="264"/>
      <c r="X319" s="264"/>
      <c r="Y319" s="264"/>
      <c r="Z319" s="264"/>
    </row>
    <row r="320" spans="13:26" ht="12.75">
      <c r="M320" s="264">
        <f t="shared" si="41"/>
        <v>299</v>
      </c>
      <c r="N320" s="264">
        <f t="shared" si="42"/>
        <v>1</v>
      </c>
      <c r="O320" s="264">
        <f t="shared" si="43"/>
        <v>299</v>
      </c>
      <c r="P320" s="304">
        <f t="shared" si="44"/>
        <v>0.08546611144149141</v>
      </c>
      <c r="Q320" s="304">
        <f t="shared" si="45"/>
        <v>0.036197411904631674</v>
      </c>
      <c r="R320" s="304">
        <f t="shared" si="46"/>
        <v>0.04524676488078959</v>
      </c>
      <c r="S320" s="304">
        <f t="shared" si="47"/>
        <v>0.007038385648122823</v>
      </c>
      <c r="T320" s="264">
        <f t="shared" si="40"/>
        <v>0</v>
      </c>
      <c r="U320" s="264"/>
      <c r="V320" s="264"/>
      <c r="W320" s="264"/>
      <c r="X320" s="264"/>
      <c r="Y320" s="264"/>
      <c r="Z320" s="264"/>
    </row>
    <row r="321" spans="13:26" ht="12.75">
      <c r="M321" s="264">
        <f t="shared" si="41"/>
        <v>300</v>
      </c>
      <c r="N321" s="264">
        <f t="shared" si="42"/>
        <v>1</v>
      </c>
      <c r="O321" s="264">
        <f t="shared" si="43"/>
        <v>300</v>
      </c>
      <c r="P321" s="304">
        <f t="shared" si="44"/>
        <v>0.08379017312530442</v>
      </c>
      <c r="Q321" s="304">
        <f t="shared" si="45"/>
        <v>0.03548760273542306</v>
      </c>
      <c r="R321" s="304">
        <f t="shared" si="46"/>
        <v>0.04435950341927883</v>
      </c>
      <c r="S321" s="304">
        <f t="shared" si="47"/>
        <v>0.006900367198554482</v>
      </c>
      <c r="T321" s="264">
        <f t="shared" si="40"/>
        <v>0</v>
      </c>
      <c r="U321" s="264"/>
      <c r="V321" s="264"/>
      <c r="W321" s="264"/>
      <c r="X321" s="264"/>
      <c r="Y321" s="264"/>
      <c r="Z321" s="264"/>
    </row>
    <row r="322" spans="13:26" ht="12.75">
      <c r="M322" s="264">
        <f t="shared" si="41"/>
        <v>301</v>
      </c>
      <c r="N322" s="264">
        <f t="shared" si="42"/>
        <v>1</v>
      </c>
      <c r="O322" s="264">
        <f t="shared" si="43"/>
        <v>301</v>
      </c>
      <c r="P322" s="304">
        <f t="shared" si="44"/>
        <v>0.08214709893727641</v>
      </c>
      <c r="Q322" s="304">
        <f t="shared" si="45"/>
        <v>0.03479171249108179</v>
      </c>
      <c r="R322" s="304">
        <f t="shared" si="46"/>
        <v>0.043489640613852236</v>
      </c>
      <c r="S322" s="304">
        <f t="shared" si="47"/>
        <v>0.006765055206599234</v>
      </c>
      <c r="T322" s="264">
        <f t="shared" si="40"/>
        <v>0</v>
      </c>
      <c r="U322" s="264"/>
      <c r="V322" s="264"/>
      <c r="W322" s="264"/>
      <c r="X322" s="264"/>
      <c r="Y322" s="264"/>
      <c r="Z322" s="264"/>
    </row>
    <row r="323" spans="13:26" ht="12.75">
      <c r="M323" s="264">
        <f t="shared" si="41"/>
        <v>302</v>
      </c>
      <c r="N323" s="264">
        <f t="shared" si="42"/>
        <v>1</v>
      </c>
      <c r="O323" s="264">
        <f t="shared" si="43"/>
        <v>302</v>
      </c>
      <c r="P323" s="304">
        <f t="shared" si="44"/>
        <v>0.08053624443189934</v>
      </c>
      <c r="Q323" s="304">
        <f t="shared" si="45"/>
        <v>0.034109468229980906</v>
      </c>
      <c r="R323" s="304">
        <f t="shared" si="46"/>
        <v>0.04263683528747614</v>
      </c>
      <c r="S323" s="304">
        <f t="shared" si="47"/>
        <v>0.006632396600274064</v>
      </c>
      <c r="T323" s="264">
        <f t="shared" si="40"/>
        <v>0</v>
      </c>
      <c r="U323" s="264"/>
      <c r="V323" s="264"/>
      <c r="W323" s="264"/>
      <c r="X323" s="264"/>
      <c r="Y323" s="264"/>
      <c r="Z323" s="264"/>
    </row>
    <row r="324" spans="13:26" ht="12.75">
      <c r="M324" s="264">
        <f t="shared" si="41"/>
        <v>303</v>
      </c>
      <c r="N324" s="264">
        <f t="shared" si="42"/>
        <v>1</v>
      </c>
      <c r="O324" s="264">
        <f t="shared" si="43"/>
        <v>303</v>
      </c>
      <c r="P324" s="304">
        <f t="shared" si="44"/>
        <v>0.07895697780084848</v>
      </c>
      <c r="Q324" s="304">
        <f t="shared" si="45"/>
        <v>0.033440602362712304</v>
      </c>
      <c r="R324" s="304">
        <f t="shared" si="46"/>
        <v>0.041800752953390384</v>
      </c>
      <c r="S324" s="304">
        <f t="shared" si="47"/>
        <v>0.006502339348305169</v>
      </c>
      <c r="T324" s="264">
        <f t="shared" si="40"/>
        <v>0</v>
      </c>
      <c r="U324" s="264"/>
      <c r="V324" s="264"/>
      <c r="W324" s="264"/>
      <c r="X324" s="264"/>
      <c r="Y324" s="264"/>
      <c r="Z324" s="264"/>
    </row>
    <row r="325" spans="13:26" ht="12.75">
      <c r="M325" s="264">
        <f t="shared" si="41"/>
        <v>304</v>
      </c>
      <c r="N325" s="264">
        <f t="shared" si="42"/>
        <v>1</v>
      </c>
      <c r="O325" s="264">
        <f t="shared" si="43"/>
        <v>304</v>
      </c>
      <c r="P325" s="304">
        <f t="shared" si="44"/>
        <v>0.07740867962517499</v>
      </c>
      <c r="Q325" s="304">
        <f t="shared" si="45"/>
        <v>0.032784852547132946</v>
      </c>
      <c r="R325" s="304">
        <f t="shared" si="46"/>
        <v>0.040981065683916185</v>
      </c>
      <c r="S325" s="304">
        <f t="shared" si="47"/>
        <v>0.006374832439720294</v>
      </c>
      <c r="T325" s="264">
        <f t="shared" si="40"/>
        <v>0</v>
      </c>
      <c r="U325" s="264"/>
      <c r="V325" s="264"/>
      <c r="W325" s="264"/>
      <c r="X325" s="264"/>
      <c r="Y325" s="264"/>
      <c r="Z325" s="264"/>
    </row>
    <row r="326" spans="13:26" ht="12.75">
      <c r="M326" s="264">
        <f t="shared" si="41"/>
        <v>305</v>
      </c>
      <c r="N326" s="264">
        <f t="shared" si="42"/>
        <v>1</v>
      </c>
      <c r="O326" s="264">
        <f t="shared" si="43"/>
        <v>305</v>
      </c>
      <c r="P326" s="304">
        <f t="shared" si="44"/>
        <v>0.07589074263235782</v>
      </c>
      <c r="Q326" s="304">
        <f t="shared" si="45"/>
        <v>0.032141961585469205</v>
      </c>
      <c r="R326" s="304">
        <f t="shared" si="46"/>
        <v>0.040177451981836504</v>
      </c>
      <c r="S326" s="304">
        <f t="shared" si="47"/>
        <v>0.006249825863841233</v>
      </c>
      <c r="T326" s="264">
        <f t="shared" si="40"/>
        <v>0</v>
      </c>
      <c r="U326" s="264"/>
      <c r="V326" s="264"/>
      <c r="W326" s="264"/>
      <c r="X326" s="264"/>
      <c r="Y326" s="264"/>
      <c r="Z326" s="264"/>
    </row>
    <row r="327" spans="13:26" ht="12.75">
      <c r="M327" s="264">
        <f t="shared" si="41"/>
        <v>306</v>
      </c>
      <c r="N327" s="264">
        <f t="shared" si="42"/>
        <v>1</v>
      </c>
      <c r="O327" s="264">
        <f t="shared" si="43"/>
        <v>306</v>
      </c>
      <c r="P327" s="304">
        <f t="shared" si="44"/>
        <v>0.07440257145811965</v>
      </c>
      <c r="Q327" s="304">
        <f t="shared" si="45"/>
        <v>0.03151167732343892</v>
      </c>
      <c r="R327" s="304">
        <f t="shared" si="46"/>
        <v>0.03938959665429865</v>
      </c>
      <c r="S327" s="304">
        <f t="shared" si="47"/>
        <v>0.006127270590668678</v>
      </c>
      <c r="T327" s="264">
        <f t="shared" si="40"/>
        <v>0</v>
      </c>
      <c r="U327" s="264"/>
      <c r="V327" s="264"/>
      <c r="W327" s="264"/>
      <c r="X327" s="264"/>
      <c r="Y327" s="264"/>
      <c r="Z327" s="264"/>
    </row>
    <row r="328" spans="13:26" ht="12.75">
      <c r="M328" s="264">
        <f t="shared" si="41"/>
        <v>307</v>
      </c>
      <c r="N328" s="264">
        <f t="shared" si="42"/>
        <v>1</v>
      </c>
      <c r="O328" s="264">
        <f t="shared" si="43"/>
        <v>307</v>
      </c>
      <c r="P328" s="304">
        <f t="shared" si="44"/>
        <v>0.0729435824129135</v>
      </c>
      <c r="Q328" s="304">
        <f t="shared" si="45"/>
        <v>0.030893752551351614</v>
      </c>
      <c r="R328" s="304">
        <f t="shared" si="46"/>
        <v>0.038617190689189514</v>
      </c>
      <c r="S328" s="304">
        <f t="shared" si="47"/>
        <v>0.0060071185516517005</v>
      </c>
      <c r="T328" s="264">
        <f t="shared" si="40"/>
        <v>0</v>
      </c>
      <c r="U328" s="264"/>
      <c r="V328" s="264"/>
      <c r="W328" s="264"/>
      <c r="X328" s="264"/>
      <c r="Y328" s="264"/>
      <c r="Z328" s="264"/>
    </row>
    <row r="329" spans="13:26" ht="12.75">
      <c r="M329" s="264">
        <f t="shared" si="41"/>
        <v>308</v>
      </c>
      <c r="N329" s="264">
        <f t="shared" si="42"/>
        <v>1</v>
      </c>
      <c r="O329" s="264">
        <f t="shared" si="43"/>
        <v>308</v>
      </c>
      <c r="P329" s="304">
        <f t="shared" si="44"/>
        <v>0.0715132032529884</v>
      </c>
      <c r="Q329" s="304">
        <f t="shared" si="45"/>
        <v>0.03028794490714804</v>
      </c>
      <c r="R329" s="304">
        <f t="shared" si="46"/>
        <v>0.03785993113393505</v>
      </c>
      <c r="S329" s="304">
        <f t="shared" si="47"/>
        <v>0.0058893226208343395</v>
      </c>
      <c r="T329" s="264">
        <f t="shared" si="40"/>
        <v>0</v>
      </c>
      <c r="U329" s="264"/>
      <c r="V329" s="264"/>
      <c r="W329" s="264"/>
      <c r="X329" s="264"/>
      <c r="Y329" s="264"/>
      <c r="Z329" s="264"/>
    </row>
    <row r="330" spans="13:26" ht="12.75">
      <c r="M330" s="264">
        <f t="shared" si="41"/>
        <v>309</v>
      </c>
      <c r="N330" s="264">
        <f t="shared" si="42"/>
        <v>1</v>
      </c>
      <c r="O330" s="264">
        <f t="shared" si="43"/>
        <v>309</v>
      </c>
      <c r="P330" s="304">
        <f t="shared" si="44"/>
        <v>0.07011087295594429</v>
      </c>
      <c r="Q330" s="304">
        <f t="shared" si="45"/>
        <v>0.029694016781341124</v>
      </c>
      <c r="R330" s="304">
        <f t="shared" si="46"/>
        <v>0.0371175209766764</v>
      </c>
      <c r="S330" s="304">
        <f t="shared" si="47"/>
        <v>0.005773836596371883</v>
      </c>
      <c r="T330" s="264">
        <f t="shared" si="40"/>
        <v>0</v>
      </c>
      <c r="U330" s="264"/>
      <c r="V330" s="264"/>
      <c r="W330" s="264"/>
      <c r="X330" s="264"/>
      <c r="Y330" s="264"/>
      <c r="Z330" s="264"/>
    </row>
    <row r="331" spans="13:26" ht="12.75">
      <c r="M331" s="264">
        <f t="shared" si="41"/>
        <v>310</v>
      </c>
      <c r="N331" s="264">
        <f t="shared" si="42"/>
        <v>1</v>
      </c>
      <c r="O331" s="264">
        <f t="shared" si="43"/>
        <v>310</v>
      </c>
      <c r="P331" s="304">
        <f t="shared" si="44"/>
        <v>0.06873604150068818</v>
      </c>
      <c r="Q331" s="304">
        <f t="shared" si="45"/>
        <v>0.029111735223820892</v>
      </c>
      <c r="R331" s="304">
        <f t="shared" si="46"/>
        <v>0.03638966902977611</v>
      </c>
      <c r="S331" s="304">
        <f t="shared" si="47"/>
        <v>0.005660615182409616</v>
      </c>
      <c r="T331" s="264">
        <f t="shared" si="40"/>
        <v>0</v>
      </c>
      <c r="U331" s="264"/>
      <c r="V331" s="264"/>
      <c r="W331" s="264"/>
      <c r="X331" s="264"/>
      <c r="Y331" s="264"/>
      <c r="Z331" s="264"/>
    </row>
    <row r="332" spans="13:26" ht="12.75">
      <c r="M332" s="264">
        <f t="shared" si="41"/>
        <v>311</v>
      </c>
      <c r="N332" s="264">
        <f t="shared" si="42"/>
        <v>1</v>
      </c>
      <c r="O332" s="264">
        <f t="shared" si="43"/>
        <v>311</v>
      </c>
      <c r="P332" s="304">
        <f t="shared" si="44"/>
        <v>0.06738816965170527</v>
      </c>
      <c r="Q332" s="304">
        <f t="shared" si="45"/>
        <v>0.02854087185248695</v>
      </c>
      <c r="R332" s="304">
        <f t="shared" si="46"/>
        <v>0.035676089815608686</v>
      </c>
      <c r="S332" s="304">
        <f t="shared" si="47"/>
        <v>0.0055496139713169055</v>
      </c>
      <c r="T332" s="264">
        <f t="shared" si="40"/>
        <v>0</v>
      </c>
      <c r="U332" s="264"/>
      <c r="V332" s="264"/>
      <c r="W332" s="264"/>
      <c r="X332" s="264"/>
      <c r="Y332" s="264"/>
      <c r="Z332" s="264"/>
    </row>
    <row r="333" spans="13:26" ht="12.75">
      <c r="M333" s="264">
        <f t="shared" si="41"/>
        <v>312</v>
      </c>
      <c r="N333" s="264">
        <f t="shared" si="42"/>
        <v>1</v>
      </c>
      <c r="O333" s="264">
        <f t="shared" si="43"/>
        <v>312</v>
      </c>
      <c r="P333" s="304">
        <f t="shared" si="44"/>
        <v>0.06606672874756025</v>
      </c>
      <c r="Q333" s="304">
        <f t="shared" si="45"/>
        <v>0.027981202763672594</v>
      </c>
      <c r="R333" s="304">
        <f t="shared" si="46"/>
        <v>0.03497650345459074</v>
      </c>
      <c r="S333" s="304">
        <f t="shared" si="47"/>
        <v>0.005440789426269669</v>
      </c>
      <c r="T333" s="264">
        <f t="shared" si="40"/>
        <v>0</v>
      </c>
      <c r="U333" s="264"/>
      <c r="V333" s="264"/>
      <c r="W333" s="264"/>
      <c r="X333" s="264"/>
      <c r="Y333" s="264"/>
      <c r="Z333" s="264"/>
    </row>
    <row r="334" spans="13:26" ht="12.75">
      <c r="M334" s="264">
        <f t="shared" si="41"/>
        <v>313</v>
      </c>
      <c r="N334" s="264">
        <f t="shared" si="42"/>
        <v>1</v>
      </c>
      <c r="O334" s="264">
        <f t="shared" si="43"/>
        <v>313</v>
      </c>
      <c r="P334" s="304">
        <f t="shared" si="44"/>
        <v>0.06477120049354616</v>
      </c>
      <c r="Q334" s="304">
        <f t="shared" si="45"/>
        <v>0.02743250844432545</v>
      </c>
      <c r="R334" s="304">
        <f t="shared" si="46"/>
        <v>0.03429063555540681</v>
      </c>
      <c r="S334" s="304">
        <f t="shared" si="47"/>
        <v>0.0053340988641743916</v>
      </c>
      <c r="T334" s="264">
        <f t="shared" si="40"/>
        <v>0</v>
      </c>
      <c r="U334" s="264"/>
      <c r="V334" s="264"/>
      <c r="W334" s="264"/>
      <c r="X334" s="264"/>
      <c r="Y334" s="264"/>
      <c r="Z334" s="264"/>
    </row>
    <row r="335" spans="13:26" ht="12.75">
      <c r="M335" s="264">
        <f t="shared" si="41"/>
        <v>314</v>
      </c>
      <c r="N335" s="264">
        <f t="shared" si="42"/>
        <v>1</v>
      </c>
      <c r="O335" s="264">
        <f t="shared" si="43"/>
        <v>314</v>
      </c>
      <c r="P335" s="304">
        <f t="shared" si="44"/>
        <v>0.06350107675839908</v>
      </c>
      <c r="Q335" s="304">
        <f t="shared" si="45"/>
        <v>0.026894573685910212</v>
      </c>
      <c r="R335" s="304">
        <f t="shared" si="46"/>
        <v>0.033618217107387764</v>
      </c>
      <c r="S335" s="304">
        <f t="shared" si="47"/>
        <v>0.005229500438926985</v>
      </c>
      <c r="T335" s="264">
        <f t="shared" si="40"/>
        <v>0</v>
      </c>
      <c r="U335" s="264"/>
      <c r="V335" s="264"/>
      <c r="W335" s="264"/>
      <c r="X335" s="264"/>
      <c r="Y335" s="264"/>
      <c r="Z335" s="264"/>
    </row>
    <row r="336" spans="13:26" ht="12.75">
      <c r="M336" s="264">
        <f t="shared" si="41"/>
        <v>315</v>
      </c>
      <c r="N336" s="264">
        <f t="shared" si="42"/>
        <v>1</v>
      </c>
      <c r="O336" s="264">
        <f t="shared" si="43"/>
        <v>315</v>
      </c>
      <c r="P336" s="304">
        <f t="shared" si="44"/>
        <v>0.06225585937499925</v>
      </c>
      <c r="Q336" s="304">
        <f t="shared" si="45"/>
        <v>0.026367187499999695</v>
      </c>
      <c r="R336" s="304">
        <f t="shared" si="46"/>
        <v>0.03295898437499962</v>
      </c>
      <c r="S336" s="304">
        <f t="shared" si="47"/>
        <v>0.005126953124999939</v>
      </c>
      <c r="T336" s="264">
        <f t="shared" si="40"/>
        <v>0</v>
      </c>
      <c r="U336" s="264"/>
      <c r="V336" s="264"/>
      <c r="W336" s="264"/>
      <c r="X336" s="264"/>
      <c r="Y336" s="264"/>
      <c r="Z336" s="264"/>
    </row>
    <row r="337" spans="13:26" ht="12.75">
      <c r="M337" s="264">
        <f t="shared" si="41"/>
        <v>316</v>
      </c>
      <c r="N337" s="264">
        <f t="shared" si="42"/>
        <v>1</v>
      </c>
      <c r="O337" s="264">
        <f t="shared" si="43"/>
        <v>316</v>
      </c>
      <c r="P337" s="304">
        <f t="shared" si="44"/>
        <v>0.06103505994498028</v>
      </c>
      <c r="Q337" s="304">
        <f t="shared" si="45"/>
        <v>0.02585014303552107</v>
      </c>
      <c r="R337" s="304">
        <f t="shared" si="46"/>
        <v>0.03231267879440134</v>
      </c>
      <c r="S337" s="304">
        <f t="shared" si="47"/>
        <v>0.005026416701351318</v>
      </c>
      <c r="T337" s="264">
        <f t="shared" si="40"/>
        <v>0</v>
      </c>
      <c r="U337" s="264"/>
      <c r="V337" s="264"/>
      <c r="W337" s="264"/>
      <c r="X337" s="264"/>
      <c r="Y337" s="264"/>
      <c r="Z337" s="264"/>
    </row>
    <row r="338" spans="13:26" ht="12.75">
      <c r="M338" s="264">
        <f t="shared" si="41"/>
        <v>317</v>
      </c>
      <c r="N338" s="264">
        <f t="shared" si="42"/>
        <v>1</v>
      </c>
      <c r="O338" s="264">
        <f t="shared" si="43"/>
        <v>317</v>
      </c>
      <c r="P338" s="304">
        <f t="shared" si="44"/>
        <v>0.05983819964716985</v>
      </c>
      <c r="Q338" s="304">
        <f t="shared" si="45"/>
        <v>0.02534323749762489</v>
      </c>
      <c r="R338" s="304">
        <f t="shared" si="46"/>
        <v>0.031679046872031116</v>
      </c>
      <c r="S338" s="304">
        <f t="shared" si="47"/>
        <v>0.004927851735649282</v>
      </c>
      <c r="T338" s="264">
        <f t="shared" si="40"/>
        <v>0</v>
      </c>
      <c r="U338" s="264"/>
      <c r="V338" s="264"/>
      <c r="W338" s="264"/>
      <c r="X338" s="264"/>
      <c r="Y338" s="264"/>
      <c r="Z338" s="264"/>
    </row>
    <row r="339" spans="13:26" ht="12.75">
      <c r="M339" s="264">
        <f t="shared" si="41"/>
        <v>318</v>
      </c>
      <c r="N339" s="264">
        <f t="shared" si="42"/>
        <v>1</v>
      </c>
      <c r="O339" s="264">
        <f t="shared" si="43"/>
        <v>318</v>
      </c>
      <c r="P339" s="304">
        <f t="shared" si="44"/>
        <v>0.058664809049786784</v>
      </c>
      <c r="Q339" s="304">
        <f t="shared" si="45"/>
        <v>0.024846272068145003</v>
      </c>
      <c r="R339" s="304">
        <f t="shared" si="46"/>
        <v>0.031057840085181258</v>
      </c>
      <c r="S339" s="304">
        <f t="shared" si="47"/>
        <v>0.004831219568805971</v>
      </c>
      <c r="T339" s="264">
        <f t="shared" si="40"/>
        <v>0</v>
      </c>
      <c r="U339" s="264"/>
      <c r="V339" s="264"/>
      <c r="W339" s="264"/>
      <c r="X339" s="264"/>
      <c r="Y339" s="264"/>
      <c r="Z339" s="264"/>
    </row>
    <row r="340" spans="13:26" ht="12.75">
      <c r="M340" s="264">
        <f t="shared" si="41"/>
        <v>319</v>
      </c>
      <c r="N340" s="264">
        <f t="shared" si="42"/>
        <v>1</v>
      </c>
      <c r="O340" s="264">
        <f t="shared" si="43"/>
        <v>319</v>
      </c>
      <c r="P340" s="304">
        <f t="shared" si="44"/>
        <v>0.057514427926320805</v>
      </c>
      <c r="Q340" s="304">
        <f t="shared" si="45"/>
        <v>0.024359051827618234</v>
      </c>
      <c r="R340" s="304">
        <f t="shared" si="46"/>
        <v>0.0304488147845228</v>
      </c>
      <c r="S340" s="304">
        <f t="shared" si="47"/>
        <v>0.004736482299814656</v>
      </c>
      <c r="T340" s="264">
        <f t="shared" si="40"/>
        <v>0</v>
      </c>
      <c r="U340" s="264"/>
      <c r="V340" s="264"/>
      <c r="W340" s="264"/>
      <c r="X340" s="264"/>
      <c r="Y340" s="264"/>
      <c r="Z340" s="264"/>
    </row>
    <row r="341" spans="13:26" ht="12.75">
      <c r="M341" s="264">
        <f t="shared" si="41"/>
        <v>320</v>
      </c>
      <c r="N341" s="264">
        <f t="shared" si="42"/>
        <v>1</v>
      </c>
      <c r="O341" s="264">
        <f t="shared" si="43"/>
        <v>320</v>
      </c>
      <c r="P341" s="304">
        <f t="shared" si="44"/>
        <v>0.05638660507502279</v>
      </c>
      <c r="Q341" s="304">
        <f t="shared" si="45"/>
        <v>0.023881385678833193</v>
      </c>
      <c r="R341" s="304">
        <f t="shared" si="46"/>
        <v>0.029851732098541497</v>
      </c>
      <c r="S341" s="304">
        <f t="shared" si="47"/>
        <v>0.004643602770884232</v>
      </c>
      <c r="T341" s="264">
        <f aca="true" t="shared" si="48" ref="T341:T386">$B$11</f>
        <v>0</v>
      </c>
      <c r="U341" s="264"/>
      <c r="V341" s="264"/>
      <c r="W341" s="264"/>
      <c r="X341" s="264"/>
      <c r="Y341" s="264"/>
      <c r="Z341" s="264"/>
    </row>
    <row r="342" spans="13:26" ht="12.75">
      <c r="M342" s="264">
        <f aca="true" t="shared" si="49" ref="M342:M386">(M341+1)</f>
        <v>321</v>
      </c>
      <c r="N342" s="264">
        <f aca="true" t="shared" si="50" ref="N342:N386">IF($B$9&gt;N341,IF(O341=($B$8-1),(N341+1),(N341)),(N341))</f>
        <v>1</v>
      </c>
      <c r="O342" s="264">
        <f aca="true" t="shared" si="51" ref="O342:O386">IF(O341&lt;($B$8-1),(1+O341),0)</f>
        <v>321</v>
      </c>
      <c r="P342" s="304">
        <f aca="true" t="shared" si="52" ref="P342:P386">IF((N342&gt;N341),(EXP(-$Q$16)*(P341)+$Q$11),((EXP(-$Q$16)*(P341))))</f>
        <v>0.05528089814193472</v>
      </c>
      <c r="Q342" s="304">
        <f aca="true" t="shared" si="53" ref="Q342:Q386">IF((N342&gt;N341),(EXP(-$Q$16)*(Q341)+$Q$12),((EXP(-$Q$16)*(Q341))))</f>
        <v>0.023413086271878245</v>
      </c>
      <c r="R342" s="304">
        <f aca="true" t="shared" si="54" ref="R342:R386">IF((N342&gt;N341),(EXP(-$Q$16)*(R341)+$Q$13),((EXP(-$Q$16)*(R341))))</f>
        <v>0.029266357839847813</v>
      </c>
      <c r="S342" s="304">
        <f aca="true" t="shared" si="55" ref="S342:S386">IF((N342&gt;N341),(EXP(-$Q$16)*(S341)+$Q$14),((EXP(-$Q$16)*(S341))))</f>
        <v>0.004552544552865214</v>
      </c>
      <c r="T342" s="264">
        <f t="shared" si="48"/>
        <v>0</v>
      </c>
      <c r="U342" s="264"/>
      <c r="V342" s="264"/>
      <c r="W342" s="264"/>
      <c r="X342" s="264"/>
      <c r="Y342" s="264"/>
      <c r="Z342" s="264"/>
    </row>
    <row r="343" spans="13:26" ht="12.75">
      <c r="M343" s="264">
        <f t="shared" si="49"/>
        <v>322</v>
      </c>
      <c r="N343" s="264">
        <f t="shared" si="50"/>
        <v>1</v>
      </c>
      <c r="O343" s="264">
        <f t="shared" si="51"/>
        <v>322</v>
      </c>
      <c r="P343" s="304">
        <f t="shared" si="52"/>
        <v>0.054196873447389875</v>
      </c>
      <c r="Q343" s="304">
        <f t="shared" si="53"/>
        <v>0.02295396993065925</v>
      </c>
      <c r="R343" s="304">
        <f t="shared" si="54"/>
        <v>0.028692462413324068</v>
      </c>
      <c r="S343" s="304">
        <f t="shared" si="55"/>
        <v>0.00446327193096152</v>
      </c>
      <c r="T343" s="264">
        <f t="shared" si="48"/>
        <v>0</v>
      </c>
      <c r="U343" s="264"/>
      <c r="V343" s="264"/>
      <c r="W343" s="264"/>
      <c r="X343" s="264"/>
      <c r="Y343" s="264"/>
      <c r="Z343" s="264"/>
    </row>
    <row r="344" spans="13:26" ht="12.75">
      <c r="M344" s="264">
        <f t="shared" si="49"/>
        <v>323</v>
      </c>
      <c r="N344" s="264">
        <f t="shared" si="50"/>
        <v>1</v>
      </c>
      <c r="O344" s="264">
        <f t="shared" si="51"/>
        <v>323</v>
      </c>
      <c r="P344" s="304">
        <f t="shared" si="52"/>
        <v>0.053134105815915274</v>
      </c>
      <c r="Q344" s="304">
        <f t="shared" si="53"/>
        <v>0.02250385658085824</v>
      </c>
      <c r="R344" s="304">
        <f t="shared" si="54"/>
        <v>0.028129820726072806</v>
      </c>
      <c r="S344" s="304">
        <f t="shared" si="55"/>
        <v>0.004375749890722435</v>
      </c>
      <c r="T344" s="264">
        <f t="shared" si="48"/>
        <v>0</v>
      </c>
      <c r="U344" s="264"/>
      <c r="V344" s="264"/>
      <c r="W344" s="264"/>
      <c r="X344" s="264"/>
      <c r="Y344" s="264"/>
      <c r="Z344" s="264"/>
    </row>
    <row r="345" spans="13:26" ht="12.75">
      <c r="M345" s="264">
        <f t="shared" si="49"/>
        <v>324</v>
      </c>
      <c r="N345" s="264">
        <f t="shared" si="50"/>
        <v>1</v>
      </c>
      <c r="O345" s="264">
        <f t="shared" si="51"/>
        <v>324</v>
      </c>
      <c r="P345" s="304">
        <f t="shared" si="52"/>
        <v>0.05209217840946964</v>
      </c>
      <c r="Q345" s="304">
        <f t="shared" si="53"/>
        <v>0.022062569679304794</v>
      </c>
      <c r="R345" s="304">
        <f t="shared" si="54"/>
        <v>0.027578212099131</v>
      </c>
      <c r="S345" s="304">
        <f t="shared" si="55"/>
        <v>0.004289944104309265</v>
      </c>
      <c r="T345" s="264">
        <f t="shared" si="48"/>
        <v>0</v>
      </c>
      <c r="U345" s="264"/>
      <c r="V345" s="264"/>
      <c r="W345" s="264"/>
      <c r="X345" s="264"/>
      <c r="Y345" s="264"/>
      <c r="Z345" s="264"/>
    </row>
    <row r="346" spans="13:26" ht="12.75">
      <c r="M346" s="264">
        <f t="shared" si="49"/>
        <v>325</v>
      </c>
      <c r="N346" s="264">
        <f t="shared" si="50"/>
        <v>1</v>
      </c>
      <c r="O346" s="264">
        <f t="shared" si="51"/>
        <v>325</v>
      </c>
      <c r="P346" s="304">
        <f t="shared" si="52"/>
        <v>0.05107068256395144</v>
      </c>
      <c r="Q346" s="304">
        <f t="shared" si="53"/>
        <v>0.021629936144732378</v>
      </c>
      <c r="R346" s="304">
        <f t="shared" si="54"/>
        <v>0.02703742018091548</v>
      </c>
      <c r="S346" s="304">
        <f t="shared" si="55"/>
        <v>0.004205820917031295</v>
      </c>
      <c r="T346" s="264">
        <f t="shared" si="48"/>
        <v>0</v>
      </c>
      <c r="U346" s="264"/>
      <c r="V346" s="264"/>
      <c r="W346" s="264"/>
      <c r="X346" s="264"/>
      <c r="Y346" s="264"/>
      <c r="Z346" s="264"/>
    </row>
    <row r="347" spans="13:26" ht="12.75">
      <c r="M347" s="264">
        <f t="shared" si="49"/>
        <v>326</v>
      </c>
      <c r="N347" s="264">
        <f t="shared" si="50"/>
        <v>1</v>
      </c>
      <c r="O347" s="264">
        <f t="shared" si="51"/>
        <v>326</v>
      </c>
      <c r="P347" s="304">
        <f t="shared" si="52"/>
        <v>0.05006921762891291</v>
      </c>
      <c r="Q347" s="304">
        <f t="shared" si="53"/>
        <v>0.021205786289892527</v>
      </c>
      <c r="R347" s="304">
        <f t="shared" si="54"/>
        <v>0.026507232862365667</v>
      </c>
      <c r="S347" s="304">
        <f t="shared" si="55"/>
        <v>0.004123347334145769</v>
      </c>
      <c r="T347" s="264">
        <f t="shared" si="48"/>
        <v>0</v>
      </c>
      <c r="U347" s="264"/>
      <c r="V347" s="264"/>
      <c r="W347" s="264"/>
      <c r="X347" s="264"/>
      <c r="Y347" s="264"/>
      <c r="Z347" s="264"/>
    </row>
    <row r="348" spans="13:26" ht="12.75">
      <c r="M348" s="264">
        <f t="shared" si="49"/>
        <v>327</v>
      </c>
      <c r="N348" s="264">
        <f t="shared" si="50"/>
        <v>1</v>
      </c>
      <c r="O348" s="264">
        <f t="shared" si="51"/>
        <v>327</v>
      </c>
      <c r="P348" s="304">
        <f t="shared" si="52"/>
        <v>0.04908739081041718</v>
      </c>
      <c r="Q348" s="304">
        <f t="shared" si="53"/>
        <v>0.020789953755000222</v>
      </c>
      <c r="R348" s="304">
        <f t="shared" si="54"/>
        <v>0.025987442193750283</v>
      </c>
      <c r="S348" s="304">
        <f t="shared" si="55"/>
        <v>0.004042491007916709</v>
      </c>
      <c r="T348" s="264">
        <f t="shared" si="48"/>
        <v>0</v>
      </c>
      <c r="U348" s="264"/>
      <c r="V348" s="264"/>
      <c r="W348" s="264"/>
      <c r="X348" s="264"/>
      <c r="Y348" s="264"/>
      <c r="Z348" s="264"/>
    </row>
    <row r="349" spans="13:26" ht="12.75">
      <c r="M349" s="264">
        <f t="shared" si="49"/>
        <v>328</v>
      </c>
      <c r="N349" s="264">
        <f t="shared" si="50"/>
        <v>1</v>
      </c>
      <c r="O349" s="264">
        <f t="shared" si="51"/>
        <v>328</v>
      </c>
      <c r="P349" s="304">
        <f t="shared" si="52"/>
        <v>0.04812481701697693</v>
      </c>
      <c r="Q349" s="304">
        <f t="shared" si="53"/>
        <v>0.02038227544248435</v>
      </c>
      <c r="R349" s="304">
        <f t="shared" si="54"/>
        <v>0.025477844303105443</v>
      </c>
      <c r="S349" s="304">
        <f t="shared" si="55"/>
        <v>0.0039632202249275114</v>
      </c>
      <c r="T349" s="264">
        <f t="shared" si="48"/>
        <v>0</v>
      </c>
      <c r="U349" s="264"/>
      <c r="V349" s="264"/>
      <c r="W349" s="264"/>
      <c r="X349" s="264"/>
      <c r="Y349" s="264"/>
      <c r="Z349" s="264"/>
    </row>
    <row r="350" spans="13:26" ht="12.75">
      <c r="M350" s="264">
        <f t="shared" si="49"/>
        <v>329</v>
      </c>
      <c r="N350" s="264">
        <f t="shared" si="50"/>
        <v>1</v>
      </c>
      <c r="O350" s="264">
        <f t="shared" si="51"/>
        <v>329</v>
      </c>
      <c r="P350" s="304">
        <f t="shared" si="52"/>
        <v>0.047181118708514</v>
      </c>
      <c r="Q350" s="304">
        <f t="shared" si="53"/>
        <v>0.019982591453017697</v>
      </c>
      <c r="R350" s="304">
        <f t="shared" si="54"/>
        <v>0.024978239316272126</v>
      </c>
      <c r="S350" s="304">
        <f t="shared" si="55"/>
        <v>0.003885503893642329</v>
      </c>
      <c r="T350" s="264">
        <f t="shared" si="48"/>
        <v>0</v>
      </c>
      <c r="U350" s="264"/>
      <c r="V350" s="264"/>
      <c r="W350" s="264"/>
      <c r="X350" s="264"/>
      <c r="Y350" s="264"/>
      <c r="Z350" s="264"/>
    </row>
    <row r="351" spans="13:26" ht="12.75">
      <c r="M351" s="264">
        <f t="shared" si="49"/>
        <v>330</v>
      </c>
      <c r="N351" s="264">
        <f t="shared" si="50"/>
        <v>1</v>
      </c>
      <c r="O351" s="264">
        <f t="shared" si="51"/>
        <v>330</v>
      </c>
      <c r="P351" s="304">
        <f t="shared" si="52"/>
        <v>0.04625592574828089</v>
      </c>
      <c r="Q351" s="304">
        <f t="shared" si="53"/>
        <v>0.019590745022801323</v>
      </c>
      <c r="R351" s="304">
        <f t="shared" si="54"/>
        <v>0.02448843127850166</v>
      </c>
      <c r="S351" s="304">
        <f t="shared" si="55"/>
        <v>0.0038093115322113675</v>
      </c>
      <c r="T351" s="264">
        <f t="shared" si="48"/>
        <v>0</v>
      </c>
      <c r="U351" s="264"/>
      <c r="V351" s="264"/>
      <c r="W351" s="264"/>
      <c r="X351" s="264"/>
      <c r="Y351" s="264"/>
      <c r="Z351" s="264"/>
    </row>
    <row r="352" spans="13:26" ht="12.75">
      <c r="M352" s="264">
        <f t="shared" si="49"/>
        <v>331</v>
      </c>
      <c r="N352" s="264">
        <f t="shared" si="50"/>
        <v>1</v>
      </c>
      <c r="O352" s="264">
        <f t="shared" si="51"/>
        <v>331</v>
      </c>
      <c r="P352" s="304">
        <f t="shared" si="52"/>
        <v>0.045348875257685974</v>
      </c>
      <c r="Q352" s="304">
        <f t="shared" si="53"/>
        <v>0.01920658246207877</v>
      </c>
      <c r="R352" s="304">
        <f t="shared" si="54"/>
        <v>0.02400822807759847</v>
      </c>
      <c r="S352" s="304">
        <f t="shared" si="55"/>
        <v>0.0037346132565153154</v>
      </c>
      <c r="T352" s="264">
        <f t="shared" si="48"/>
        <v>0</v>
      </c>
      <c r="U352" s="264"/>
      <c r="V352" s="264"/>
      <c r="W352" s="264"/>
      <c r="X352" s="264"/>
      <c r="Y352" s="264"/>
      <c r="Z352" s="264"/>
    </row>
    <row r="353" spans="13:26" ht="12.75">
      <c r="M353" s="264">
        <f t="shared" si="49"/>
        <v>332</v>
      </c>
      <c r="N353" s="264">
        <f t="shared" si="50"/>
        <v>1</v>
      </c>
      <c r="O353" s="264">
        <f t="shared" si="51"/>
        <v>332</v>
      </c>
      <c r="P353" s="304">
        <f t="shared" si="52"/>
        <v>0.04445961147396545</v>
      </c>
      <c r="Q353" s="304">
        <f t="shared" si="53"/>
        <v>0.018829953094855963</v>
      </c>
      <c r="R353" s="304">
        <f t="shared" si="54"/>
        <v>0.02353744136856996</v>
      </c>
      <c r="S353" s="304">
        <f t="shared" si="55"/>
        <v>0.003661379768444214</v>
      </c>
      <c r="T353" s="264">
        <f t="shared" si="48"/>
        <v>0</v>
      </c>
      <c r="U353" s="264"/>
      <c r="V353" s="264"/>
      <c r="W353" s="264"/>
      <c r="X353" s="264"/>
      <c r="Y353" s="264"/>
      <c r="Z353" s="264"/>
    </row>
    <row r="354" spans="13:26" ht="12.75">
      <c r="M354" s="264">
        <f t="shared" si="49"/>
        <v>333</v>
      </c>
      <c r="N354" s="264">
        <f t="shared" si="50"/>
        <v>1</v>
      </c>
      <c r="O354" s="264">
        <f t="shared" si="51"/>
        <v>333</v>
      </c>
      <c r="P354" s="304">
        <f t="shared" si="52"/>
        <v>0.04358778561064634</v>
      </c>
      <c r="Q354" s="304">
        <f t="shared" si="53"/>
        <v>0.018460709199803162</v>
      </c>
      <c r="R354" s="304">
        <f t="shared" si="54"/>
        <v>0.023075886499753957</v>
      </c>
      <c r="S354" s="304">
        <f t="shared" si="55"/>
        <v>0.0035895823444061694</v>
      </c>
      <c r="T354" s="264">
        <f t="shared" si="48"/>
        <v>0</v>
      </c>
      <c r="U354" s="264"/>
      <c r="V354" s="264"/>
      <c r="W354" s="264"/>
      <c r="X354" s="264"/>
      <c r="Y354" s="264"/>
      <c r="Z354" s="264"/>
    </row>
    <row r="355" spans="13:26" ht="12.75">
      <c r="M355" s="264">
        <f t="shared" si="49"/>
        <v>334</v>
      </c>
      <c r="N355" s="264">
        <f t="shared" si="50"/>
        <v>1</v>
      </c>
      <c r="O355" s="264">
        <f t="shared" si="51"/>
        <v>334</v>
      </c>
      <c r="P355" s="304">
        <f t="shared" si="52"/>
        <v>0.04273305572074565</v>
      </c>
      <c r="Q355" s="304">
        <f t="shared" si="53"/>
        <v>0.01809870595231581</v>
      </c>
      <c r="R355" s="304">
        <f t="shared" si="54"/>
        <v>0.022623382440394767</v>
      </c>
      <c r="S355" s="304">
        <f t="shared" si="55"/>
        <v>0.0035191928240614063</v>
      </c>
      <c r="T355" s="264">
        <f t="shared" si="48"/>
        <v>0</v>
      </c>
      <c r="U355" s="264"/>
      <c r="V355" s="264"/>
      <c r="W355" s="264"/>
      <c r="X355" s="264"/>
      <c r="Y355" s="264"/>
      <c r="Z355" s="264"/>
    </row>
    <row r="356" spans="13:26" ht="12.75">
      <c r="M356" s="264">
        <f t="shared" si="49"/>
        <v>335</v>
      </c>
      <c r="N356" s="264">
        <f t="shared" si="50"/>
        <v>1</v>
      </c>
      <c r="O356" s="264">
        <f t="shared" si="51"/>
        <v>335</v>
      </c>
      <c r="P356" s="304">
        <f t="shared" si="52"/>
        <v>0.04189508656265215</v>
      </c>
      <c r="Q356" s="304">
        <f t="shared" si="53"/>
        <v>0.017743801367711504</v>
      </c>
      <c r="R356" s="304">
        <f t="shared" si="54"/>
        <v>0.022179751709639386</v>
      </c>
      <c r="S356" s="304">
        <f t="shared" si="55"/>
        <v>0.003450183599277236</v>
      </c>
      <c r="T356" s="264">
        <f t="shared" si="48"/>
        <v>0</v>
      </c>
      <c r="U356" s="264"/>
      <c r="V356" s="264"/>
      <c r="W356" s="264"/>
      <c r="X356" s="264"/>
      <c r="Y356" s="264"/>
      <c r="Z356" s="264"/>
    </row>
    <row r="357" spans="13:26" ht="12.75">
      <c r="M357" s="264">
        <f t="shared" si="49"/>
        <v>336</v>
      </c>
      <c r="N357" s="264">
        <f t="shared" si="50"/>
        <v>1</v>
      </c>
      <c r="O357" s="264">
        <f t="shared" si="51"/>
        <v>336</v>
      </c>
      <c r="P357" s="304">
        <f t="shared" si="52"/>
        <v>0.04107354946863815</v>
      </c>
      <c r="Q357" s="304">
        <f t="shared" si="53"/>
        <v>0.017395856245540867</v>
      </c>
      <c r="R357" s="304">
        <f t="shared" si="54"/>
        <v>0.02174482030692609</v>
      </c>
      <c r="S357" s="304">
        <f t="shared" si="55"/>
        <v>0.0033825276032996123</v>
      </c>
      <c r="T357" s="264">
        <f t="shared" si="48"/>
        <v>0</v>
      </c>
      <c r="U357" s="264"/>
      <c r="V357" s="264"/>
      <c r="W357" s="264"/>
      <c r="X357" s="264"/>
      <c r="Y357" s="264"/>
      <c r="Z357" s="264"/>
    </row>
    <row r="358" spans="13:26" ht="12.75">
      <c r="M358" s="264">
        <f t="shared" si="49"/>
        <v>337</v>
      </c>
      <c r="N358" s="264">
        <f t="shared" si="50"/>
        <v>1</v>
      </c>
      <c r="O358" s="264">
        <f t="shared" si="51"/>
        <v>337</v>
      </c>
      <c r="P358" s="304">
        <f t="shared" si="52"/>
        <v>0.040268122215949616</v>
      </c>
      <c r="Q358" s="304">
        <f t="shared" si="53"/>
        <v>0.01705473411499043</v>
      </c>
      <c r="R358" s="304">
        <f t="shared" si="54"/>
        <v>0.02131841764373804</v>
      </c>
      <c r="S358" s="304">
        <f t="shared" si="55"/>
        <v>0.003316198300137027</v>
      </c>
      <c r="T358" s="264">
        <f t="shared" si="48"/>
        <v>0</v>
      </c>
      <c r="U358" s="264"/>
      <c r="V358" s="264"/>
      <c r="W358" s="264"/>
      <c r="X358" s="264"/>
      <c r="Y358" s="264"/>
      <c r="Z358" s="264"/>
    </row>
    <row r="359" spans="13:26" ht="12.75">
      <c r="M359" s="264">
        <f t="shared" si="49"/>
        <v>338</v>
      </c>
      <c r="N359" s="264">
        <f t="shared" si="50"/>
        <v>1</v>
      </c>
      <c r="O359" s="264">
        <f t="shared" si="51"/>
        <v>338</v>
      </c>
      <c r="P359" s="304">
        <f t="shared" si="52"/>
        <v>0.039478488900424186</v>
      </c>
      <c r="Q359" s="304">
        <f t="shared" si="53"/>
        <v>0.016720301181356128</v>
      </c>
      <c r="R359" s="304">
        <f t="shared" si="54"/>
        <v>0.020900376476695168</v>
      </c>
      <c r="S359" s="304">
        <f t="shared" si="55"/>
        <v>0.0032511696741525796</v>
      </c>
      <c r="T359" s="264">
        <f t="shared" si="48"/>
        <v>0</v>
      </c>
      <c r="U359" s="264"/>
      <c r="V359" s="264"/>
      <c r="W359" s="264"/>
      <c r="X359" s="264"/>
      <c r="Y359" s="264"/>
      <c r="Z359" s="264"/>
    </row>
    <row r="360" spans="13:26" ht="12.75">
      <c r="M360" s="264">
        <f t="shared" si="49"/>
        <v>339</v>
      </c>
      <c r="N360" s="264">
        <f t="shared" si="50"/>
        <v>1</v>
      </c>
      <c r="O360" s="264">
        <f t="shared" si="51"/>
        <v>339</v>
      </c>
      <c r="P360" s="304">
        <f t="shared" si="52"/>
        <v>0.038704339812587446</v>
      </c>
      <c r="Q360" s="304">
        <f t="shared" si="53"/>
        <v>0.01639242627356645</v>
      </c>
      <c r="R360" s="304">
        <f t="shared" si="54"/>
        <v>0.020490532841958068</v>
      </c>
      <c r="S360" s="304">
        <f t="shared" si="55"/>
        <v>0.003187416219860142</v>
      </c>
      <c r="T360" s="264">
        <f t="shared" si="48"/>
        <v>0</v>
      </c>
      <c r="U360" s="264"/>
      <c r="V360" s="264"/>
      <c r="W360" s="264"/>
      <c r="X360" s="264"/>
      <c r="Y360" s="264"/>
      <c r="Z360" s="264"/>
    </row>
    <row r="361" spans="13:26" ht="12.75">
      <c r="M361" s="264">
        <f t="shared" si="49"/>
        <v>340</v>
      </c>
      <c r="N361" s="264">
        <f t="shared" si="50"/>
        <v>1</v>
      </c>
      <c r="O361" s="264">
        <f t="shared" si="51"/>
        <v>340</v>
      </c>
      <c r="P361" s="304">
        <f t="shared" si="52"/>
        <v>0.037945371316178866</v>
      </c>
      <c r="Q361" s="304">
        <f t="shared" si="53"/>
        <v>0.016070980792734578</v>
      </c>
      <c r="R361" s="304">
        <f t="shared" si="54"/>
        <v>0.02008872599091823</v>
      </c>
      <c r="S361" s="304">
        <f t="shared" si="55"/>
        <v>0.0031249129319206115</v>
      </c>
      <c r="T361" s="264">
        <f t="shared" si="48"/>
        <v>0</v>
      </c>
      <c r="U361" s="264"/>
      <c r="V361" s="264"/>
      <c r="W361" s="264"/>
      <c r="X361" s="264"/>
      <c r="Y361" s="264"/>
      <c r="Z361" s="264"/>
    </row>
    <row r="362" spans="13:26" ht="12.75">
      <c r="M362" s="264">
        <f t="shared" si="49"/>
        <v>341</v>
      </c>
      <c r="N362" s="264">
        <f t="shared" si="50"/>
        <v>1</v>
      </c>
      <c r="O362" s="264">
        <f t="shared" si="51"/>
        <v>341</v>
      </c>
      <c r="P362" s="304">
        <f t="shared" si="52"/>
        <v>0.037201285729059785</v>
      </c>
      <c r="Q362" s="304">
        <f t="shared" si="53"/>
        <v>0.015755838661719437</v>
      </c>
      <c r="R362" s="304">
        <f t="shared" si="54"/>
        <v>0.019694798327149304</v>
      </c>
      <c r="S362" s="304">
        <f t="shared" si="55"/>
        <v>0.003063635295334334</v>
      </c>
      <c r="T362" s="264">
        <f t="shared" si="48"/>
        <v>0</v>
      </c>
      <c r="U362" s="264"/>
      <c r="V362" s="264"/>
      <c r="W362" s="264"/>
      <c r="X362" s="264"/>
      <c r="Y362" s="264"/>
      <c r="Z362" s="264"/>
    </row>
    <row r="363" spans="13:26" ht="12.75">
      <c r="M363" s="264">
        <f t="shared" si="49"/>
        <v>342</v>
      </c>
      <c r="N363" s="264">
        <f t="shared" si="50"/>
        <v>1</v>
      </c>
      <c r="O363" s="264">
        <f t="shared" si="51"/>
        <v>342</v>
      </c>
      <c r="P363" s="304">
        <f t="shared" si="52"/>
        <v>0.03647179120645671</v>
      </c>
      <c r="Q363" s="304">
        <f t="shared" si="53"/>
        <v>0.015446876275675783</v>
      </c>
      <c r="R363" s="304">
        <f t="shared" si="54"/>
        <v>0.019308595344594736</v>
      </c>
      <c r="S363" s="304">
        <f t="shared" si="55"/>
        <v>0.003003559275825846</v>
      </c>
      <c r="T363" s="264">
        <f t="shared" si="48"/>
        <v>0</v>
      </c>
      <c r="U363" s="264"/>
      <c r="V363" s="264"/>
      <c r="W363" s="264"/>
      <c r="X363" s="264"/>
      <c r="Y363" s="264"/>
      <c r="Z363" s="264"/>
    </row>
    <row r="364" spans="13:26" ht="12.75">
      <c r="M364" s="264">
        <f t="shared" si="49"/>
        <v>343</v>
      </c>
      <c r="N364" s="264">
        <f t="shared" si="50"/>
        <v>1</v>
      </c>
      <c r="O364" s="264">
        <f t="shared" si="51"/>
        <v>343</v>
      </c>
      <c r="P364" s="304">
        <f t="shared" si="52"/>
        <v>0.03575660162649416</v>
      </c>
      <c r="Q364" s="304">
        <f t="shared" si="53"/>
        <v>0.015143972453573996</v>
      </c>
      <c r="R364" s="304">
        <f t="shared" si="54"/>
        <v>0.018929965566967504</v>
      </c>
      <c r="S364" s="304">
        <f t="shared" si="55"/>
        <v>0.0029446613104171654</v>
      </c>
      <c r="T364" s="264">
        <f t="shared" si="48"/>
        <v>0</v>
      </c>
      <c r="U364" s="264"/>
      <c r="V364" s="264"/>
      <c r="W364" s="264"/>
      <c r="X364" s="264"/>
      <c r="Y364" s="264"/>
      <c r="Z364" s="264"/>
    </row>
    <row r="365" spans="13:26" ht="12.75">
      <c r="M365" s="264">
        <f t="shared" si="49"/>
        <v>344</v>
      </c>
      <c r="N365" s="264">
        <f t="shared" si="50"/>
        <v>1</v>
      </c>
      <c r="O365" s="264">
        <f t="shared" si="51"/>
        <v>344</v>
      </c>
      <c r="P365" s="304">
        <f t="shared" si="52"/>
        <v>0.03505543647797211</v>
      </c>
      <c r="Q365" s="304">
        <f t="shared" si="53"/>
        <v>0.014847008390670538</v>
      </c>
      <c r="R365" s="304">
        <f t="shared" si="54"/>
        <v>0.01855876048833818</v>
      </c>
      <c r="S365" s="304">
        <f t="shared" si="55"/>
        <v>0.0028869182981859373</v>
      </c>
      <c r="T365" s="264">
        <f t="shared" si="48"/>
        <v>0</v>
      </c>
      <c r="U365" s="264"/>
      <c r="V365" s="264"/>
      <c r="W365" s="264"/>
      <c r="X365" s="264"/>
      <c r="Y365" s="264"/>
      <c r="Z365" s="264"/>
    </row>
    <row r="366" spans="13:26" ht="12.75">
      <c r="M366" s="264">
        <f t="shared" si="49"/>
        <v>345</v>
      </c>
      <c r="N366" s="264">
        <f t="shared" si="50"/>
        <v>1</v>
      </c>
      <c r="O366" s="264">
        <f t="shared" si="51"/>
        <v>345</v>
      </c>
      <c r="P366" s="304">
        <f t="shared" si="52"/>
        <v>0.03436802075034406</v>
      </c>
      <c r="Q366" s="304">
        <f t="shared" si="53"/>
        <v>0.014555867611910423</v>
      </c>
      <c r="R366" s="304">
        <f t="shared" si="54"/>
        <v>0.018194834514888035</v>
      </c>
      <c r="S366" s="304">
        <f t="shared" si="55"/>
        <v>0.002830307591204804</v>
      </c>
      <c r="T366" s="264">
        <f t="shared" si="48"/>
        <v>0</v>
      </c>
      <c r="U366" s="264"/>
      <c r="V366" s="264"/>
      <c r="W366" s="264"/>
      <c r="X366" s="264"/>
      <c r="Y366" s="264"/>
      <c r="Z366" s="264"/>
    </row>
    <row r="367" spans="13:26" ht="12.75">
      <c r="M367" s="264">
        <f t="shared" si="49"/>
        <v>346</v>
      </c>
      <c r="N367" s="264">
        <f t="shared" si="50"/>
        <v>1</v>
      </c>
      <c r="O367" s="264">
        <f t="shared" si="51"/>
        <v>346</v>
      </c>
      <c r="P367" s="304">
        <f t="shared" si="52"/>
        <v>0.0336940848258526</v>
      </c>
      <c r="Q367" s="304">
        <f t="shared" si="53"/>
        <v>0.014270435926243453</v>
      </c>
      <c r="R367" s="304">
        <f t="shared" si="54"/>
        <v>0.017838044907804322</v>
      </c>
      <c r="S367" s="304">
        <f t="shared" si="55"/>
        <v>0.002774806985658449</v>
      </c>
      <c r="T367" s="264">
        <f t="shared" si="48"/>
        <v>0</v>
      </c>
      <c r="U367" s="264"/>
      <c r="V367" s="264"/>
      <c r="W367" s="264"/>
      <c r="X367" s="264"/>
      <c r="Y367" s="264"/>
      <c r="Z367" s="264"/>
    </row>
    <row r="368" spans="13:26" ht="12.75">
      <c r="M368" s="264">
        <f t="shared" si="49"/>
        <v>347</v>
      </c>
      <c r="N368" s="264">
        <f t="shared" si="50"/>
        <v>1</v>
      </c>
      <c r="O368" s="264">
        <f t="shared" si="51"/>
        <v>347</v>
      </c>
      <c r="P368" s="304">
        <f t="shared" si="52"/>
        <v>0.0330333643737801</v>
      </c>
      <c r="Q368" s="304">
        <f t="shared" si="53"/>
        <v>0.013990601381836274</v>
      </c>
      <c r="R368" s="304">
        <f t="shared" si="54"/>
        <v>0.01748825172729535</v>
      </c>
      <c r="S368" s="304">
        <f t="shared" si="55"/>
        <v>0.002720394713134831</v>
      </c>
      <c r="T368" s="264">
        <f t="shared" si="48"/>
        <v>0</v>
      </c>
      <c r="U368" s="264"/>
      <c r="V368" s="264"/>
      <c r="W368" s="264"/>
      <c r="X368" s="264"/>
      <c r="Y368" s="264"/>
      <c r="Z368" s="264"/>
    </row>
    <row r="369" spans="13:26" ht="12.75">
      <c r="M369" s="264">
        <f t="shared" si="49"/>
        <v>348</v>
      </c>
      <c r="N369" s="264">
        <f t="shared" si="50"/>
        <v>1</v>
      </c>
      <c r="O369" s="264">
        <f t="shared" si="51"/>
        <v>348</v>
      </c>
      <c r="P369" s="304">
        <f t="shared" si="52"/>
        <v>0.032385600246773054</v>
      </c>
      <c r="Q369" s="304">
        <f t="shared" si="53"/>
        <v>0.013716254222162702</v>
      </c>
      <c r="R369" s="304">
        <f t="shared" si="54"/>
        <v>0.017145317777703385</v>
      </c>
      <c r="S369" s="304">
        <f t="shared" si="55"/>
        <v>0.002667049432087192</v>
      </c>
      <c r="T369" s="264">
        <f t="shared" si="48"/>
        <v>0</v>
      </c>
      <c r="U369" s="264"/>
      <c r="V369" s="264"/>
      <c r="W369" s="264"/>
      <c r="X369" s="264"/>
      <c r="Y369" s="264"/>
      <c r="Z369" s="264"/>
    </row>
    <row r="370" spans="13:26" ht="12.75">
      <c r="M370" s="264">
        <f t="shared" si="49"/>
        <v>349</v>
      </c>
      <c r="N370" s="264">
        <f t="shared" si="50"/>
        <v>1</v>
      </c>
      <c r="O370" s="264">
        <f t="shared" si="51"/>
        <v>349</v>
      </c>
      <c r="P370" s="304">
        <f t="shared" si="52"/>
        <v>0.031750538379199514</v>
      </c>
      <c r="Q370" s="304">
        <f t="shared" si="53"/>
        <v>0.013447286842955083</v>
      </c>
      <c r="R370" s="304">
        <f t="shared" si="54"/>
        <v>0.01680910855369386</v>
      </c>
      <c r="S370" s="304">
        <f t="shared" si="55"/>
        <v>0.0026147502194634885</v>
      </c>
      <c r="T370" s="264">
        <f t="shared" si="48"/>
        <v>0</v>
      </c>
      <c r="U370" s="264"/>
      <c r="V370" s="264"/>
      <c r="W370" s="264"/>
      <c r="X370" s="264"/>
      <c r="Y370" s="264"/>
      <c r="Z370" s="264"/>
    </row>
    <row r="371" spans="13:26" ht="12.75">
      <c r="M371" s="264">
        <f t="shared" si="49"/>
        <v>350</v>
      </c>
      <c r="N371" s="264">
        <f t="shared" si="50"/>
        <v>1</v>
      </c>
      <c r="O371" s="264">
        <f t="shared" si="51"/>
        <v>350</v>
      </c>
      <c r="P371" s="304">
        <f t="shared" si="52"/>
        <v>0.031127929687499598</v>
      </c>
      <c r="Q371" s="304">
        <f t="shared" si="53"/>
        <v>0.013183593749999825</v>
      </c>
      <c r="R371" s="304">
        <f t="shared" si="54"/>
        <v>0.01647949218749979</v>
      </c>
      <c r="S371" s="304">
        <f t="shared" si="55"/>
        <v>0.002563476562499966</v>
      </c>
      <c r="T371" s="264">
        <f t="shared" si="48"/>
        <v>0</v>
      </c>
      <c r="U371" s="264"/>
      <c r="V371" s="264"/>
      <c r="W371" s="264"/>
      <c r="X371" s="264"/>
      <c r="Y371" s="264"/>
      <c r="Z371" s="264"/>
    </row>
    <row r="372" spans="13:26" ht="12.75">
      <c r="M372" s="264">
        <f t="shared" si="49"/>
        <v>351</v>
      </c>
      <c r="N372" s="264">
        <f t="shared" si="50"/>
        <v>1</v>
      </c>
      <c r="O372" s="264">
        <f t="shared" si="51"/>
        <v>351</v>
      </c>
      <c r="P372" s="304">
        <f t="shared" si="52"/>
        <v>0.03051752997249011</v>
      </c>
      <c r="Q372" s="304">
        <f t="shared" si="53"/>
        <v>0.012925071517760513</v>
      </c>
      <c r="R372" s="304">
        <f t="shared" si="54"/>
        <v>0.01615633939720065</v>
      </c>
      <c r="S372" s="304">
        <f t="shared" si="55"/>
        <v>0.0025132083506756555</v>
      </c>
      <c r="T372" s="264">
        <f t="shared" si="48"/>
        <v>0</v>
      </c>
      <c r="U372" s="264"/>
      <c r="V372" s="264"/>
      <c r="W372" s="264"/>
      <c r="X372" s="264"/>
      <c r="Y372" s="264"/>
      <c r="Z372" s="264"/>
    </row>
    <row r="373" spans="13:26" ht="12.75">
      <c r="M373" s="264">
        <f t="shared" si="49"/>
        <v>352</v>
      </c>
      <c r="N373" s="264">
        <f t="shared" si="50"/>
        <v>1</v>
      </c>
      <c r="O373" s="264">
        <f t="shared" si="51"/>
        <v>352</v>
      </c>
      <c r="P373" s="304">
        <f t="shared" si="52"/>
        <v>0.029919099823584896</v>
      </c>
      <c r="Q373" s="304">
        <f t="shared" si="53"/>
        <v>0.012671618748812423</v>
      </c>
      <c r="R373" s="304">
        <f t="shared" si="54"/>
        <v>0.015839523436015537</v>
      </c>
      <c r="S373" s="304">
        <f t="shared" si="55"/>
        <v>0.0024639258678246377</v>
      </c>
      <c r="T373" s="264">
        <f t="shared" si="48"/>
        <v>0</v>
      </c>
      <c r="U373" s="264"/>
      <c r="V373" s="264"/>
      <c r="W373" s="264"/>
      <c r="X373" s="264"/>
      <c r="Y373" s="264"/>
      <c r="Z373" s="264"/>
    </row>
    <row r="374" spans="13:26" ht="12.75">
      <c r="M374" s="264">
        <f t="shared" si="49"/>
        <v>353</v>
      </c>
      <c r="N374" s="264">
        <f t="shared" si="50"/>
        <v>1</v>
      </c>
      <c r="O374" s="264">
        <f t="shared" si="51"/>
        <v>353</v>
      </c>
      <c r="P374" s="304">
        <f t="shared" si="52"/>
        <v>0.029332404524893364</v>
      </c>
      <c r="Q374" s="304">
        <f t="shared" si="53"/>
        <v>0.01242313603407248</v>
      </c>
      <c r="R374" s="304">
        <f t="shared" si="54"/>
        <v>0.015528920042590608</v>
      </c>
      <c r="S374" s="304">
        <f t="shared" si="55"/>
        <v>0.0024156097844029822</v>
      </c>
      <c r="T374" s="264">
        <f t="shared" si="48"/>
        <v>0</v>
      </c>
      <c r="U374" s="264"/>
      <c r="V374" s="264"/>
      <c r="W374" s="264"/>
      <c r="X374" s="264"/>
      <c r="Y374" s="264"/>
      <c r="Z374" s="264"/>
    </row>
    <row r="375" spans="13:26" ht="12.75">
      <c r="M375" s="264">
        <f t="shared" si="49"/>
        <v>354</v>
      </c>
      <c r="N375" s="264">
        <f t="shared" si="50"/>
        <v>1</v>
      </c>
      <c r="O375" s="264">
        <f t="shared" si="51"/>
        <v>354</v>
      </c>
      <c r="P375" s="304">
        <f t="shared" si="52"/>
        <v>0.028757213963160375</v>
      </c>
      <c r="Q375" s="304">
        <f t="shared" si="53"/>
        <v>0.012179525913809098</v>
      </c>
      <c r="R375" s="304">
        <f t="shared" si="54"/>
        <v>0.015224407392261378</v>
      </c>
      <c r="S375" s="304">
        <f t="shared" si="55"/>
        <v>0.0023682411499073245</v>
      </c>
      <c r="T375" s="264">
        <f t="shared" si="48"/>
        <v>0</v>
      </c>
      <c r="U375" s="264"/>
      <c r="V375" s="264"/>
      <c r="W375" s="264"/>
      <c r="X375" s="264"/>
      <c r="Y375" s="264"/>
      <c r="Z375" s="264"/>
    </row>
    <row r="376" spans="13:26" ht="12.75">
      <c r="M376" s="264">
        <f t="shared" si="49"/>
        <v>355</v>
      </c>
      <c r="N376" s="264">
        <f t="shared" si="50"/>
        <v>1</v>
      </c>
      <c r="O376" s="264">
        <f t="shared" si="51"/>
        <v>355</v>
      </c>
      <c r="P376" s="304">
        <f t="shared" si="52"/>
        <v>0.02819330253751137</v>
      </c>
      <c r="Q376" s="304">
        <f t="shared" si="53"/>
        <v>0.011940692839416579</v>
      </c>
      <c r="R376" s="304">
        <f t="shared" si="54"/>
        <v>0.01492586604927073</v>
      </c>
      <c r="S376" s="304">
        <f t="shared" si="55"/>
        <v>0.0023218013854421123</v>
      </c>
      <c r="T376" s="264">
        <f t="shared" si="48"/>
        <v>0</v>
      </c>
      <c r="U376" s="264"/>
      <c r="V376" s="264"/>
      <c r="W376" s="264"/>
      <c r="X376" s="264"/>
      <c r="Y376" s="264"/>
      <c r="Z376" s="264"/>
    </row>
    <row r="377" spans="13:26" ht="12.75">
      <c r="M377" s="264">
        <f t="shared" si="49"/>
        <v>356</v>
      </c>
      <c r="N377" s="264">
        <f t="shared" si="50"/>
        <v>1</v>
      </c>
      <c r="O377" s="264">
        <f t="shared" si="51"/>
        <v>356</v>
      </c>
      <c r="P377" s="304">
        <f t="shared" si="52"/>
        <v>0.027640449070967334</v>
      </c>
      <c r="Q377" s="304">
        <f t="shared" si="53"/>
        <v>0.011706543135939105</v>
      </c>
      <c r="R377" s="304">
        <f t="shared" si="54"/>
        <v>0.014633178919923887</v>
      </c>
      <c r="S377" s="304">
        <f t="shared" si="55"/>
        <v>0.0022762722764326036</v>
      </c>
      <c r="T377" s="264">
        <f t="shared" si="48"/>
        <v>0</v>
      </c>
      <c r="U377" s="264"/>
      <c r="V377" s="264"/>
      <c r="W377" s="264"/>
      <c r="X377" s="264"/>
      <c r="Y377" s="264"/>
      <c r="Z377" s="264"/>
    </row>
    <row r="378" spans="13:26" ht="12.75">
      <c r="M378" s="264">
        <f t="shared" si="49"/>
        <v>357</v>
      </c>
      <c r="N378" s="264">
        <f t="shared" si="50"/>
        <v>1</v>
      </c>
      <c r="O378" s="264">
        <f t="shared" si="51"/>
        <v>357</v>
      </c>
      <c r="P378" s="304">
        <f t="shared" si="52"/>
        <v>0.02709843672369491</v>
      </c>
      <c r="Q378" s="304">
        <f t="shared" si="53"/>
        <v>0.011476984965329607</v>
      </c>
      <c r="R378" s="304">
        <f t="shared" si="54"/>
        <v>0.014346231206662015</v>
      </c>
      <c r="S378" s="304">
        <f t="shared" si="55"/>
        <v>0.002231635965480757</v>
      </c>
      <c r="T378" s="264">
        <f t="shared" si="48"/>
        <v>0</v>
      </c>
      <c r="U378" s="264"/>
      <c r="V378" s="264"/>
      <c r="W378" s="264"/>
      <c r="X378" s="264"/>
      <c r="Y378" s="264"/>
      <c r="Z378" s="264"/>
    </row>
    <row r="379" spans="13:26" ht="12.75">
      <c r="M379" s="264">
        <f t="shared" si="49"/>
        <v>358</v>
      </c>
      <c r="N379" s="264">
        <f t="shared" si="50"/>
        <v>1</v>
      </c>
      <c r="O379" s="264">
        <f t="shared" si="51"/>
        <v>358</v>
      </c>
      <c r="P379" s="304">
        <f t="shared" si="52"/>
        <v>0.02656705290795761</v>
      </c>
      <c r="Q379" s="304">
        <f t="shared" si="53"/>
        <v>0.011251928290429102</v>
      </c>
      <c r="R379" s="304">
        <f t="shared" si="54"/>
        <v>0.014064910363036386</v>
      </c>
      <c r="S379" s="304">
        <f t="shared" si="55"/>
        <v>0.0021878749453612145</v>
      </c>
      <c r="T379" s="264">
        <f t="shared" si="48"/>
        <v>0</v>
      </c>
      <c r="U379" s="264"/>
      <c r="V379" s="264"/>
      <c r="W379" s="264"/>
      <c r="X379" s="264"/>
      <c r="Y379" s="264"/>
      <c r="Z379" s="264"/>
    </row>
    <row r="380" spans="13:26" ht="12.75">
      <c r="M380" s="264">
        <f t="shared" si="49"/>
        <v>359</v>
      </c>
      <c r="N380" s="264">
        <f t="shared" si="50"/>
        <v>1</v>
      </c>
      <c r="O380" s="264">
        <f t="shared" si="51"/>
        <v>359</v>
      </c>
      <c r="P380" s="304">
        <f t="shared" si="52"/>
        <v>0.026046089204734793</v>
      </c>
      <c r="Q380" s="304">
        <f t="shared" si="53"/>
        <v>0.01103128483965238</v>
      </c>
      <c r="R380" s="304">
        <f t="shared" si="54"/>
        <v>0.013789106049565483</v>
      </c>
      <c r="S380" s="304">
        <f t="shared" si="55"/>
        <v>0.0021449720521546298</v>
      </c>
      <c r="T380" s="264">
        <f t="shared" si="48"/>
        <v>0</v>
      </c>
      <c r="U380" s="264"/>
      <c r="V380" s="264"/>
      <c r="W380" s="264"/>
      <c r="X380" s="264"/>
      <c r="Y380" s="264"/>
      <c r="Z380" s="264"/>
    </row>
    <row r="381" spans="13:26" ht="12.75">
      <c r="M381" s="264">
        <f t="shared" si="49"/>
        <v>360</v>
      </c>
      <c r="N381" s="264">
        <f t="shared" si="50"/>
        <v>1</v>
      </c>
      <c r="O381" s="264">
        <f t="shared" si="51"/>
        <v>360</v>
      </c>
      <c r="P381" s="304">
        <f t="shared" si="52"/>
        <v>0.025535341281975692</v>
      </c>
      <c r="Q381" s="304">
        <f t="shared" si="53"/>
        <v>0.010814968072366172</v>
      </c>
      <c r="R381" s="304">
        <f t="shared" si="54"/>
        <v>0.013518710090457723</v>
      </c>
      <c r="S381" s="304">
        <f t="shared" si="55"/>
        <v>0.002102910458515645</v>
      </c>
      <c r="T381" s="264">
        <f t="shared" si="48"/>
        <v>0</v>
      </c>
      <c r="U381" s="264"/>
      <c r="V381" s="264"/>
      <c r="W381" s="264"/>
      <c r="X381" s="264"/>
      <c r="Y381" s="264"/>
      <c r="Z381" s="264"/>
    </row>
    <row r="382" spans="13:26" ht="12.75">
      <c r="M382" s="264">
        <f t="shared" si="49"/>
        <v>361</v>
      </c>
      <c r="N382" s="264">
        <f t="shared" si="50"/>
        <v>1</v>
      </c>
      <c r="O382" s="264">
        <f t="shared" si="51"/>
        <v>361</v>
      </c>
      <c r="P382" s="304">
        <f t="shared" si="52"/>
        <v>0.025034608814456426</v>
      </c>
      <c r="Q382" s="304">
        <f t="shared" si="53"/>
        <v>0.010602893144946246</v>
      </c>
      <c r="R382" s="304">
        <f t="shared" si="54"/>
        <v>0.013253616431182816</v>
      </c>
      <c r="S382" s="304">
        <f t="shared" si="55"/>
        <v>0.002061673667072882</v>
      </c>
      <c r="T382" s="264">
        <f t="shared" si="48"/>
        <v>0</v>
      </c>
      <c r="U382" s="264"/>
      <c r="V382" s="264"/>
      <c r="W382" s="264"/>
      <c r="X382" s="264"/>
      <c r="Y382" s="264"/>
      <c r="Z382" s="264"/>
    </row>
    <row r="383" spans="13:26" ht="12.75">
      <c r="M383" s="264">
        <f t="shared" si="49"/>
        <v>362</v>
      </c>
      <c r="N383" s="264">
        <f t="shared" si="50"/>
        <v>1</v>
      </c>
      <c r="O383" s="264">
        <f t="shared" si="51"/>
        <v>362</v>
      </c>
      <c r="P383" s="304">
        <f t="shared" si="52"/>
        <v>0.024543695405208565</v>
      </c>
      <c r="Q383" s="304">
        <f t="shared" si="53"/>
        <v>0.010394976877500094</v>
      </c>
      <c r="R383" s="304">
        <f t="shared" si="54"/>
        <v>0.012993721096875124</v>
      </c>
      <c r="S383" s="304">
        <f t="shared" si="55"/>
        <v>0.0020212455039583526</v>
      </c>
      <c r="T383" s="264">
        <f t="shared" si="48"/>
        <v>0</v>
      </c>
      <c r="U383" s="264"/>
      <c r="V383" s="264"/>
      <c r="W383" s="264"/>
      <c r="X383" s="264"/>
      <c r="Y383" s="264"/>
      <c r="Z383" s="264"/>
    </row>
    <row r="384" spans="13:26" ht="12.75">
      <c r="M384" s="264">
        <f t="shared" si="49"/>
        <v>363</v>
      </c>
      <c r="N384" s="264">
        <f t="shared" si="50"/>
        <v>1</v>
      </c>
      <c r="O384" s="264">
        <f t="shared" si="51"/>
        <v>363</v>
      </c>
      <c r="P384" s="304">
        <f t="shared" si="52"/>
        <v>0.02406240850848844</v>
      </c>
      <c r="Q384" s="304">
        <f t="shared" si="53"/>
        <v>0.01019113772124216</v>
      </c>
      <c r="R384" s="304">
        <f t="shared" si="54"/>
        <v>0.012738922151552704</v>
      </c>
      <c r="S384" s="304">
        <f t="shared" si="55"/>
        <v>0.001981610112463754</v>
      </c>
      <c r="T384" s="264">
        <f t="shared" si="48"/>
        <v>0</v>
      </c>
      <c r="U384" s="264"/>
      <c r="V384" s="264"/>
      <c r="W384" s="264"/>
      <c r="X384" s="264"/>
      <c r="Y384" s="264"/>
      <c r="Z384" s="264"/>
    </row>
    <row r="385" spans="13:26" ht="12.75">
      <c r="M385" s="264">
        <f t="shared" si="49"/>
        <v>364</v>
      </c>
      <c r="N385" s="264">
        <f t="shared" si="50"/>
        <v>1</v>
      </c>
      <c r="O385" s="264">
        <f t="shared" si="51"/>
        <v>364</v>
      </c>
      <c r="P385" s="304">
        <f t="shared" si="52"/>
        <v>0.023590559354256975</v>
      </c>
      <c r="Q385" s="304">
        <f t="shared" si="53"/>
        <v>0.009991295726508833</v>
      </c>
      <c r="R385" s="304">
        <f t="shared" si="54"/>
        <v>0.012489119658136047</v>
      </c>
      <c r="S385" s="304">
        <f t="shared" si="55"/>
        <v>0.0019427519468211629</v>
      </c>
      <c r="T385" s="264">
        <f t="shared" si="48"/>
        <v>0</v>
      </c>
      <c r="U385" s="264"/>
      <c r="V385" s="264"/>
      <c r="W385" s="264"/>
      <c r="X385" s="264"/>
      <c r="Y385" s="264"/>
      <c r="Z385" s="264"/>
    </row>
    <row r="386" spans="13:26" ht="12.75">
      <c r="M386" s="264">
        <f t="shared" si="49"/>
        <v>365</v>
      </c>
      <c r="N386" s="264">
        <f t="shared" si="50"/>
        <v>1</v>
      </c>
      <c r="O386" s="264">
        <f t="shared" si="51"/>
        <v>0</v>
      </c>
      <c r="P386" s="304">
        <f t="shared" si="52"/>
        <v>0.023127962874140425</v>
      </c>
      <c r="Q386" s="304">
        <f t="shared" si="53"/>
        <v>0.009795372511400646</v>
      </c>
      <c r="R386" s="304">
        <f t="shared" si="54"/>
        <v>0.012244215639250815</v>
      </c>
      <c r="S386" s="304">
        <f t="shared" si="55"/>
        <v>0.0019046557661056823</v>
      </c>
      <c r="T386" s="264">
        <f t="shared" si="48"/>
        <v>0</v>
      </c>
      <c r="U386" s="264"/>
      <c r="V386" s="264"/>
      <c r="W386" s="264"/>
      <c r="X386" s="264"/>
      <c r="Y386" s="264"/>
      <c r="Z386" s="264"/>
    </row>
  </sheetData>
  <sheetProtection password="F155" sheet="1" objects="1" scenarios="1"/>
  <mergeCells count="33">
    <mergeCell ref="A99:A101"/>
    <mergeCell ref="B116:C116"/>
    <mergeCell ref="D116:E116"/>
    <mergeCell ref="F116:G116"/>
    <mergeCell ref="A116:A118"/>
    <mergeCell ref="A107:A109"/>
    <mergeCell ref="E100:G100"/>
    <mergeCell ref="B107:C107"/>
    <mergeCell ref="D107:E107"/>
    <mergeCell ref="F107:G107"/>
    <mergeCell ref="F55:G55"/>
    <mergeCell ref="D55:E55"/>
    <mergeCell ref="A55:A57"/>
    <mergeCell ref="A48:A49"/>
    <mergeCell ref="B99:G99"/>
    <mergeCell ref="B100:D100"/>
    <mergeCell ref="B20:C20"/>
    <mergeCell ref="B3:C3"/>
    <mergeCell ref="B4:C4"/>
    <mergeCell ref="B5:C5"/>
    <mergeCell ref="B12:C12"/>
    <mergeCell ref="B48:D48"/>
    <mergeCell ref="B55:C56"/>
    <mergeCell ref="A13:D14"/>
    <mergeCell ref="A1:C2"/>
    <mergeCell ref="B40:D40"/>
    <mergeCell ref="A40:A42"/>
    <mergeCell ref="A25:A26"/>
    <mergeCell ref="B22:C22"/>
    <mergeCell ref="B23:C23"/>
    <mergeCell ref="A20:A23"/>
    <mergeCell ref="B21:C21"/>
    <mergeCell ref="A15:A18"/>
  </mergeCells>
  <printOptions/>
  <pageMargins left="0.75" right="0.75" top="0.5" bottom="0.76" header="0.28" footer="0.26"/>
  <pageSetup fitToHeight="0" fitToWidth="1" horizontalDpi="600" verticalDpi="600" orientation="portrait" scale="56" r:id="rId4"/>
  <headerFooter alignWithMargins="0">
    <oddHeader>&amp;C&amp;A</oddHeader>
    <oddFooter>&amp;L&amp;F&amp;CC-&amp;P</oddFooter>
  </headerFooter>
  <rowBreaks count="1" manualBreakCount="1">
    <brk id="85" max="7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AC386"/>
  <sheetViews>
    <sheetView showGridLines="0" tabSelected="1" zoomScale="70" zoomScaleNormal="70" zoomScaleSheetLayoutView="50" workbookViewId="0" topLeftCell="A166">
      <selection activeCell="F39" sqref="F39"/>
    </sheetView>
  </sheetViews>
  <sheetFormatPr defaultColWidth="9.140625" defaultRowHeight="12.75"/>
  <cols>
    <col min="1" max="1" width="38.57421875" style="526" customWidth="1"/>
    <col min="2" max="2" width="19.57421875" style="526" customWidth="1"/>
    <col min="3" max="3" width="19.28125" style="526" customWidth="1"/>
    <col min="4" max="4" width="15.28125" style="523" customWidth="1"/>
    <col min="5" max="5" width="16.57421875" style="526" customWidth="1"/>
    <col min="6" max="6" width="14.7109375" style="526" customWidth="1"/>
    <col min="7" max="7" width="14.57421875" style="526" customWidth="1"/>
    <col min="8" max="8" width="17.140625" style="526" customWidth="1"/>
    <col min="9" max="9" width="14.57421875" style="526" customWidth="1"/>
    <col min="10" max="10" width="14.421875" style="526" customWidth="1"/>
    <col min="11" max="11" width="19.421875" style="706" customWidth="1"/>
    <col min="12" max="13" width="14.421875" style="526" customWidth="1"/>
    <col min="14" max="14" width="8.421875" style="526" customWidth="1"/>
    <col min="15" max="15" width="8.28125" style="526" customWidth="1"/>
    <col min="16" max="16" width="24.7109375" style="526" customWidth="1"/>
    <col min="17" max="17" width="10.28125" style="526" customWidth="1"/>
    <col min="18" max="18" width="14.421875" style="526" customWidth="1"/>
    <col min="19" max="20" width="8.421875" style="526" customWidth="1"/>
    <col min="21" max="21" width="18.140625" style="526" customWidth="1"/>
    <col min="22" max="22" width="10.8515625" style="526" customWidth="1"/>
    <col min="23" max="23" width="8.421875" style="526" customWidth="1"/>
    <col min="24" max="24" width="18.421875" style="526" customWidth="1"/>
    <col min="25" max="30" width="8.421875" style="526" customWidth="1"/>
    <col min="31" max="31" width="11.57421875" style="526" customWidth="1"/>
    <col min="32" max="16384" width="8.421875" style="526" customWidth="1"/>
  </cols>
  <sheetData>
    <row r="1" spans="1:29" ht="15">
      <c r="A1" s="980" t="s">
        <v>0</v>
      </c>
      <c r="B1" s="981"/>
      <c r="C1" s="981"/>
      <c r="E1" s="524" t="s">
        <v>1</v>
      </c>
      <c r="F1" s="525"/>
      <c r="G1" s="525"/>
      <c r="H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</row>
    <row r="2" spans="1:29" ht="15" customHeight="1" thickBot="1">
      <c r="A2" s="982"/>
      <c r="B2" s="982"/>
      <c r="C2" s="982"/>
      <c r="E2" s="524" t="s">
        <v>2</v>
      </c>
      <c r="F2" s="525"/>
      <c r="G2" s="525"/>
      <c r="H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</row>
    <row r="3" spans="1:29" ht="20.25" customHeight="1">
      <c r="A3" s="527" t="s">
        <v>3</v>
      </c>
      <c r="B3" s="994" t="str">
        <f>'[3]INPUTS'!B5</f>
        <v>Fomesafen</v>
      </c>
      <c r="C3" s="995"/>
      <c r="D3" s="528"/>
      <c r="E3" s="524" t="s">
        <v>4</v>
      </c>
      <c r="F3" s="525"/>
      <c r="G3" s="525"/>
      <c r="H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</row>
    <row r="4" spans="1:29" ht="15" customHeight="1">
      <c r="A4" s="529" t="s">
        <v>5</v>
      </c>
      <c r="B4" s="996" t="str">
        <f>'[3]INPUTS'!B6</f>
        <v>Crop</v>
      </c>
      <c r="C4" s="997"/>
      <c r="D4" s="528"/>
      <c r="E4" s="524" t="s">
        <v>6</v>
      </c>
      <c r="F4" s="525"/>
      <c r="G4" s="525"/>
      <c r="H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</row>
    <row r="5" spans="1:29" ht="15" customHeight="1">
      <c r="A5" s="531" t="s">
        <v>7</v>
      </c>
      <c r="B5" s="996" t="str">
        <f>'[3]INPUTS'!B7</f>
        <v>Reflex, liquid (?)</v>
      </c>
      <c r="C5" s="997"/>
      <c r="D5" s="528"/>
      <c r="E5" s="525"/>
      <c r="F5" s="525"/>
      <c r="G5" s="525"/>
      <c r="H5" s="525"/>
      <c r="K5" s="525"/>
      <c r="L5" s="525"/>
      <c r="M5" s="525"/>
      <c r="N5" s="525"/>
      <c r="O5" s="525"/>
      <c r="P5" s="525" t="s">
        <v>8</v>
      </c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</row>
    <row r="6" spans="1:29" ht="15" customHeight="1">
      <c r="A6" s="531" t="s">
        <v>9</v>
      </c>
      <c r="B6" s="532">
        <f>'[3]INPUTS'!D9</f>
        <v>0.2</v>
      </c>
      <c r="C6" s="533" t="s">
        <v>10</v>
      </c>
      <c r="D6" s="528"/>
      <c r="E6" s="534" t="s">
        <v>11</v>
      </c>
      <c r="F6" s="525"/>
      <c r="G6" s="525"/>
      <c r="H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</row>
    <row r="7" spans="1:29" ht="15" customHeight="1">
      <c r="A7" s="531" t="s">
        <v>12</v>
      </c>
      <c r="B7" s="532">
        <f>'[3]INPUTS'!B10</f>
        <v>35</v>
      </c>
      <c r="C7" s="533" t="s">
        <v>13</v>
      </c>
      <c r="D7" s="528"/>
      <c r="E7" s="534" t="s">
        <v>14</v>
      </c>
      <c r="F7" s="525"/>
      <c r="G7" s="525"/>
      <c r="H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</row>
    <row r="8" spans="1:29" ht="15" customHeight="1">
      <c r="A8" s="535" t="s">
        <v>15</v>
      </c>
      <c r="B8" s="532">
        <f>'[3]INPUTS'!B11</f>
        <v>365</v>
      </c>
      <c r="C8" s="533" t="s">
        <v>16</v>
      </c>
      <c r="D8" s="528"/>
      <c r="E8" s="534" t="s">
        <v>17</v>
      </c>
      <c r="F8" s="525"/>
      <c r="G8" s="525"/>
      <c r="H8" s="525"/>
      <c r="K8" s="525"/>
      <c r="L8" s="525"/>
      <c r="M8" s="525"/>
      <c r="N8" s="525"/>
      <c r="O8" s="525"/>
      <c r="P8" s="536" t="s">
        <v>18</v>
      </c>
      <c r="Q8" s="537" t="s">
        <v>19</v>
      </c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</row>
    <row r="9" spans="1:29" ht="15" customHeight="1">
      <c r="A9" s="531" t="s">
        <v>20</v>
      </c>
      <c r="B9" s="538">
        <f>'[3]INPUTS'!B12</f>
        <v>1</v>
      </c>
      <c r="C9" s="539"/>
      <c r="D9" s="528"/>
      <c r="F9" s="525"/>
      <c r="G9" s="525"/>
      <c r="H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</row>
    <row r="10" spans="1:29" ht="15" customHeight="1" thickBot="1">
      <c r="A10" s="531" t="s">
        <v>21</v>
      </c>
      <c r="B10" s="540">
        <v>1</v>
      </c>
      <c r="C10" s="541" t="s">
        <v>22</v>
      </c>
      <c r="D10" s="528"/>
      <c r="F10" s="525"/>
      <c r="G10" s="525"/>
      <c r="H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</row>
    <row r="11" spans="1:29" ht="15" customHeight="1">
      <c r="A11" s="542"/>
      <c r="B11" s="543"/>
      <c r="C11" s="544"/>
      <c r="D11" s="528"/>
      <c r="F11" s="525"/>
      <c r="G11" s="525"/>
      <c r="H11" s="525"/>
      <c r="K11" s="525"/>
      <c r="L11" s="525"/>
      <c r="M11" s="525"/>
      <c r="N11" s="525"/>
      <c r="O11" s="525"/>
      <c r="P11" s="525" t="s">
        <v>23</v>
      </c>
      <c r="Q11" s="525">
        <f>(B6*240)</f>
        <v>48</v>
      </c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</row>
    <row r="12" spans="1:29" ht="15" customHeight="1" thickBot="1">
      <c r="A12" s="545"/>
      <c r="B12" s="998"/>
      <c r="C12" s="998"/>
      <c r="D12" s="528"/>
      <c r="E12" s="525"/>
      <c r="F12" s="525"/>
      <c r="G12" s="525"/>
      <c r="H12" s="525"/>
      <c r="K12" s="525"/>
      <c r="L12" s="525"/>
      <c r="M12" s="525"/>
      <c r="N12" s="525"/>
      <c r="O12" s="525"/>
      <c r="P12" s="525" t="s">
        <v>24</v>
      </c>
      <c r="Q12" s="525">
        <f>(B6*110)</f>
        <v>22</v>
      </c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</row>
    <row r="13" spans="1:29" ht="15" customHeight="1">
      <c r="A13" s="1011" t="s">
        <v>25</v>
      </c>
      <c r="B13" s="1012"/>
      <c r="C13" s="1012"/>
      <c r="D13" s="1013"/>
      <c r="E13" s="525"/>
      <c r="F13" s="525"/>
      <c r="G13" s="525"/>
      <c r="H13" s="525"/>
      <c r="K13" s="525"/>
      <c r="L13" s="525"/>
      <c r="M13" s="525"/>
      <c r="N13" s="525"/>
      <c r="O13" s="525"/>
      <c r="P13" s="525" t="s">
        <v>26</v>
      </c>
      <c r="Q13" s="525">
        <f>(B6*135)</f>
        <v>27</v>
      </c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</row>
    <row r="14" spans="1:29" ht="13.5" thickBot="1">
      <c r="A14" s="1014"/>
      <c r="B14" s="1015"/>
      <c r="C14" s="1015"/>
      <c r="D14" s="1016"/>
      <c r="E14" s="525"/>
      <c r="F14" s="525"/>
      <c r="G14" s="525"/>
      <c r="H14" s="525"/>
      <c r="K14" s="525"/>
      <c r="L14" s="525"/>
      <c r="M14" s="525"/>
      <c r="N14" s="525"/>
      <c r="O14" s="525"/>
      <c r="P14" s="525" t="s">
        <v>27</v>
      </c>
      <c r="Q14" s="525">
        <f>(B6*15)</f>
        <v>3</v>
      </c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</row>
    <row r="15" spans="1:29" ht="15" customHeight="1">
      <c r="A15" s="1018" t="s">
        <v>28</v>
      </c>
      <c r="B15" s="546" t="str">
        <f>IF('[3]INPUTS'!D21=3,'[3]INPUTS'!G21,IF('[3]INPUTS'!D21=1,"Bobwhite quail ","Mallard duck "))</f>
        <v>Mallard duck </v>
      </c>
      <c r="C15" s="547" t="s">
        <v>29</v>
      </c>
      <c r="D15" s="548">
        <f>'[3]INPUTS'!C21</f>
        <v>5000</v>
      </c>
      <c r="E15" s="526">
        <f>IF('[3]INPUTS'!$F$21=0,"",IF('[3]INPUTS'!$D$21&lt;3,"Toxicity adjustments not based on standard assumed test animal body weight",""))</f>
      </c>
      <c r="G15" s="525"/>
      <c r="H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</row>
    <row r="16" spans="1:29" ht="15" customHeight="1">
      <c r="A16" s="1019"/>
      <c r="B16" s="549" t="str">
        <f>IF('[3]INPUTS'!D22=3,'[3]INPUTS'!G22,IF('[3]INPUTS'!D22=1,"Bobwhite quail ","Mallard duck)"))</f>
        <v>Bobwhite quail </v>
      </c>
      <c r="C16" s="550" t="s">
        <v>30</v>
      </c>
      <c r="D16" s="551">
        <f>'[3]INPUTS'!C22</f>
        <v>20000</v>
      </c>
      <c r="G16" s="525"/>
      <c r="H16" s="525"/>
      <c r="K16" s="525"/>
      <c r="L16" s="525"/>
      <c r="M16" s="525"/>
      <c r="N16" s="525"/>
      <c r="O16" s="525"/>
      <c r="P16" s="525" t="s">
        <v>31</v>
      </c>
      <c r="Q16" s="552">
        <f>(LN(2)/B7)</f>
        <v>0.01980420515885558</v>
      </c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</row>
    <row r="17" spans="1:29" ht="15" customHeight="1">
      <c r="A17" s="1019"/>
      <c r="B17" s="549">
        <f>IF('[3]INPUTS'!D23=3,'[3]INPUTS'!G23,IF('[3]INPUTS'!D23=1,"Bobwhite quail ","Mallard duck "))</f>
        <v>0</v>
      </c>
      <c r="C17" s="550" t="s">
        <v>32</v>
      </c>
      <c r="D17" s="553">
        <f>'[3]INPUTS'!C23</f>
        <v>0</v>
      </c>
      <c r="G17" s="525"/>
      <c r="H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54" t="s">
        <v>28</v>
      </c>
      <c r="V17" s="554" t="s">
        <v>28</v>
      </c>
      <c r="W17" s="554"/>
      <c r="X17" s="554" t="s">
        <v>33</v>
      </c>
      <c r="Y17" s="554" t="s">
        <v>33</v>
      </c>
      <c r="Z17" s="554"/>
      <c r="AA17" s="525"/>
      <c r="AB17" s="525"/>
      <c r="AC17" s="525"/>
    </row>
    <row r="18" spans="1:29" ht="15" customHeight="1" thickBot="1">
      <c r="A18" s="1020"/>
      <c r="B18" s="555" t="str">
        <f>IF('[3]INPUTS'!D24=3,'[3]INPUTS'!G24,IF('[3]INPUTS'!D24=1,"Bobwhite quail ","Mallard duck "))</f>
        <v>Mallard duck </v>
      </c>
      <c r="C18" s="556" t="s">
        <v>34</v>
      </c>
      <c r="D18" s="557">
        <f>'[3]INPUTS'!C24</f>
        <v>46</v>
      </c>
      <c r="E18" s="525"/>
      <c r="F18" s="525"/>
      <c r="G18" s="525"/>
      <c r="H18" s="525"/>
      <c r="K18" s="525"/>
      <c r="L18" s="525"/>
      <c r="M18" s="525"/>
      <c r="N18" s="525"/>
      <c r="O18" s="525"/>
      <c r="P18" s="525"/>
      <c r="Q18" s="554" t="s">
        <v>35</v>
      </c>
      <c r="R18" s="525"/>
      <c r="S18" s="525"/>
      <c r="T18" s="525" t="s">
        <v>36</v>
      </c>
      <c r="U18" s="554" t="s">
        <v>37</v>
      </c>
      <c r="V18" s="554" t="s">
        <v>38</v>
      </c>
      <c r="W18" s="554"/>
      <c r="X18" s="554" t="s">
        <v>37</v>
      </c>
      <c r="Y18" s="554" t="s">
        <v>38</v>
      </c>
      <c r="Z18" s="554"/>
      <c r="AA18" s="525"/>
      <c r="AB18" s="525"/>
      <c r="AC18" s="525"/>
    </row>
    <row r="19" spans="1:29" ht="15" customHeight="1" thickBot="1">
      <c r="A19" s="558"/>
      <c r="B19" s="559"/>
      <c r="C19" s="559"/>
      <c r="D19" s="560"/>
      <c r="E19" s="525"/>
      <c r="F19" s="525"/>
      <c r="G19" s="525"/>
      <c r="H19" s="525"/>
      <c r="K19" s="525"/>
      <c r="L19" s="525"/>
      <c r="M19" s="554" t="s">
        <v>39</v>
      </c>
      <c r="N19" s="554" t="s">
        <v>40</v>
      </c>
      <c r="O19" s="554" t="s">
        <v>41</v>
      </c>
      <c r="P19" s="554" t="s">
        <v>42</v>
      </c>
      <c r="Q19" s="554" t="s">
        <v>43</v>
      </c>
      <c r="R19" s="554" t="s">
        <v>44</v>
      </c>
      <c r="S19" s="561" t="s">
        <v>45</v>
      </c>
      <c r="T19" s="525" t="s">
        <v>46</v>
      </c>
      <c r="U19" s="554" t="s">
        <v>47</v>
      </c>
      <c r="V19" s="554" t="s">
        <v>47</v>
      </c>
      <c r="W19" s="554"/>
      <c r="X19" s="554" t="s">
        <v>47</v>
      </c>
      <c r="Y19" s="554" t="s">
        <v>47</v>
      </c>
      <c r="Z19" s="554"/>
      <c r="AA19" s="525"/>
      <c r="AB19" s="525"/>
      <c r="AC19" s="525"/>
    </row>
    <row r="20" spans="1:29" ht="15" customHeight="1">
      <c r="A20" s="989" t="s">
        <v>48</v>
      </c>
      <c r="B20" s="992" t="s">
        <v>29</v>
      </c>
      <c r="C20" s="993"/>
      <c r="D20" s="562">
        <f>'[3]INPUTS'!C28</f>
        <v>396</v>
      </c>
      <c r="E20" s="563"/>
      <c r="F20" s="525"/>
      <c r="G20" s="525"/>
      <c r="H20" s="525"/>
      <c r="K20" s="525"/>
      <c r="L20" s="525"/>
      <c r="M20" s="537" t="s">
        <v>35</v>
      </c>
      <c r="N20" s="537" t="s">
        <v>35</v>
      </c>
      <c r="O20" s="537" t="s">
        <v>49</v>
      </c>
      <c r="P20" s="537" t="s">
        <v>35</v>
      </c>
      <c r="Q20" s="537" t="s">
        <v>35</v>
      </c>
      <c r="R20" s="536" t="s">
        <v>50</v>
      </c>
      <c r="S20" s="536" t="s">
        <v>51</v>
      </c>
      <c r="T20" s="525" t="s">
        <v>35</v>
      </c>
      <c r="U20" s="554" t="s">
        <v>52</v>
      </c>
      <c r="V20" s="554" t="s">
        <v>52</v>
      </c>
      <c r="W20" s="554"/>
      <c r="X20" s="554" t="s">
        <v>52</v>
      </c>
      <c r="Y20" s="554" t="s">
        <v>52</v>
      </c>
      <c r="Z20" s="554"/>
      <c r="AA20" s="525"/>
      <c r="AB20" s="525"/>
      <c r="AC20" s="525"/>
    </row>
    <row r="21" spans="1:29" ht="12.75">
      <c r="A21" s="990"/>
      <c r="B21" s="985" t="s">
        <v>30</v>
      </c>
      <c r="C21" s="1017"/>
      <c r="D21" s="564">
        <f>'[3]INPUTS'!C29</f>
        <v>0</v>
      </c>
      <c r="E21" s="563"/>
      <c r="F21" s="525"/>
      <c r="G21" s="525"/>
      <c r="H21" s="525"/>
      <c r="K21" s="525"/>
      <c r="L21" s="525"/>
      <c r="M21" s="525">
        <v>0</v>
      </c>
      <c r="N21" s="525">
        <v>1</v>
      </c>
      <c r="O21" s="525">
        <v>0</v>
      </c>
      <c r="P21" s="565">
        <f>(Q11)</f>
        <v>48</v>
      </c>
      <c r="Q21" s="525">
        <f>(Q12)</f>
        <v>22</v>
      </c>
      <c r="R21" s="525">
        <f>(Q13)</f>
        <v>27</v>
      </c>
      <c r="S21" s="525">
        <f>(Q14)</f>
        <v>3</v>
      </c>
      <c r="T21" s="525">
        <f aca="true" t="shared" si="0" ref="T21:T84">$B$11</f>
        <v>0</v>
      </c>
      <c r="U21" s="525">
        <v>0</v>
      </c>
      <c r="V21" s="525">
        <v>0</v>
      </c>
      <c r="W21" s="525"/>
      <c r="X21" s="525">
        <v>0</v>
      </c>
      <c r="Y21" s="525">
        <v>0</v>
      </c>
      <c r="Z21" s="525"/>
      <c r="AA21" s="525"/>
      <c r="AB21" s="525"/>
      <c r="AC21" s="525"/>
    </row>
    <row r="22" spans="1:29" ht="12.75">
      <c r="A22" s="990"/>
      <c r="B22" s="985" t="s">
        <v>53</v>
      </c>
      <c r="C22" s="986"/>
      <c r="D22" s="551">
        <f>IF('[3]INPUTS'!D30=2,'[3]INPUTS'!C31,'[3]INPUTS'!C30)</f>
        <v>12.5</v>
      </c>
      <c r="E22" s="563"/>
      <c r="F22" s="525"/>
      <c r="G22" s="525"/>
      <c r="H22" s="525"/>
      <c r="K22" s="525"/>
      <c r="L22" s="525"/>
      <c r="M22" s="525">
        <f aca="true" t="shared" si="1" ref="M22:M85">(M21+1)</f>
        <v>1</v>
      </c>
      <c r="N22" s="525">
        <f aca="true" t="shared" si="2" ref="N22:N85">IF($B$9&gt;N21,IF(O21=($B$8-1),(N21+1),(N21)),(N21))</f>
        <v>1</v>
      </c>
      <c r="O22" s="525">
        <f aca="true" t="shared" si="3" ref="O22:O85">IF(O21&lt;($B$8-1),(1+O21),0)</f>
        <v>1</v>
      </c>
      <c r="P22" s="565">
        <f aca="true" t="shared" si="4" ref="P22:P85">IF((N22&gt;N21),(EXP(-$Q$16)*(P21)+$Q$11),((EXP(-$Q$16)*(P21))))</f>
        <v>47.05874927710913</v>
      </c>
      <c r="Q22" s="565">
        <f>IF((N22&gt;N21),(EXP(-$Q$16)*(Q21)+$Q$12),((EXP(-$Q$16)*(Q21))))</f>
        <v>21.568593418675015</v>
      </c>
      <c r="R22" s="565">
        <f aca="true" t="shared" si="5" ref="R22:R85">IF((N22&gt;N21),(EXP(-$Q$16)*(R21)+$Q$13),((EXP(-$Q$16)*(R21))))</f>
        <v>26.470546468373882</v>
      </c>
      <c r="S22" s="565">
        <f aca="true" t="shared" si="6" ref="S22:S85">IF((N22&gt;N21),(EXP(-$Q$16)*(S21)+$Q$14),((EXP(-$Q$16)*(S21))))</f>
        <v>2.9411718298193206</v>
      </c>
      <c r="T22" s="525">
        <f t="shared" si="0"/>
        <v>0</v>
      </c>
      <c r="U22" s="525">
        <f aca="true" t="shared" si="7" ref="U22:U53">IF(P21&gt;$D$18,(U21+1),U21)</f>
        <v>1</v>
      </c>
      <c r="V22" s="525">
        <f aca="true" t="shared" si="8" ref="V22:V53">IF(P21&gt;$D$16,(V21+1),V21)</f>
        <v>0</v>
      </c>
      <c r="W22" s="525"/>
      <c r="X22" s="525">
        <f aca="true" t="shared" si="9" ref="X22:X53">IF(P21&gt;$D$22,(X21+1),X21)</f>
        <v>1</v>
      </c>
      <c r="Y22" s="525">
        <f aca="true" t="shared" si="10" ref="Y22:Y53">IF(P21&gt;$D$20,(Y21+1),Y21)</f>
        <v>0</v>
      </c>
      <c r="Z22" s="525"/>
      <c r="AA22" s="525"/>
      <c r="AB22" s="525"/>
      <c r="AC22" s="525"/>
    </row>
    <row r="23" spans="1:29" ht="13.5" thickBot="1">
      <c r="A23" s="991"/>
      <c r="B23" s="987" t="s">
        <v>34</v>
      </c>
      <c r="C23" s="988"/>
      <c r="D23" s="566">
        <f>IF('[3]INPUTS'!D30=1,'[3]INPUTS'!C31,'[3]INPUTS'!C30)</f>
        <v>250</v>
      </c>
      <c r="E23" s="563"/>
      <c r="F23" s="525"/>
      <c r="G23" s="525"/>
      <c r="H23" s="525"/>
      <c r="I23" s="567"/>
      <c r="K23" s="525"/>
      <c r="L23" s="525"/>
      <c r="M23" s="525">
        <f t="shared" si="1"/>
        <v>2</v>
      </c>
      <c r="N23" s="525">
        <f t="shared" si="2"/>
        <v>1</v>
      </c>
      <c r="O23" s="525">
        <f t="shared" si="3"/>
        <v>2</v>
      </c>
      <c r="P23" s="565">
        <f t="shared" si="4"/>
        <v>46.13595590678789</v>
      </c>
      <c r="Q23" s="565">
        <f aca="true" t="shared" si="11" ref="Q23:Q86">IF((N23&gt;N22),(EXP(-$Q$16)*(Q22)+$Q$12),((EXP(-$Q$16)*(Q22))))</f>
        <v>21.14564645727778</v>
      </c>
      <c r="R23" s="565">
        <f t="shared" si="5"/>
        <v>25.951475197568186</v>
      </c>
      <c r="S23" s="565">
        <f t="shared" si="6"/>
        <v>2.8834972441742432</v>
      </c>
      <c r="T23" s="525">
        <f t="shared" si="0"/>
        <v>0</v>
      </c>
      <c r="U23" s="525">
        <f t="shared" si="7"/>
        <v>2</v>
      </c>
      <c r="V23" s="525">
        <f t="shared" si="8"/>
        <v>0</v>
      </c>
      <c r="W23" s="525"/>
      <c r="X23" s="525">
        <f t="shared" si="9"/>
        <v>2</v>
      </c>
      <c r="Y23" s="525">
        <f t="shared" si="10"/>
        <v>0</v>
      </c>
      <c r="Z23" s="525"/>
      <c r="AA23" s="525"/>
      <c r="AB23" s="525"/>
      <c r="AC23" s="525"/>
    </row>
    <row r="24" spans="1:29" ht="13.5" thickBot="1">
      <c r="A24" s="558"/>
      <c r="B24" s="525"/>
      <c r="C24" s="559"/>
      <c r="D24" s="560"/>
      <c r="E24" s="525"/>
      <c r="F24" s="525"/>
      <c r="G24" s="525"/>
      <c r="H24" s="525"/>
      <c r="I24" s="567"/>
      <c r="K24" s="525"/>
      <c r="L24" s="525"/>
      <c r="M24" s="525">
        <f t="shared" si="1"/>
        <v>3</v>
      </c>
      <c r="N24" s="525">
        <f t="shared" si="2"/>
        <v>1</v>
      </c>
      <c r="O24" s="525">
        <f t="shared" si="3"/>
        <v>3</v>
      </c>
      <c r="P24" s="565">
        <f t="shared" si="4"/>
        <v>45.231257951610274</v>
      </c>
      <c r="Q24" s="565">
        <f t="shared" si="11"/>
        <v>20.730993227821372</v>
      </c>
      <c r="R24" s="565">
        <f t="shared" si="5"/>
        <v>25.442582597780778</v>
      </c>
      <c r="S24" s="565">
        <f t="shared" si="6"/>
        <v>2.826953621975642</v>
      </c>
      <c r="T24" s="525">
        <f t="shared" si="0"/>
        <v>0</v>
      </c>
      <c r="U24" s="525">
        <f t="shared" si="7"/>
        <v>3</v>
      </c>
      <c r="V24" s="525">
        <f t="shared" si="8"/>
        <v>0</v>
      </c>
      <c r="W24" s="525"/>
      <c r="X24" s="525">
        <f t="shared" si="9"/>
        <v>3</v>
      </c>
      <c r="Y24" s="525">
        <f t="shared" si="10"/>
        <v>0</v>
      </c>
      <c r="Z24" s="525"/>
      <c r="AA24" s="525"/>
      <c r="AB24" s="525"/>
      <c r="AC24" s="525"/>
    </row>
    <row r="25" spans="1:29" ht="12.75" customHeight="1">
      <c r="A25" s="983" t="s">
        <v>132</v>
      </c>
      <c r="B25" s="568" t="s">
        <v>54</v>
      </c>
      <c r="E25" s="525"/>
      <c r="F25" s="525"/>
      <c r="G25" s="525"/>
      <c r="H25" s="525"/>
      <c r="I25" s="567"/>
      <c r="K25" s="525"/>
      <c r="L25" s="525"/>
      <c r="M25" s="525">
        <f t="shared" si="1"/>
        <v>4</v>
      </c>
      <c r="N25" s="525">
        <f t="shared" si="2"/>
        <v>1</v>
      </c>
      <c r="O25" s="525">
        <f t="shared" si="3"/>
        <v>4</v>
      </c>
      <c r="P25" s="565">
        <f t="shared" si="4"/>
        <v>44.344300571522425</v>
      </c>
      <c r="Q25" s="565">
        <f t="shared" si="11"/>
        <v>20.32447109528111</v>
      </c>
      <c r="R25" s="565">
        <f t="shared" si="5"/>
        <v>24.943669071481363</v>
      </c>
      <c r="S25" s="565">
        <f t="shared" si="6"/>
        <v>2.7715187857201515</v>
      </c>
      <c r="T25" s="525">
        <f t="shared" si="0"/>
        <v>0</v>
      </c>
      <c r="U25" s="525">
        <f t="shared" si="7"/>
        <v>3</v>
      </c>
      <c r="V25" s="525">
        <f t="shared" si="8"/>
        <v>0</v>
      </c>
      <c r="W25" s="525"/>
      <c r="X25" s="525">
        <f t="shared" si="9"/>
        <v>4</v>
      </c>
      <c r="Y25" s="525">
        <f t="shared" si="10"/>
        <v>0</v>
      </c>
      <c r="Z25" s="525"/>
      <c r="AA25" s="525"/>
      <c r="AB25" s="525"/>
      <c r="AC25" s="525"/>
    </row>
    <row r="26" spans="1:29" ht="12.75" customHeight="1">
      <c r="A26" s="984"/>
      <c r="B26" s="569" t="s">
        <v>55</v>
      </c>
      <c r="E26" s="525"/>
      <c r="F26" s="525"/>
      <c r="G26" s="525"/>
      <c r="H26" s="525"/>
      <c r="I26" s="567"/>
      <c r="K26" s="525"/>
      <c r="L26" s="525"/>
      <c r="M26" s="525">
        <f t="shared" si="1"/>
        <v>5</v>
      </c>
      <c r="N26" s="525">
        <f t="shared" si="2"/>
        <v>1</v>
      </c>
      <c r="O26" s="525">
        <f t="shared" si="3"/>
        <v>5</v>
      </c>
      <c r="P26" s="565">
        <f t="shared" si="4"/>
        <v>43.47473588466752</v>
      </c>
      <c r="Q26" s="565">
        <f t="shared" si="11"/>
        <v>19.925920613805943</v>
      </c>
      <c r="R26" s="565">
        <f t="shared" si="5"/>
        <v>24.454538935125477</v>
      </c>
      <c r="S26" s="565">
        <f t="shared" si="6"/>
        <v>2.71717099279172</v>
      </c>
      <c r="T26" s="525">
        <f t="shared" si="0"/>
        <v>0</v>
      </c>
      <c r="U26" s="525">
        <f t="shared" si="7"/>
        <v>3</v>
      </c>
      <c r="V26" s="525">
        <f t="shared" si="8"/>
        <v>0</v>
      </c>
      <c r="W26" s="525"/>
      <c r="X26" s="525">
        <f t="shared" si="9"/>
        <v>5</v>
      </c>
      <c r="Y26" s="525">
        <f t="shared" si="10"/>
        <v>0</v>
      </c>
      <c r="Z26" s="525"/>
      <c r="AA26" s="525"/>
      <c r="AB26" s="525"/>
      <c r="AC26" s="525"/>
    </row>
    <row r="27" spans="1:29" ht="12.75">
      <c r="A27" s="570" t="s">
        <v>42</v>
      </c>
      <c r="B27" s="571">
        <f>MAX(P21:P386)</f>
        <v>48</v>
      </c>
      <c r="E27" s="525"/>
      <c r="F27" s="525"/>
      <c r="G27" s="525"/>
      <c r="H27" s="525"/>
      <c r="I27" s="567"/>
      <c r="K27" s="525"/>
      <c r="L27" s="525"/>
      <c r="M27" s="525">
        <f t="shared" si="1"/>
        <v>6</v>
      </c>
      <c r="N27" s="525">
        <f t="shared" si="2"/>
        <v>1</v>
      </c>
      <c r="O27" s="525">
        <f t="shared" si="3"/>
        <v>6</v>
      </c>
      <c r="P27" s="565">
        <f t="shared" si="4"/>
        <v>42.62222283093974</v>
      </c>
      <c r="Q27" s="565">
        <f t="shared" si="11"/>
        <v>19.535185464180714</v>
      </c>
      <c r="R27" s="565">
        <f t="shared" si="5"/>
        <v>23.975000342403604</v>
      </c>
      <c r="S27" s="565">
        <f t="shared" si="6"/>
        <v>2.663888926933734</v>
      </c>
      <c r="T27" s="525">
        <f t="shared" si="0"/>
        <v>0</v>
      </c>
      <c r="U27" s="525">
        <f t="shared" si="7"/>
        <v>3</v>
      </c>
      <c r="V27" s="525">
        <f t="shared" si="8"/>
        <v>0</v>
      </c>
      <c r="W27" s="525"/>
      <c r="X27" s="525">
        <f t="shared" si="9"/>
        <v>6</v>
      </c>
      <c r="Y27" s="525">
        <f t="shared" si="10"/>
        <v>0</v>
      </c>
      <c r="Z27" s="525"/>
      <c r="AA27" s="525"/>
      <c r="AB27" s="525"/>
      <c r="AC27" s="525"/>
    </row>
    <row r="28" spans="1:29" ht="12.75">
      <c r="A28" s="570" t="s">
        <v>56</v>
      </c>
      <c r="B28" s="571">
        <f>MAX(Q21:Q386)</f>
        <v>22</v>
      </c>
      <c r="E28" s="525"/>
      <c r="F28" s="525"/>
      <c r="G28" s="525"/>
      <c r="H28" s="525"/>
      <c r="I28" s="567"/>
      <c r="K28" s="525"/>
      <c r="L28" s="525"/>
      <c r="M28" s="525">
        <f t="shared" si="1"/>
        <v>7</v>
      </c>
      <c r="N28" s="525">
        <f t="shared" si="2"/>
        <v>1</v>
      </c>
      <c r="O28" s="525">
        <f t="shared" si="3"/>
        <v>7</v>
      </c>
      <c r="P28" s="565">
        <f t="shared" si="4"/>
        <v>41.78642703821395</v>
      </c>
      <c r="Q28" s="565">
        <f t="shared" si="11"/>
        <v>19.152112392514727</v>
      </c>
      <c r="R28" s="565">
        <f t="shared" si="5"/>
        <v>23.504865208995348</v>
      </c>
      <c r="S28" s="565">
        <f t="shared" si="6"/>
        <v>2.611651689888372</v>
      </c>
      <c r="T28" s="525">
        <f t="shared" si="0"/>
        <v>0</v>
      </c>
      <c r="U28" s="525">
        <f t="shared" si="7"/>
        <v>3</v>
      </c>
      <c r="V28" s="525">
        <f t="shared" si="8"/>
        <v>0</v>
      </c>
      <c r="W28" s="525"/>
      <c r="X28" s="525">
        <f t="shared" si="9"/>
        <v>7</v>
      </c>
      <c r="Y28" s="525">
        <f t="shared" si="10"/>
        <v>0</v>
      </c>
      <c r="Z28" s="525"/>
      <c r="AA28" s="525"/>
      <c r="AB28" s="525"/>
      <c r="AC28" s="525"/>
    </row>
    <row r="29" spans="1:29" ht="12.75">
      <c r="A29" s="570" t="s">
        <v>57</v>
      </c>
      <c r="B29" s="571">
        <f>MAX(R21:R386)</f>
        <v>27</v>
      </c>
      <c r="E29" s="525"/>
      <c r="F29" s="525"/>
      <c r="G29" s="525"/>
      <c r="H29" s="525"/>
      <c r="I29" s="567"/>
      <c r="K29" s="525"/>
      <c r="L29" s="525"/>
      <c r="M29" s="525">
        <f t="shared" si="1"/>
        <v>8</v>
      </c>
      <c r="N29" s="525">
        <f t="shared" si="2"/>
        <v>1</v>
      </c>
      <c r="O29" s="525">
        <f t="shared" si="3"/>
        <v>8</v>
      </c>
      <c r="P29" s="565">
        <f t="shared" si="4"/>
        <v>40.967020691198414</v>
      </c>
      <c r="Q29" s="565">
        <f t="shared" si="11"/>
        <v>18.776551150132608</v>
      </c>
      <c r="R29" s="565">
        <f t="shared" si="5"/>
        <v>23.04394913879911</v>
      </c>
      <c r="S29" s="565">
        <f t="shared" si="6"/>
        <v>2.560438793199901</v>
      </c>
      <c r="T29" s="525">
        <f t="shared" si="0"/>
        <v>0</v>
      </c>
      <c r="U29" s="525">
        <f t="shared" si="7"/>
        <v>3</v>
      </c>
      <c r="V29" s="525">
        <f t="shared" si="8"/>
        <v>0</v>
      </c>
      <c r="W29" s="525"/>
      <c r="X29" s="525">
        <f t="shared" si="9"/>
        <v>8</v>
      </c>
      <c r="Y29" s="525">
        <f t="shared" si="10"/>
        <v>0</v>
      </c>
      <c r="Z29" s="525"/>
      <c r="AA29" s="525"/>
      <c r="AB29" s="525"/>
      <c r="AC29" s="525"/>
    </row>
    <row r="30" spans="1:29" ht="13.5" thickBot="1">
      <c r="A30" s="572" t="s">
        <v>58</v>
      </c>
      <c r="B30" s="573">
        <f>MAX(S21:S386)</f>
        <v>3</v>
      </c>
      <c r="E30" s="525"/>
      <c r="F30" s="525"/>
      <c r="G30" s="525"/>
      <c r="H30" s="525"/>
      <c r="I30" s="567"/>
      <c r="K30" s="525"/>
      <c r="L30" s="525"/>
      <c r="M30" s="525">
        <f t="shared" si="1"/>
        <v>9</v>
      </c>
      <c r="N30" s="525">
        <f t="shared" si="2"/>
        <v>1</v>
      </c>
      <c r="O30" s="525">
        <f t="shared" si="3"/>
        <v>9</v>
      </c>
      <c r="P30" s="565">
        <f t="shared" si="4"/>
        <v>40.16368240285933</v>
      </c>
      <c r="Q30" s="565">
        <f t="shared" si="11"/>
        <v>18.40835443464386</v>
      </c>
      <c r="R30" s="565">
        <f t="shared" si="5"/>
        <v>22.59207135160838</v>
      </c>
      <c r="S30" s="565">
        <f t="shared" si="6"/>
        <v>2.510230150178708</v>
      </c>
      <c r="T30" s="525">
        <f t="shared" si="0"/>
        <v>0</v>
      </c>
      <c r="U30" s="525">
        <f t="shared" si="7"/>
        <v>3</v>
      </c>
      <c r="V30" s="525">
        <f t="shared" si="8"/>
        <v>0</v>
      </c>
      <c r="W30" s="525"/>
      <c r="X30" s="525">
        <f t="shared" si="9"/>
        <v>9</v>
      </c>
      <c r="Y30" s="525">
        <f t="shared" si="10"/>
        <v>0</v>
      </c>
      <c r="Z30" s="525"/>
      <c r="AA30" s="525"/>
      <c r="AB30" s="525"/>
      <c r="AC30" s="525"/>
    </row>
    <row r="31" spans="5:29" ht="12.75">
      <c r="E31" s="525"/>
      <c r="F31" s="525"/>
      <c r="G31" s="525"/>
      <c r="H31" s="525"/>
      <c r="I31" s="567"/>
      <c r="K31" s="525"/>
      <c r="L31" s="525"/>
      <c r="M31" s="525">
        <f t="shared" si="1"/>
        <v>10</v>
      </c>
      <c r="N31" s="525">
        <f t="shared" si="2"/>
        <v>1</v>
      </c>
      <c r="O31" s="525">
        <f t="shared" si="3"/>
        <v>10</v>
      </c>
      <c r="P31" s="565">
        <f t="shared" si="4"/>
        <v>39.376097088366606</v>
      </c>
      <c r="Q31" s="565">
        <f t="shared" si="11"/>
        <v>18.047377832168028</v>
      </c>
      <c r="R31" s="565">
        <f t="shared" si="5"/>
        <v>22.14905461220622</v>
      </c>
      <c r="S31" s="565">
        <f t="shared" si="6"/>
        <v>2.461006068022913</v>
      </c>
      <c r="T31" s="525">
        <f t="shared" si="0"/>
        <v>0</v>
      </c>
      <c r="U31" s="525">
        <f t="shared" si="7"/>
        <v>3</v>
      </c>
      <c r="V31" s="525">
        <f t="shared" si="8"/>
        <v>0</v>
      </c>
      <c r="W31" s="525"/>
      <c r="X31" s="525">
        <f t="shared" si="9"/>
        <v>10</v>
      </c>
      <c r="Y31" s="525">
        <f t="shared" si="10"/>
        <v>0</v>
      </c>
      <c r="Z31" s="525"/>
      <c r="AA31" s="525"/>
      <c r="AB31" s="525"/>
      <c r="AC31" s="525"/>
    </row>
    <row r="32" spans="1:29" ht="21" thickBot="1">
      <c r="A32" s="574" t="s">
        <v>59</v>
      </c>
      <c r="B32" s="575"/>
      <c r="C32" s="575"/>
      <c r="D32" s="576"/>
      <c r="E32" s="575"/>
      <c r="F32" s="575"/>
      <c r="G32" s="575"/>
      <c r="H32" s="575"/>
      <c r="I32" s="567"/>
      <c r="K32" s="525"/>
      <c r="L32" s="525"/>
      <c r="M32" s="525">
        <f t="shared" si="1"/>
        <v>11</v>
      </c>
      <c r="N32" s="525">
        <f t="shared" si="2"/>
        <v>1</v>
      </c>
      <c r="O32" s="525">
        <f t="shared" si="3"/>
        <v>11</v>
      </c>
      <c r="P32" s="565">
        <f t="shared" si="4"/>
        <v>38.60395584151147</v>
      </c>
      <c r="Q32" s="565">
        <f t="shared" si="11"/>
        <v>17.69347976069276</v>
      </c>
      <c r="R32" s="565">
        <f t="shared" si="5"/>
        <v>21.71472516085021</v>
      </c>
      <c r="S32" s="565">
        <f t="shared" si="6"/>
        <v>2.412747240094467</v>
      </c>
      <c r="T32" s="525">
        <f t="shared" si="0"/>
        <v>0</v>
      </c>
      <c r="U32" s="525">
        <f t="shared" si="7"/>
        <v>3</v>
      </c>
      <c r="V32" s="525">
        <f t="shared" si="8"/>
        <v>0</v>
      </c>
      <c r="W32" s="525"/>
      <c r="X32" s="525">
        <f t="shared" si="9"/>
        <v>11</v>
      </c>
      <c r="Y32" s="525">
        <f t="shared" si="10"/>
        <v>0</v>
      </c>
      <c r="Z32" s="525"/>
      <c r="AA32" s="525"/>
      <c r="AB32" s="525"/>
      <c r="AC32" s="525"/>
    </row>
    <row r="33" spans="4:29" ht="14.25" thickBot="1" thickTop="1">
      <c r="D33" s="577"/>
      <c r="E33" s="578"/>
      <c r="I33" s="567"/>
      <c r="K33" s="525"/>
      <c r="L33" s="525"/>
      <c r="M33" s="525">
        <f t="shared" si="1"/>
        <v>12</v>
      </c>
      <c r="N33" s="525">
        <f t="shared" si="2"/>
        <v>1</v>
      </c>
      <c r="O33" s="525">
        <f t="shared" si="3"/>
        <v>12</v>
      </c>
      <c r="P33" s="565">
        <f t="shared" si="4"/>
        <v>37.84695581354751</v>
      </c>
      <c r="Q33" s="565">
        <f t="shared" si="11"/>
        <v>17.34652141454261</v>
      </c>
      <c r="R33" s="565">
        <f t="shared" si="5"/>
        <v>21.288912645120483</v>
      </c>
      <c r="S33" s="565">
        <f t="shared" si="6"/>
        <v>2.3654347383467194</v>
      </c>
      <c r="T33" s="525">
        <f t="shared" si="0"/>
        <v>0</v>
      </c>
      <c r="U33" s="525">
        <f t="shared" si="7"/>
        <v>3</v>
      </c>
      <c r="V33" s="525">
        <f t="shared" si="8"/>
        <v>0</v>
      </c>
      <c r="W33" s="525"/>
      <c r="X33" s="525">
        <f t="shared" si="9"/>
        <v>12</v>
      </c>
      <c r="Y33" s="525">
        <f t="shared" si="10"/>
        <v>0</v>
      </c>
      <c r="Z33" s="525"/>
      <c r="AA33" s="525"/>
      <c r="AB33" s="525"/>
      <c r="AC33" s="525"/>
    </row>
    <row r="34" spans="2:29" ht="12.75">
      <c r="B34" s="579" t="s">
        <v>28</v>
      </c>
      <c r="C34" s="580" t="s">
        <v>60</v>
      </c>
      <c r="D34" s="581" t="s">
        <v>61</v>
      </c>
      <c r="E34" s="581" t="s">
        <v>62</v>
      </c>
      <c r="F34" s="580" t="s">
        <v>63</v>
      </c>
      <c r="G34" s="582" t="s">
        <v>64</v>
      </c>
      <c r="K34" s="525"/>
      <c r="L34" s="525"/>
      <c r="M34" s="525">
        <f t="shared" si="1"/>
        <v>13</v>
      </c>
      <c r="N34" s="525">
        <f t="shared" si="2"/>
        <v>1</v>
      </c>
      <c r="O34" s="525">
        <f t="shared" si="3"/>
        <v>13</v>
      </c>
      <c r="P34" s="565">
        <f t="shared" si="4"/>
        <v>37.104800094407494</v>
      </c>
      <c r="Q34" s="565">
        <f t="shared" si="11"/>
        <v>17.00636670993677</v>
      </c>
      <c r="R34" s="565">
        <f t="shared" si="5"/>
        <v>20.871450053104226</v>
      </c>
      <c r="S34" s="565">
        <f t="shared" si="6"/>
        <v>2.3190500059004684</v>
      </c>
      <c r="T34" s="525">
        <f t="shared" si="0"/>
        <v>0</v>
      </c>
      <c r="U34" s="525">
        <f t="shared" si="7"/>
        <v>3</v>
      </c>
      <c r="V34" s="525">
        <f t="shared" si="8"/>
        <v>0</v>
      </c>
      <c r="W34" s="525"/>
      <c r="X34" s="525">
        <f t="shared" si="9"/>
        <v>13</v>
      </c>
      <c r="Y34" s="525">
        <f t="shared" si="10"/>
        <v>0</v>
      </c>
      <c r="Z34" s="525"/>
      <c r="AA34" s="525"/>
      <c r="AB34" s="525"/>
      <c r="AC34" s="525"/>
    </row>
    <row r="35" spans="2:29" ht="13.5" customHeight="1">
      <c r="B35" s="583" t="s">
        <v>65</v>
      </c>
      <c r="C35" s="584" t="s">
        <v>66</v>
      </c>
      <c r="D35" s="585" t="s">
        <v>67</v>
      </c>
      <c r="E35" s="585" t="s">
        <v>68</v>
      </c>
      <c r="F35" s="584" t="s">
        <v>69</v>
      </c>
      <c r="G35" s="586" t="s">
        <v>70</v>
      </c>
      <c r="K35" s="525"/>
      <c r="L35" s="525"/>
      <c r="M35" s="525">
        <f t="shared" si="1"/>
        <v>14</v>
      </c>
      <c r="N35" s="525">
        <f t="shared" si="2"/>
        <v>1</v>
      </c>
      <c r="O35" s="525">
        <f t="shared" si="3"/>
        <v>14</v>
      </c>
      <c r="P35" s="565">
        <f t="shared" si="4"/>
        <v>36.37719759624952</v>
      </c>
      <c r="Q35" s="565">
        <f t="shared" si="11"/>
        <v>16.67288223161437</v>
      </c>
      <c r="R35" s="565">
        <f t="shared" si="5"/>
        <v>20.46217364789037</v>
      </c>
      <c r="S35" s="565">
        <f t="shared" si="6"/>
        <v>2.273574849765595</v>
      </c>
      <c r="T35" s="525">
        <f t="shared" si="0"/>
        <v>0</v>
      </c>
      <c r="U35" s="525">
        <f t="shared" si="7"/>
        <v>3</v>
      </c>
      <c r="V35" s="525">
        <f t="shared" si="8"/>
        <v>0</v>
      </c>
      <c r="W35" s="525"/>
      <c r="X35" s="525">
        <f t="shared" si="9"/>
        <v>14</v>
      </c>
      <c r="Y35" s="525">
        <f t="shared" si="10"/>
        <v>0</v>
      </c>
      <c r="Z35" s="525"/>
      <c r="AA35" s="525"/>
      <c r="AB35" s="525"/>
      <c r="AC35" s="525"/>
    </row>
    <row r="36" spans="2:29" ht="16.5" customHeight="1">
      <c r="B36" s="587" t="s">
        <v>71</v>
      </c>
      <c r="C36" s="588">
        <v>20</v>
      </c>
      <c r="D36" s="589">
        <f>(0.648*C36^0.651)</f>
        <v>4.555599462601989</v>
      </c>
      <c r="E36" s="589">
        <f>D36/0.2</f>
        <v>22.77799731300994</v>
      </c>
      <c r="F36" s="590">
        <f>(E36/C36)*100</f>
        <v>113.8899865650497</v>
      </c>
      <c r="G36" s="591">
        <f>E36/1000</f>
        <v>0.022777997313009942</v>
      </c>
      <c r="K36" s="525"/>
      <c r="L36" s="525"/>
      <c r="M36" s="525">
        <f t="shared" si="1"/>
        <v>15</v>
      </c>
      <c r="N36" s="525">
        <f t="shared" si="2"/>
        <v>1</v>
      </c>
      <c r="O36" s="525">
        <f t="shared" si="3"/>
        <v>15</v>
      </c>
      <c r="P36" s="565">
        <f t="shared" si="4"/>
        <v>35.66386293928673</v>
      </c>
      <c r="Q36" s="565">
        <f t="shared" si="11"/>
        <v>16.34593718050642</v>
      </c>
      <c r="R36" s="565">
        <f t="shared" si="5"/>
        <v>20.0609229033488</v>
      </c>
      <c r="S36" s="565">
        <f t="shared" si="6"/>
        <v>2.2289914337054206</v>
      </c>
      <c r="T36" s="525">
        <f t="shared" si="0"/>
        <v>0</v>
      </c>
      <c r="U36" s="525">
        <f t="shared" si="7"/>
        <v>3</v>
      </c>
      <c r="V36" s="525">
        <f t="shared" si="8"/>
        <v>0</v>
      </c>
      <c r="W36" s="525"/>
      <c r="X36" s="525">
        <f t="shared" si="9"/>
        <v>15</v>
      </c>
      <c r="Y36" s="525">
        <f t="shared" si="10"/>
        <v>0</v>
      </c>
      <c r="Z36" s="525"/>
      <c r="AA36" s="525"/>
      <c r="AB36" s="525"/>
      <c r="AC36" s="525"/>
    </row>
    <row r="37" spans="2:29" ht="16.5" customHeight="1">
      <c r="B37" s="592" t="s">
        <v>72</v>
      </c>
      <c r="C37" s="588">
        <v>100</v>
      </c>
      <c r="D37" s="589">
        <f>(0.648*C37^0.651)</f>
        <v>12.988978737326251</v>
      </c>
      <c r="E37" s="589">
        <f>D37/0.2</f>
        <v>64.94489368663125</v>
      </c>
      <c r="F37" s="590">
        <f>(E37/C37)*100</f>
        <v>64.94489368663125</v>
      </c>
      <c r="G37" s="591">
        <f>E37/1000</f>
        <v>0.06494489368663124</v>
      </c>
      <c r="K37" s="525"/>
      <c r="L37" s="525"/>
      <c r="M37" s="525">
        <f t="shared" si="1"/>
        <v>16</v>
      </c>
      <c r="N37" s="525">
        <f t="shared" si="2"/>
        <v>1</v>
      </c>
      <c r="O37" s="525">
        <f t="shared" si="3"/>
        <v>16</v>
      </c>
      <c r="P37" s="565">
        <f t="shared" si="4"/>
        <v>34.9645163398558</v>
      </c>
      <c r="Q37" s="565">
        <f t="shared" si="11"/>
        <v>16.02540332243391</v>
      </c>
      <c r="R37" s="565">
        <f t="shared" si="5"/>
        <v>19.6675404411689</v>
      </c>
      <c r="S37" s="565">
        <f t="shared" si="6"/>
        <v>2.1852822712409874</v>
      </c>
      <c r="T37" s="525">
        <f t="shared" si="0"/>
        <v>0</v>
      </c>
      <c r="U37" s="525">
        <f t="shared" si="7"/>
        <v>3</v>
      </c>
      <c r="V37" s="525">
        <f t="shared" si="8"/>
        <v>0</v>
      </c>
      <c r="W37" s="525"/>
      <c r="X37" s="525">
        <f t="shared" si="9"/>
        <v>16</v>
      </c>
      <c r="Y37" s="525">
        <f t="shared" si="10"/>
        <v>0</v>
      </c>
      <c r="Z37" s="525"/>
      <c r="AA37" s="525"/>
      <c r="AB37" s="525"/>
      <c r="AC37" s="525"/>
    </row>
    <row r="38" spans="2:29" ht="16.5" customHeight="1" thickBot="1">
      <c r="B38" s="593" t="s">
        <v>73</v>
      </c>
      <c r="C38" s="594">
        <v>1000</v>
      </c>
      <c r="D38" s="595">
        <f>(0.648*C38^0.651)</f>
        <v>58.153385883648525</v>
      </c>
      <c r="E38" s="595">
        <f>D38/0.2</f>
        <v>290.7669294182426</v>
      </c>
      <c r="F38" s="596">
        <f>(E38/C38)*100</f>
        <v>29.076692941824263</v>
      </c>
      <c r="G38" s="597">
        <f>E38/1000</f>
        <v>0.2907669294182426</v>
      </c>
      <c r="H38" s="598"/>
      <c r="I38" s="599"/>
      <c r="K38" s="525"/>
      <c r="L38" s="525"/>
      <c r="M38" s="525">
        <f t="shared" si="1"/>
        <v>17</v>
      </c>
      <c r="N38" s="525">
        <f t="shared" si="2"/>
        <v>1</v>
      </c>
      <c r="O38" s="525">
        <f t="shared" si="3"/>
        <v>17</v>
      </c>
      <c r="P38" s="565">
        <f t="shared" si="4"/>
        <v>34.2788835006804</v>
      </c>
      <c r="Q38" s="565">
        <f t="shared" si="11"/>
        <v>15.711154937811852</v>
      </c>
      <c r="R38" s="565">
        <f t="shared" si="5"/>
        <v>19.281871969132737</v>
      </c>
      <c r="S38" s="565">
        <f t="shared" si="6"/>
        <v>2.142430218792525</v>
      </c>
      <c r="T38" s="525">
        <f t="shared" si="0"/>
        <v>0</v>
      </c>
      <c r="U38" s="525">
        <f t="shared" si="7"/>
        <v>3</v>
      </c>
      <c r="V38" s="525">
        <f t="shared" si="8"/>
        <v>0</v>
      </c>
      <c r="W38" s="525"/>
      <c r="X38" s="525">
        <f t="shared" si="9"/>
        <v>17</v>
      </c>
      <c r="Y38" s="525">
        <f t="shared" si="10"/>
        <v>0</v>
      </c>
      <c r="Z38" s="525"/>
      <c r="AA38" s="525"/>
      <c r="AB38" s="525"/>
      <c r="AC38" s="525"/>
    </row>
    <row r="39" spans="2:29" ht="24" thickBot="1">
      <c r="B39" s="600">
        <f>IF('[3]INPUTS'!$D$25="","Warning! You Have Failed to Enter a Toxicity Scaling Factor on the Inputs Page","")</f>
      </c>
      <c r="C39" s="525"/>
      <c r="D39" s="528"/>
      <c r="E39" s="525"/>
      <c r="F39" s="601"/>
      <c r="G39" s="601"/>
      <c r="H39" s="598"/>
      <c r="I39" s="599"/>
      <c r="K39" s="525"/>
      <c r="L39" s="525"/>
      <c r="M39" s="525">
        <f t="shared" si="1"/>
        <v>18</v>
      </c>
      <c r="N39" s="525">
        <f t="shared" si="2"/>
        <v>1</v>
      </c>
      <c r="O39" s="525">
        <f t="shared" si="3"/>
        <v>18</v>
      </c>
      <c r="P39" s="565">
        <f t="shared" si="4"/>
        <v>33.606695503286495</v>
      </c>
      <c r="Q39" s="565">
        <f t="shared" si="11"/>
        <v>15.403068772339644</v>
      </c>
      <c r="R39" s="565">
        <f t="shared" si="5"/>
        <v>18.903766220598666</v>
      </c>
      <c r="S39" s="565">
        <f t="shared" si="6"/>
        <v>2.100418468955406</v>
      </c>
      <c r="T39" s="525">
        <f t="shared" si="0"/>
        <v>0</v>
      </c>
      <c r="U39" s="525">
        <f t="shared" si="7"/>
        <v>3</v>
      </c>
      <c r="V39" s="525">
        <f t="shared" si="8"/>
        <v>0</v>
      </c>
      <c r="W39" s="525"/>
      <c r="X39" s="525">
        <f t="shared" si="9"/>
        <v>18</v>
      </c>
      <c r="Y39" s="525">
        <f t="shared" si="10"/>
        <v>0</v>
      </c>
      <c r="Z39" s="525"/>
      <c r="AA39" s="525"/>
      <c r="AB39" s="525"/>
      <c r="AC39" s="525"/>
    </row>
    <row r="40" spans="2:29" ht="12.75">
      <c r="B40" s="579" t="s">
        <v>74</v>
      </c>
      <c r="C40" s="602" t="s">
        <v>75</v>
      </c>
      <c r="D40" s="603"/>
      <c r="E40" s="525"/>
      <c r="F40" s="525"/>
      <c r="G40" s="525"/>
      <c r="I40" s="599"/>
      <c r="K40" s="525"/>
      <c r="L40" s="525"/>
      <c r="M40" s="525">
        <f t="shared" si="1"/>
        <v>19</v>
      </c>
      <c r="N40" s="525">
        <f t="shared" si="2"/>
        <v>1</v>
      </c>
      <c r="O40" s="525">
        <f t="shared" si="3"/>
        <v>19</v>
      </c>
      <c r="P40" s="565">
        <f t="shared" si="4"/>
        <v>32.94768870252729</v>
      </c>
      <c r="Q40" s="565">
        <f t="shared" si="11"/>
        <v>15.10102398865834</v>
      </c>
      <c r="R40" s="565">
        <f t="shared" si="5"/>
        <v>18.533074895171612</v>
      </c>
      <c r="S40" s="565">
        <f t="shared" si="6"/>
        <v>2.0592305439079555</v>
      </c>
      <c r="T40" s="525">
        <f t="shared" si="0"/>
        <v>0</v>
      </c>
      <c r="U40" s="525">
        <f t="shared" si="7"/>
        <v>3</v>
      </c>
      <c r="V40" s="525">
        <f t="shared" si="8"/>
        <v>0</v>
      </c>
      <c r="W40" s="525"/>
      <c r="X40" s="525">
        <f t="shared" si="9"/>
        <v>19</v>
      </c>
      <c r="Y40" s="525">
        <f t="shared" si="10"/>
        <v>0</v>
      </c>
      <c r="Z40" s="525"/>
      <c r="AA40" s="525"/>
      <c r="AB40" s="525"/>
      <c r="AC40" s="525"/>
    </row>
    <row r="41" spans="2:29" ht="15">
      <c r="B41" s="583" t="s">
        <v>66</v>
      </c>
      <c r="C41" s="604" t="s">
        <v>76</v>
      </c>
      <c r="D41" s="605"/>
      <c r="E41" s="606"/>
      <c r="F41" s="525"/>
      <c r="G41" s="525"/>
      <c r="K41" s="525"/>
      <c r="L41" s="525"/>
      <c r="M41" s="525">
        <f t="shared" si="1"/>
        <v>20</v>
      </c>
      <c r="N41" s="525">
        <f t="shared" si="2"/>
        <v>1</v>
      </c>
      <c r="O41" s="525">
        <f t="shared" si="3"/>
        <v>20</v>
      </c>
      <c r="P41" s="565">
        <f t="shared" si="4"/>
        <v>32.30160462317651</v>
      </c>
      <c r="Q41" s="565">
        <f t="shared" si="11"/>
        <v>14.804902118955901</v>
      </c>
      <c r="R41" s="565">
        <f t="shared" si="5"/>
        <v>18.1696526005368</v>
      </c>
      <c r="S41" s="565">
        <f t="shared" si="6"/>
        <v>2.018850288948532</v>
      </c>
      <c r="T41" s="525">
        <f t="shared" si="0"/>
        <v>0</v>
      </c>
      <c r="U41" s="525">
        <f t="shared" si="7"/>
        <v>3</v>
      </c>
      <c r="V41" s="525">
        <f t="shared" si="8"/>
        <v>0</v>
      </c>
      <c r="W41" s="525"/>
      <c r="X41" s="525">
        <f t="shared" si="9"/>
        <v>20</v>
      </c>
      <c r="Y41" s="525">
        <f t="shared" si="10"/>
        <v>0</v>
      </c>
      <c r="Z41" s="525"/>
      <c r="AA41" s="525"/>
      <c r="AB41" s="525"/>
      <c r="AC41" s="525"/>
    </row>
    <row r="42" spans="2:29" ht="12.75">
      <c r="B42" s="592">
        <v>20</v>
      </c>
      <c r="C42" s="607">
        <f>+IF('[3]INPUTS'!$D$21=3,(($D$15)*((20/'[3]INPUTS'!$F$21)^('[3]INPUTS'!$D$25-1))),IF('[3]INPUTS'!$D$21=1,(($D$15)*((20/178)^('[3]INPUTS'!$D$25-1))),(($D$15)*((20/1580)^('[3]INPUTS'!$D$25-1)))))</f>
        <v>2596.127040243219</v>
      </c>
      <c r="D42" s="608"/>
      <c r="E42" s="609">
        <f>IF('[3]INPUTS'!$F$21=0,"",IF('[3]INPUTS'!$D$21&lt;3,"NOTE:Toxicity adjustments not based on standard assumed test animal body weight",""))</f>
      </c>
      <c r="F42" s="525"/>
      <c r="G42" s="525"/>
      <c r="K42" s="525"/>
      <c r="L42" s="525"/>
      <c r="M42" s="525">
        <f t="shared" si="1"/>
        <v>21</v>
      </c>
      <c r="N42" s="525">
        <f t="shared" si="2"/>
        <v>1</v>
      </c>
      <c r="O42" s="525">
        <f t="shared" si="3"/>
        <v>21</v>
      </c>
      <c r="P42" s="565">
        <f t="shared" si="4"/>
        <v>31.66818985854942</v>
      </c>
      <c r="Q42" s="565">
        <f t="shared" si="11"/>
        <v>14.514587018501821</v>
      </c>
      <c r="R42" s="565">
        <f t="shared" si="5"/>
        <v>17.813356795434064</v>
      </c>
      <c r="S42" s="565">
        <f t="shared" si="6"/>
        <v>1.9792618661593389</v>
      </c>
      <c r="T42" s="525">
        <f t="shared" si="0"/>
        <v>0</v>
      </c>
      <c r="U42" s="525">
        <f t="shared" si="7"/>
        <v>3</v>
      </c>
      <c r="V42" s="525">
        <f t="shared" si="8"/>
        <v>0</v>
      </c>
      <c r="W42" s="525"/>
      <c r="X42" s="525">
        <f t="shared" si="9"/>
        <v>21</v>
      </c>
      <c r="Y42" s="525">
        <f t="shared" si="10"/>
        <v>0</v>
      </c>
      <c r="Z42" s="525"/>
      <c r="AA42" s="525"/>
      <c r="AB42" s="525"/>
      <c r="AC42" s="525"/>
    </row>
    <row r="43" spans="2:29" ht="12.75">
      <c r="B43" s="592">
        <v>100</v>
      </c>
      <c r="C43" s="607">
        <f>+IF('[3]INPUTS'!$D$21=3,(($D$15)*((100/'[3]INPUTS'!$F$21)^('[3]INPUTS'!$D$25-1))),IF('[3]INPUTS'!$D$21=1,(($D$15)*((100/178)^('[3]INPUTS'!$D$25-1))),(($D$15)*((100/1580)^('[3]INPUTS'!$D$25-1)))))</f>
        <v>3304.9998285548245</v>
      </c>
      <c r="D43" s="608"/>
      <c r="E43" s="609">
        <f>IF('[3]INPUTS'!$F$21=0,"",IF('[3]INPUTS'!$D$21&lt;3,"NOTE:Toxicity adjustments not based on standard assumed test animal body weight",""))</f>
      </c>
      <c r="F43" s="525"/>
      <c r="G43" s="525"/>
      <c r="K43" s="525"/>
      <c r="L43" s="525"/>
      <c r="M43" s="525">
        <f t="shared" si="1"/>
        <v>22</v>
      </c>
      <c r="N43" s="525">
        <f t="shared" si="2"/>
        <v>1</v>
      </c>
      <c r="O43" s="525">
        <f t="shared" si="3"/>
        <v>22</v>
      </c>
      <c r="P43" s="565">
        <f t="shared" si="4"/>
        <v>31.047195971111815</v>
      </c>
      <c r="Q43" s="565">
        <f t="shared" si="11"/>
        <v>14.229964820092919</v>
      </c>
      <c r="R43" s="565">
        <f t="shared" si="5"/>
        <v>17.46404773375041</v>
      </c>
      <c r="S43" s="565">
        <f t="shared" si="6"/>
        <v>1.9404497481944885</v>
      </c>
      <c r="T43" s="525">
        <f t="shared" si="0"/>
        <v>0</v>
      </c>
      <c r="U43" s="525">
        <f t="shared" si="7"/>
        <v>3</v>
      </c>
      <c r="V43" s="525">
        <f t="shared" si="8"/>
        <v>0</v>
      </c>
      <c r="W43" s="525"/>
      <c r="X43" s="525">
        <f t="shared" si="9"/>
        <v>22</v>
      </c>
      <c r="Y43" s="525">
        <f t="shared" si="10"/>
        <v>0</v>
      </c>
      <c r="Z43" s="525"/>
      <c r="AA43" s="525"/>
      <c r="AB43" s="525"/>
      <c r="AC43" s="525"/>
    </row>
    <row r="44" spans="2:29" ht="13.5" thickBot="1">
      <c r="B44" s="593">
        <v>1000</v>
      </c>
      <c r="C44" s="610">
        <f>+IF('[3]INPUTS'!$D$21=3,(($D$15)*((1000/'[3]INPUTS'!$F$21)^('[3]INPUTS'!$D$25-1))),IF('[3]INPUTS'!$D$21=1,(($D$15)*((1000/178)^('[3]INPUTS'!$D$25-1))),(($D$15)*((1000/1580)^('[3]INPUTS'!$D$25-1)))))</f>
        <v>4668.436342805455</v>
      </c>
      <c r="D44" s="608"/>
      <c r="E44" s="609">
        <f>IF('[3]INPUTS'!$F$21=0,"",IF('[3]INPUTS'!$D$21&lt;3,"NOTE:Toxicity adjustments not based on standard assumed test animal body weight",""))</f>
      </c>
      <c r="F44" s="525"/>
      <c r="G44" s="525"/>
      <c r="K44" s="525"/>
      <c r="L44" s="525"/>
      <c r="M44" s="525">
        <f t="shared" si="1"/>
        <v>23</v>
      </c>
      <c r="N44" s="525">
        <f t="shared" si="2"/>
        <v>1</v>
      </c>
      <c r="O44" s="525">
        <f t="shared" si="3"/>
        <v>23</v>
      </c>
      <c r="P44" s="565">
        <f t="shared" si="4"/>
        <v>30.43837939503799</v>
      </c>
      <c r="Q44" s="565">
        <f t="shared" si="11"/>
        <v>13.950923889392415</v>
      </c>
      <c r="R44" s="565">
        <f t="shared" si="5"/>
        <v>17.12158840970888</v>
      </c>
      <c r="S44" s="565">
        <f t="shared" si="6"/>
        <v>1.9023987121898744</v>
      </c>
      <c r="T44" s="525">
        <f t="shared" si="0"/>
        <v>0</v>
      </c>
      <c r="U44" s="525">
        <f t="shared" si="7"/>
        <v>3</v>
      </c>
      <c r="V44" s="525">
        <f t="shared" si="8"/>
        <v>0</v>
      </c>
      <c r="W44" s="525"/>
      <c r="X44" s="525">
        <f t="shared" si="9"/>
        <v>23</v>
      </c>
      <c r="Y44" s="525">
        <f t="shared" si="10"/>
        <v>0</v>
      </c>
      <c r="Z44" s="525"/>
      <c r="AA44" s="525"/>
      <c r="AB44" s="525"/>
      <c r="AC44" s="525"/>
    </row>
    <row r="45" spans="6:29" ht="13.5" thickBot="1">
      <c r="F45" s="611"/>
      <c r="G45" s="611"/>
      <c r="K45" s="525"/>
      <c r="L45" s="525"/>
      <c r="M45" s="525">
        <f t="shared" si="1"/>
        <v>24</v>
      </c>
      <c r="N45" s="525">
        <f t="shared" si="2"/>
        <v>1</v>
      </c>
      <c r="O45" s="525">
        <f t="shared" si="3"/>
        <v>24</v>
      </c>
      <c r="P45" s="565">
        <f t="shared" si="4"/>
        <v>29.841501340679528</v>
      </c>
      <c r="Q45" s="565">
        <f t="shared" si="11"/>
        <v>13.677354781144787</v>
      </c>
      <c r="R45" s="565">
        <f t="shared" si="5"/>
        <v>16.785844504132246</v>
      </c>
      <c r="S45" s="565">
        <f t="shared" si="6"/>
        <v>1.8650938337924705</v>
      </c>
      <c r="T45" s="525">
        <f t="shared" si="0"/>
        <v>0</v>
      </c>
      <c r="U45" s="525">
        <f t="shared" si="7"/>
        <v>3</v>
      </c>
      <c r="V45" s="525">
        <f t="shared" si="8"/>
        <v>0</v>
      </c>
      <c r="W45" s="525"/>
      <c r="X45" s="525">
        <f t="shared" si="9"/>
        <v>24</v>
      </c>
      <c r="Y45" s="525">
        <f t="shared" si="10"/>
        <v>0</v>
      </c>
      <c r="Z45" s="525"/>
      <c r="AA45" s="525"/>
      <c r="AB45" s="525"/>
      <c r="AC45" s="525"/>
    </row>
    <row r="46" spans="1:29" ht="12.75">
      <c r="A46" s="1004" t="s">
        <v>133</v>
      </c>
      <c r="B46" s="1001" t="s">
        <v>77</v>
      </c>
      <c r="C46" s="1002"/>
      <c r="D46" s="1003"/>
      <c r="K46" s="525"/>
      <c r="L46" s="525"/>
      <c r="M46" s="525">
        <f t="shared" si="1"/>
        <v>25</v>
      </c>
      <c r="N46" s="525">
        <f t="shared" si="2"/>
        <v>1</v>
      </c>
      <c r="O46" s="525">
        <f t="shared" si="3"/>
        <v>25</v>
      </c>
      <c r="P46" s="565">
        <f t="shared" si="4"/>
        <v>29.25632770090737</v>
      </c>
      <c r="Q46" s="565">
        <f t="shared" si="11"/>
        <v>13.409150196249215</v>
      </c>
      <c r="R46" s="565">
        <f t="shared" si="5"/>
        <v>16.456684331760407</v>
      </c>
      <c r="S46" s="565">
        <f t="shared" si="6"/>
        <v>1.8285204813067106</v>
      </c>
      <c r="T46" s="525">
        <f t="shared" si="0"/>
        <v>0</v>
      </c>
      <c r="U46" s="525">
        <f t="shared" si="7"/>
        <v>3</v>
      </c>
      <c r="V46" s="525">
        <f t="shared" si="8"/>
        <v>0</v>
      </c>
      <c r="W46" s="525"/>
      <c r="X46" s="525">
        <f t="shared" si="9"/>
        <v>25</v>
      </c>
      <c r="Y46" s="525">
        <f t="shared" si="10"/>
        <v>0</v>
      </c>
      <c r="Z46" s="525"/>
      <c r="AA46" s="525"/>
      <c r="AB46" s="525"/>
      <c r="AC46" s="525"/>
    </row>
    <row r="47" spans="1:29" ht="12.75">
      <c r="A47" s="1005"/>
      <c r="B47" s="612" t="s">
        <v>78</v>
      </c>
      <c r="C47" s="613" t="s">
        <v>79</v>
      </c>
      <c r="D47" s="614" t="s">
        <v>80</v>
      </c>
      <c r="K47" s="525"/>
      <c r="L47" s="525"/>
      <c r="M47" s="525">
        <f t="shared" si="1"/>
        <v>26</v>
      </c>
      <c r="N47" s="525">
        <f t="shared" si="2"/>
        <v>1</v>
      </c>
      <c r="O47" s="525">
        <f t="shared" si="3"/>
        <v>26</v>
      </c>
      <c r="P47" s="565">
        <f t="shared" si="4"/>
        <v>28.682628959290465</v>
      </c>
      <c r="Q47" s="565">
        <f t="shared" si="11"/>
        <v>13.146204939674801</v>
      </c>
      <c r="R47" s="565">
        <f t="shared" si="5"/>
        <v>16.1339787896009</v>
      </c>
      <c r="S47" s="565">
        <f t="shared" si="6"/>
        <v>1.792664309955654</v>
      </c>
      <c r="T47" s="525">
        <f t="shared" si="0"/>
        <v>0</v>
      </c>
      <c r="U47" s="525">
        <f t="shared" si="7"/>
        <v>3</v>
      </c>
      <c r="V47" s="525">
        <f t="shared" si="8"/>
        <v>0</v>
      </c>
      <c r="W47" s="525"/>
      <c r="X47" s="525">
        <f t="shared" si="9"/>
        <v>26</v>
      </c>
      <c r="Y47" s="525">
        <f t="shared" si="10"/>
        <v>0</v>
      </c>
      <c r="Z47" s="525"/>
      <c r="AA47" s="525"/>
      <c r="AB47" s="525"/>
      <c r="AC47" s="525"/>
    </row>
    <row r="48" spans="1:29" ht="13.5" customHeight="1" thickBot="1">
      <c r="A48" s="1006"/>
      <c r="B48" s="615" t="s">
        <v>81</v>
      </c>
      <c r="C48" s="616" t="s">
        <v>82</v>
      </c>
      <c r="D48" s="617" t="s">
        <v>83</v>
      </c>
      <c r="K48" s="525"/>
      <c r="L48" s="525"/>
      <c r="M48" s="525">
        <f t="shared" si="1"/>
        <v>27</v>
      </c>
      <c r="N48" s="525">
        <f t="shared" si="2"/>
        <v>1</v>
      </c>
      <c r="O48" s="525">
        <f t="shared" si="3"/>
        <v>27</v>
      </c>
      <c r="P48" s="565">
        <f t="shared" si="4"/>
        <v>28.12018010007499</v>
      </c>
      <c r="Q48" s="565">
        <f t="shared" si="11"/>
        <v>12.888415879201041</v>
      </c>
      <c r="R48" s="565">
        <f t="shared" si="5"/>
        <v>15.817601306292193</v>
      </c>
      <c r="S48" s="565">
        <f t="shared" si="6"/>
        <v>1.7575112562546868</v>
      </c>
      <c r="T48" s="525">
        <f t="shared" si="0"/>
        <v>0</v>
      </c>
      <c r="U48" s="525">
        <f t="shared" si="7"/>
        <v>3</v>
      </c>
      <c r="V48" s="525">
        <f t="shared" si="8"/>
        <v>0</v>
      </c>
      <c r="W48" s="525"/>
      <c r="X48" s="525">
        <f t="shared" si="9"/>
        <v>27</v>
      </c>
      <c r="Y48" s="525">
        <f t="shared" si="10"/>
        <v>0</v>
      </c>
      <c r="Z48" s="525"/>
      <c r="AA48" s="525"/>
      <c r="AB48" s="525"/>
      <c r="AC48" s="525"/>
    </row>
    <row r="49" spans="1:29" ht="13.5" thickTop="1">
      <c r="A49" s="570" t="s">
        <v>42</v>
      </c>
      <c r="B49" s="618">
        <f>B27*($G$36/0.02)</f>
        <v>54.66719355122386</v>
      </c>
      <c r="C49" s="618">
        <f>B27*($G$37/0.1)</f>
        <v>31.173548969582992</v>
      </c>
      <c r="D49" s="619">
        <f>B27*($G$38/1)</f>
        <v>13.956812612075645</v>
      </c>
      <c r="E49" s="620"/>
      <c r="K49" s="525"/>
      <c r="L49" s="525"/>
      <c r="M49" s="525">
        <f t="shared" si="1"/>
        <v>28</v>
      </c>
      <c r="N49" s="525">
        <f t="shared" si="2"/>
        <v>1</v>
      </c>
      <c r="O49" s="525">
        <f t="shared" si="3"/>
        <v>28</v>
      </c>
      <c r="P49" s="565">
        <f t="shared" si="4"/>
        <v>27.568760519928798</v>
      </c>
      <c r="Q49" s="565">
        <f t="shared" si="11"/>
        <v>12.63568190496737</v>
      </c>
      <c r="R49" s="565">
        <f t="shared" si="5"/>
        <v>15.50742779245996</v>
      </c>
      <c r="S49" s="565">
        <f t="shared" si="6"/>
        <v>1.7230475324955499</v>
      </c>
      <c r="T49" s="525">
        <f t="shared" si="0"/>
        <v>0</v>
      </c>
      <c r="U49" s="525">
        <f t="shared" si="7"/>
        <v>3</v>
      </c>
      <c r="V49" s="525">
        <f t="shared" si="8"/>
        <v>0</v>
      </c>
      <c r="W49" s="525"/>
      <c r="X49" s="525">
        <f t="shared" si="9"/>
        <v>28</v>
      </c>
      <c r="Y49" s="525">
        <f t="shared" si="10"/>
        <v>0</v>
      </c>
      <c r="Z49" s="525"/>
      <c r="AA49" s="525"/>
      <c r="AB49" s="525"/>
      <c r="AC49" s="525"/>
    </row>
    <row r="50" spans="1:29" ht="12.75" customHeight="1">
      <c r="A50" s="570" t="s">
        <v>56</v>
      </c>
      <c r="B50" s="618">
        <f>B28*($G$36/0.02)</f>
        <v>25.05579704431094</v>
      </c>
      <c r="C50" s="618">
        <f>B28*($G$37/0.1)</f>
        <v>14.287876611058872</v>
      </c>
      <c r="D50" s="619">
        <f>B28*($G$38/1)</f>
        <v>6.396872447201337</v>
      </c>
      <c r="E50" s="621"/>
      <c r="I50" s="622"/>
      <c r="K50" s="525"/>
      <c r="L50" s="525"/>
      <c r="M50" s="525">
        <f t="shared" si="1"/>
        <v>29</v>
      </c>
      <c r="N50" s="525">
        <f t="shared" si="2"/>
        <v>1</v>
      </c>
      <c r="O50" s="525">
        <f t="shared" si="3"/>
        <v>29</v>
      </c>
      <c r="P50" s="565">
        <f t="shared" si="4"/>
        <v>27.02815394141654</v>
      </c>
      <c r="Q50" s="565">
        <f t="shared" si="11"/>
        <v>12.387903889815918</v>
      </c>
      <c r="R50" s="565">
        <f t="shared" si="5"/>
        <v>15.203336592046815</v>
      </c>
      <c r="S50" s="565">
        <f t="shared" si="6"/>
        <v>1.6892596213385338</v>
      </c>
      <c r="T50" s="525">
        <f t="shared" si="0"/>
        <v>0</v>
      </c>
      <c r="U50" s="525">
        <f t="shared" si="7"/>
        <v>3</v>
      </c>
      <c r="V50" s="525">
        <f t="shared" si="8"/>
        <v>0</v>
      </c>
      <c r="W50" s="525"/>
      <c r="X50" s="525">
        <f t="shared" si="9"/>
        <v>29</v>
      </c>
      <c r="Y50" s="525">
        <f t="shared" si="10"/>
        <v>0</v>
      </c>
      <c r="Z50" s="525"/>
      <c r="AA50" s="525"/>
      <c r="AB50" s="525"/>
      <c r="AC50" s="525"/>
    </row>
    <row r="51" spans="1:29" ht="12.75">
      <c r="A51" s="570" t="s">
        <v>57</v>
      </c>
      <c r="B51" s="618">
        <f>B29*($G$36/0.02)</f>
        <v>30.750296372563422</v>
      </c>
      <c r="C51" s="618">
        <f>B29*($G$37/0.1)</f>
        <v>17.535121295390432</v>
      </c>
      <c r="D51" s="619">
        <f>B29*($G$38/1)</f>
        <v>7.8507070942925505</v>
      </c>
      <c r="E51" s="623"/>
      <c r="I51" s="622"/>
      <c r="K51" s="525"/>
      <c r="L51" s="525"/>
      <c r="M51" s="525">
        <f t="shared" si="1"/>
        <v>30</v>
      </c>
      <c r="N51" s="525">
        <f t="shared" si="2"/>
        <v>1</v>
      </c>
      <c r="O51" s="525">
        <f t="shared" si="3"/>
        <v>30</v>
      </c>
      <c r="P51" s="565">
        <f t="shared" si="4"/>
        <v>26.498148328171453</v>
      </c>
      <c r="Q51" s="565">
        <f t="shared" si="11"/>
        <v>12.14498465041192</v>
      </c>
      <c r="R51" s="565">
        <f t="shared" si="5"/>
        <v>14.905208434596453</v>
      </c>
      <c r="S51" s="565">
        <f t="shared" si="6"/>
        <v>1.6561342705107158</v>
      </c>
      <c r="T51" s="525">
        <f t="shared" si="0"/>
        <v>0</v>
      </c>
      <c r="U51" s="525">
        <f t="shared" si="7"/>
        <v>3</v>
      </c>
      <c r="V51" s="525">
        <f t="shared" si="8"/>
        <v>0</v>
      </c>
      <c r="W51" s="525"/>
      <c r="X51" s="525">
        <f t="shared" si="9"/>
        <v>30</v>
      </c>
      <c r="Y51" s="525">
        <f t="shared" si="10"/>
        <v>0</v>
      </c>
      <c r="Z51" s="525"/>
      <c r="AA51" s="525"/>
      <c r="AB51" s="525"/>
      <c r="AC51" s="525"/>
    </row>
    <row r="52" spans="1:29" ht="12.75" customHeight="1" thickBot="1">
      <c r="A52" s="572" t="s">
        <v>58</v>
      </c>
      <c r="B52" s="624">
        <f>B30*($G$36/0.02)</f>
        <v>3.4166995969514913</v>
      </c>
      <c r="C52" s="624">
        <f>B30*($G$37/0.1)</f>
        <v>1.948346810598937</v>
      </c>
      <c r="D52" s="625">
        <f>B30*($G$38/1)</f>
        <v>0.8723007882547278</v>
      </c>
      <c r="E52" s="626"/>
      <c r="I52" s="622"/>
      <c r="K52" s="525"/>
      <c r="L52" s="525"/>
      <c r="M52" s="525">
        <f t="shared" si="1"/>
        <v>31</v>
      </c>
      <c r="N52" s="525">
        <f t="shared" si="2"/>
        <v>1</v>
      </c>
      <c r="O52" s="525">
        <f t="shared" si="3"/>
        <v>31</v>
      </c>
      <c r="P52" s="565">
        <f t="shared" si="4"/>
        <v>25.978535801730597</v>
      </c>
      <c r="Q52" s="565">
        <f t="shared" si="11"/>
        <v>11.90682890912653</v>
      </c>
      <c r="R52" s="565">
        <f t="shared" si="5"/>
        <v>14.612926388473472</v>
      </c>
      <c r="S52" s="565">
        <f t="shared" si="6"/>
        <v>1.6236584876081623</v>
      </c>
      <c r="T52" s="525">
        <f t="shared" si="0"/>
        <v>0</v>
      </c>
      <c r="U52" s="525">
        <f t="shared" si="7"/>
        <v>3</v>
      </c>
      <c r="V52" s="525">
        <f t="shared" si="8"/>
        <v>0</v>
      </c>
      <c r="W52" s="525"/>
      <c r="X52" s="525">
        <f t="shared" si="9"/>
        <v>31</v>
      </c>
      <c r="Y52" s="525">
        <f t="shared" si="10"/>
        <v>0</v>
      </c>
      <c r="Z52" s="525"/>
      <c r="AA52" s="525"/>
      <c r="AB52" s="525"/>
      <c r="AC52" s="525"/>
    </row>
    <row r="53" spans="1:29" ht="12.75" customHeight="1" hidden="1">
      <c r="A53" s="525"/>
      <c r="E53" s="626"/>
      <c r="I53" s="622"/>
      <c r="K53" s="525"/>
      <c r="L53" s="525"/>
      <c r="M53" s="525">
        <f t="shared" si="1"/>
        <v>32</v>
      </c>
      <c r="N53" s="525">
        <f t="shared" si="2"/>
        <v>1</v>
      </c>
      <c r="O53" s="525">
        <f t="shared" si="3"/>
        <v>32</v>
      </c>
      <c r="P53" s="565">
        <f t="shared" si="4"/>
        <v>25.4691125600009</v>
      </c>
      <c r="Q53" s="565">
        <f t="shared" si="11"/>
        <v>11.673343256667085</v>
      </c>
      <c r="R53" s="565">
        <f t="shared" si="5"/>
        <v>14.326375815000517</v>
      </c>
      <c r="S53" s="565">
        <f t="shared" si="6"/>
        <v>1.5918195350000564</v>
      </c>
      <c r="T53" s="525">
        <f t="shared" si="0"/>
        <v>0</v>
      </c>
      <c r="U53" s="525">
        <f t="shared" si="7"/>
        <v>3</v>
      </c>
      <c r="V53" s="525">
        <f t="shared" si="8"/>
        <v>0</v>
      </c>
      <c r="W53" s="525"/>
      <c r="X53" s="525">
        <f t="shared" si="9"/>
        <v>32</v>
      </c>
      <c r="Y53" s="525">
        <f t="shared" si="10"/>
        <v>0</v>
      </c>
      <c r="Z53" s="525"/>
      <c r="AA53" s="525"/>
      <c r="AB53" s="525"/>
      <c r="AC53" s="525"/>
    </row>
    <row r="54" spans="1:29" ht="12.75" customHeight="1" hidden="1">
      <c r="A54" s="1007"/>
      <c r="B54" s="1009"/>
      <c r="C54" s="1010"/>
      <c r="D54" s="1010"/>
      <c r="E54" s="626"/>
      <c r="F54" s="999"/>
      <c r="G54" s="1000"/>
      <c r="I54" s="629"/>
      <c r="K54" s="525"/>
      <c r="L54" s="525"/>
      <c r="M54" s="525">
        <f t="shared" si="1"/>
        <v>33</v>
      </c>
      <c r="N54" s="525">
        <f t="shared" si="2"/>
        <v>1</v>
      </c>
      <c r="O54" s="525">
        <f t="shared" si="3"/>
        <v>33</v>
      </c>
      <c r="P54" s="565">
        <f t="shared" si="4"/>
        <v>24.96967879732403</v>
      </c>
      <c r="Q54" s="565">
        <f t="shared" si="11"/>
        <v>11.444436115440185</v>
      </c>
      <c r="R54" s="565">
        <f t="shared" si="5"/>
        <v>14.045444323494776</v>
      </c>
      <c r="S54" s="565">
        <f t="shared" si="6"/>
        <v>1.5606049248327518</v>
      </c>
      <c r="T54" s="525">
        <f t="shared" si="0"/>
        <v>0</v>
      </c>
      <c r="U54" s="525">
        <f aca="true" t="shared" si="12" ref="U54:U77">IF(P53&gt;$D$18,(U53+1),U53)</f>
        <v>3</v>
      </c>
      <c r="V54" s="525">
        <f aca="true" t="shared" si="13" ref="V54:V77">IF(P53&gt;$D$16,(V53+1),V53)</f>
        <v>0</v>
      </c>
      <c r="W54" s="525"/>
      <c r="X54" s="525">
        <f aca="true" t="shared" si="14" ref="X54:X77">IF(P53&gt;$D$22,(X53+1),X53)</f>
        <v>33</v>
      </c>
      <c r="Y54" s="525">
        <f aca="true" t="shared" si="15" ref="Y54:Y77">IF(P53&gt;$D$20,(Y53+1),Y53)</f>
        <v>0</v>
      </c>
      <c r="Z54" s="525"/>
      <c r="AA54" s="525"/>
      <c r="AB54" s="525"/>
      <c r="AC54" s="525"/>
    </row>
    <row r="55" spans="1:29" ht="12.75" customHeight="1" hidden="1">
      <c r="A55" s="1008"/>
      <c r="B55" s="627"/>
      <c r="C55" s="630"/>
      <c r="D55" s="630"/>
      <c r="E55" s="611"/>
      <c r="F55" s="631"/>
      <c r="G55" s="631"/>
      <c r="I55" s="629"/>
      <c r="K55" s="525"/>
      <c r="L55" s="525"/>
      <c r="M55" s="525">
        <f t="shared" si="1"/>
        <v>34</v>
      </c>
      <c r="N55" s="525">
        <f t="shared" si="2"/>
        <v>1</v>
      </c>
      <c r="O55" s="525">
        <f t="shared" si="3"/>
        <v>34</v>
      </c>
      <c r="P55" s="565">
        <f t="shared" si="4"/>
        <v>24.480038626108733</v>
      </c>
      <c r="Q55" s="565">
        <f t="shared" si="11"/>
        <v>11.220017703633175</v>
      </c>
      <c r="R55" s="565">
        <f t="shared" si="5"/>
        <v>13.770021727186172</v>
      </c>
      <c r="S55" s="565">
        <f t="shared" si="6"/>
        <v>1.5300024141317958</v>
      </c>
      <c r="T55" s="525">
        <f t="shared" si="0"/>
        <v>0</v>
      </c>
      <c r="U55" s="525">
        <f t="shared" si="12"/>
        <v>3</v>
      </c>
      <c r="V55" s="525">
        <f t="shared" si="13"/>
        <v>0</v>
      </c>
      <c r="W55" s="525"/>
      <c r="X55" s="525">
        <f t="shared" si="14"/>
        <v>34</v>
      </c>
      <c r="Y55" s="525">
        <f t="shared" si="15"/>
        <v>0</v>
      </c>
      <c r="Z55" s="525"/>
      <c r="AA55" s="525"/>
      <c r="AB55" s="525"/>
      <c r="AC55" s="525"/>
    </row>
    <row r="56" spans="1:29" ht="13.5" customHeight="1" hidden="1">
      <c r="A56" s="1008"/>
      <c r="B56" s="632"/>
      <c r="C56" s="627"/>
      <c r="D56" s="627"/>
      <c r="F56" s="621"/>
      <c r="G56" s="621"/>
      <c r="I56" s="629"/>
      <c r="K56" s="525"/>
      <c r="L56" s="525"/>
      <c r="M56" s="525">
        <f t="shared" si="1"/>
        <v>35</v>
      </c>
      <c r="N56" s="525">
        <f t="shared" si="2"/>
        <v>1</v>
      </c>
      <c r="O56" s="525">
        <f t="shared" si="3"/>
        <v>35</v>
      </c>
      <c r="P56" s="565">
        <f t="shared" si="4"/>
        <v>23.999999999999954</v>
      </c>
      <c r="Q56" s="565">
        <f t="shared" si="11"/>
        <v>10.999999999999984</v>
      </c>
      <c r="R56" s="565">
        <f t="shared" si="5"/>
        <v>13.499999999999984</v>
      </c>
      <c r="S56" s="565">
        <f t="shared" si="6"/>
        <v>1.4999999999999971</v>
      </c>
      <c r="T56" s="525">
        <f t="shared" si="0"/>
        <v>0</v>
      </c>
      <c r="U56" s="525">
        <f t="shared" si="12"/>
        <v>3</v>
      </c>
      <c r="V56" s="525">
        <f t="shared" si="13"/>
        <v>0</v>
      </c>
      <c r="W56" s="525"/>
      <c r="X56" s="525">
        <f t="shared" si="14"/>
        <v>35</v>
      </c>
      <c r="Y56" s="525">
        <f t="shared" si="15"/>
        <v>0</v>
      </c>
      <c r="Z56" s="525"/>
      <c r="AA56" s="525"/>
      <c r="AB56" s="525"/>
      <c r="AC56" s="525"/>
    </row>
    <row r="57" spans="1:29" ht="12.75" hidden="1">
      <c r="A57" s="633"/>
      <c r="B57" s="634"/>
      <c r="C57" s="634"/>
      <c r="D57" s="634"/>
      <c r="F57" s="635"/>
      <c r="G57" s="635"/>
      <c r="I57" s="629"/>
      <c r="K57" s="525"/>
      <c r="L57" s="525"/>
      <c r="M57" s="525">
        <f t="shared" si="1"/>
        <v>36</v>
      </c>
      <c r="N57" s="525">
        <f t="shared" si="2"/>
        <v>1</v>
      </c>
      <c r="O57" s="525">
        <f t="shared" si="3"/>
        <v>36</v>
      </c>
      <c r="P57" s="565">
        <f t="shared" si="4"/>
        <v>23.52937463855452</v>
      </c>
      <c r="Q57" s="565">
        <f t="shared" si="11"/>
        <v>10.784296709337493</v>
      </c>
      <c r="R57" s="565">
        <f t="shared" si="5"/>
        <v>13.235273234186925</v>
      </c>
      <c r="S57" s="565">
        <f t="shared" si="6"/>
        <v>1.4705859149096574</v>
      </c>
      <c r="T57" s="525">
        <f t="shared" si="0"/>
        <v>0</v>
      </c>
      <c r="U57" s="525">
        <f t="shared" si="12"/>
        <v>3</v>
      </c>
      <c r="V57" s="525">
        <f t="shared" si="13"/>
        <v>0</v>
      </c>
      <c r="W57" s="525"/>
      <c r="X57" s="525">
        <f t="shared" si="14"/>
        <v>36</v>
      </c>
      <c r="Y57" s="525">
        <f t="shared" si="15"/>
        <v>0</v>
      </c>
      <c r="Z57" s="525"/>
      <c r="AA57" s="525"/>
      <c r="AB57" s="525"/>
      <c r="AC57" s="525"/>
    </row>
    <row r="58" spans="1:29" ht="12.75" hidden="1">
      <c r="A58" s="633"/>
      <c r="B58" s="634"/>
      <c r="C58" s="634"/>
      <c r="D58" s="634"/>
      <c r="F58" s="635"/>
      <c r="G58" s="635"/>
      <c r="K58" s="525"/>
      <c r="L58" s="525"/>
      <c r="M58" s="525">
        <f t="shared" si="1"/>
        <v>37</v>
      </c>
      <c r="N58" s="525">
        <f t="shared" si="2"/>
        <v>1</v>
      </c>
      <c r="O58" s="525">
        <f t="shared" si="3"/>
        <v>37</v>
      </c>
      <c r="P58" s="565">
        <f t="shared" si="4"/>
        <v>23.0679779533939</v>
      </c>
      <c r="Q58" s="565">
        <f t="shared" si="11"/>
        <v>10.572823228638876</v>
      </c>
      <c r="R58" s="565">
        <f t="shared" si="5"/>
        <v>12.975737598784077</v>
      </c>
      <c r="S58" s="565">
        <f t="shared" si="6"/>
        <v>1.4417486220871187</v>
      </c>
      <c r="T58" s="525">
        <f t="shared" si="0"/>
        <v>0</v>
      </c>
      <c r="U58" s="525">
        <f t="shared" si="12"/>
        <v>3</v>
      </c>
      <c r="V58" s="525">
        <f t="shared" si="13"/>
        <v>0</v>
      </c>
      <c r="W58" s="525"/>
      <c r="X58" s="525">
        <f t="shared" si="14"/>
        <v>37</v>
      </c>
      <c r="Y58" s="525">
        <f t="shared" si="15"/>
        <v>0</v>
      </c>
      <c r="Z58" s="525"/>
      <c r="AA58" s="525"/>
      <c r="AB58" s="525"/>
      <c r="AC58" s="525"/>
    </row>
    <row r="59" spans="1:29" ht="12.75" hidden="1">
      <c r="A59" s="633"/>
      <c r="B59" s="634"/>
      <c r="C59" s="634"/>
      <c r="D59" s="634"/>
      <c r="F59" s="635"/>
      <c r="G59" s="635"/>
      <c r="K59" s="525"/>
      <c r="L59" s="525"/>
      <c r="M59" s="525">
        <f t="shared" si="1"/>
        <v>38</v>
      </c>
      <c r="N59" s="525">
        <f t="shared" si="2"/>
        <v>1</v>
      </c>
      <c r="O59" s="525">
        <f t="shared" si="3"/>
        <v>38</v>
      </c>
      <c r="P59" s="565">
        <f t="shared" si="4"/>
        <v>22.61562897580509</v>
      </c>
      <c r="Q59" s="565">
        <f t="shared" si="11"/>
        <v>10.365496613910674</v>
      </c>
      <c r="R59" s="565">
        <f t="shared" si="5"/>
        <v>12.721291298890373</v>
      </c>
      <c r="S59" s="565">
        <f t="shared" si="6"/>
        <v>1.4134768109878182</v>
      </c>
      <c r="T59" s="525">
        <f t="shared" si="0"/>
        <v>0</v>
      </c>
      <c r="U59" s="525">
        <f t="shared" si="12"/>
        <v>3</v>
      </c>
      <c r="V59" s="525">
        <f t="shared" si="13"/>
        <v>0</v>
      </c>
      <c r="W59" s="525"/>
      <c r="X59" s="525">
        <f t="shared" si="14"/>
        <v>38</v>
      </c>
      <c r="Y59" s="525">
        <f t="shared" si="15"/>
        <v>0</v>
      </c>
      <c r="Z59" s="525"/>
      <c r="AA59" s="525"/>
      <c r="AB59" s="525"/>
      <c r="AC59" s="525"/>
    </row>
    <row r="60" spans="1:29" ht="12.75">
      <c r="A60" s="633"/>
      <c r="B60" s="634"/>
      <c r="C60" s="634"/>
      <c r="D60" s="634"/>
      <c r="F60" s="635"/>
      <c r="G60" s="635"/>
      <c r="K60" s="525"/>
      <c r="L60" s="525"/>
      <c r="M60" s="525">
        <f t="shared" si="1"/>
        <v>39</v>
      </c>
      <c r="N60" s="525">
        <f t="shared" si="2"/>
        <v>1</v>
      </c>
      <c r="O60" s="525">
        <f t="shared" si="3"/>
        <v>39</v>
      </c>
      <c r="P60" s="565">
        <f t="shared" si="4"/>
        <v>22.172150285761166</v>
      </c>
      <c r="Q60" s="565">
        <f t="shared" si="11"/>
        <v>10.162235547640542</v>
      </c>
      <c r="R60" s="565">
        <f t="shared" si="5"/>
        <v>12.471834535740665</v>
      </c>
      <c r="S60" s="565">
        <f t="shared" si="6"/>
        <v>1.3857593928600729</v>
      </c>
      <c r="T60" s="525">
        <f t="shared" si="0"/>
        <v>0</v>
      </c>
      <c r="U60" s="525">
        <f t="shared" si="12"/>
        <v>3</v>
      </c>
      <c r="V60" s="525">
        <f t="shared" si="13"/>
        <v>0</v>
      </c>
      <c r="W60" s="525"/>
      <c r="X60" s="525">
        <f t="shared" si="14"/>
        <v>39</v>
      </c>
      <c r="Y60" s="525">
        <f t="shared" si="15"/>
        <v>0</v>
      </c>
      <c r="Z60" s="525"/>
      <c r="AA60" s="525"/>
      <c r="AB60" s="525"/>
      <c r="AC60" s="525"/>
    </row>
    <row r="61" spans="1:29" ht="12.75" customHeight="1" thickBot="1">
      <c r="A61" s="525"/>
      <c r="F61" s="578"/>
      <c r="G61" s="578"/>
      <c r="K61" s="525"/>
      <c r="L61" s="525"/>
      <c r="M61" s="525">
        <f t="shared" si="1"/>
        <v>40</v>
      </c>
      <c r="N61" s="525">
        <f t="shared" si="2"/>
        <v>1</v>
      </c>
      <c r="O61" s="525">
        <f t="shared" si="3"/>
        <v>40</v>
      </c>
      <c r="P61" s="565">
        <f t="shared" si="4"/>
        <v>21.737367942333712</v>
      </c>
      <c r="Q61" s="565">
        <f t="shared" si="11"/>
        <v>9.962960306902959</v>
      </c>
      <c r="R61" s="565">
        <f t="shared" si="5"/>
        <v>12.227269467562722</v>
      </c>
      <c r="S61" s="565">
        <f t="shared" si="6"/>
        <v>1.358585496395857</v>
      </c>
      <c r="T61" s="525">
        <f t="shared" si="0"/>
        <v>0</v>
      </c>
      <c r="U61" s="525">
        <f t="shared" si="12"/>
        <v>3</v>
      </c>
      <c r="V61" s="525">
        <f t="shared" si="13"/>
        <v>0</v>
      </c>
      <c r="W61" s="525"/>
      <c r="X61" s="525">
        <f t="shared" si="14"/>
        <v>40</v>
      </c>
      <c r="Y61" s="525">
        <f t="shared" si="15"/>
        <v>0</v>
      </c>
      <c r="Z61" s="525"/>
      <c r="AA61" s="525"/>
      <c r="AB61" s="525"/>
      <c r="AC61" s="525"/>
    </row>
    <row r="62" spans="1:29" ht="21" customHeight="1">
      <c r="A62" s="1031" t="s">
        <v>134</v>
      </c>
      <c r="B62" s="1034" t="s">
        <v>84</v>
      </c>
      <c r="C62" s="1035"/>
      <c r="D62" s="1036"/>
      <c r="K62" s="525"/>
      <c r="L62" s="525"/>
      <c r="M62" s="525">
        <f t="shared" si="1"/>
        <v>41</v>
      </c>
      <c r="N62" s="525">
        <f t="shared" si="2"/>
        <v>1</v>
      </c>
      <c r="O62" s="525">
        <f t="shared" si="3"/>
        <v>41</v>
      </c>
      <c r="P62" s="565">
        <f t="shared" si="4"/>
        <v>21.311111415469828</v>
      </c>
      <c r="Q62" s="565">
        <f t="shared" si="11"/>
        <v>9.767592732090344</v>
      </c>
      <c r="R62" s="565">
        <f t="shared" si="5"/>
        <v>11.987500171201786</v>
      </c>
      <c r="S62" s="565">
        <f t="shared" si="6"/>
        <v>1.3319444634668642</v>
      </c>
      <c r="T62" s="525">
        <f t="shared" si="0"/>
        <v>0</v>
      </c>
      <c r="U62" s="525">
        <f t="shared" si="12"/>
        <v>3</v>
      </c>
      <c r="V62" s="525">
        <f t="shared" si="13"/>
        <v>0</v>
      </c>
      <c r="W62" s="525"/>
      <c r="X62" s="525">
        <f t="shared" si="14"/>
        <v>41</v>
      </c>
      <c r="Y62" s="525">
        <f t="shared" si="15"/>
        <v>0</v>
      </c>
      <c r="Z62" s="525"/>
      <c r="AA62" s="525"/>
      <c r="AB62" s="525"/>
      <c r="AC62" s="525"/>
    </row>
    <row r="63" spans="1:29" ht="28.5" customHeight="1" thickBot="1">
      <c r="A63" s="1033"/>
      <c r="B63" s="636" t="s">
        <v>81</v>
      </c>
      <c r="C63" s="636" t="s">
        <v>82</v>
      </c>
      <c r="D63" s="637" t="s">
        <v>83</v>
      </c>
      <c r="K63" s="525"/>
      <c r="L63" s="525"/>
      <c r="M63" s="525">
        <f t="shared" si="1"/>
        <v>42</v>
      </c>
      <c r="N63" s="525">
        <f t="shared" si="2"/>
        <v>1</v>
      </c>
      <c r="O63" s="525">
        <f t="shared" si="3"/>
        <v>42</v>
      </c>
      <c r="P63" s="565">
        <f t="shared" si="4"/>
        <v>20.893213519106933</v>
      </c>
      <c r="Q63" s="565">
        <f t="shared" si="11"/>
        <v>9.576056196257351</v>
      </c>
      <c r="R63" s="565">
        <f t="shared" si="5"/>
        <v>11.752432604497658</v>
      </c>
      <c r="S63" s="565">
        <f t="shared" si="6"/>
        <v>1.3058258449441833</v>
      </c>
      <c r="T63" s="525">
        <f t="shared" si="0"/>
        <v>0</v>
      </c>
      <c r="U63" s="525">
        <f t="shared" si="12"/>
        <v>3</v>
      </c>
      <c r="V63" s="525">
        <f t="shared" si="13"/>
        <v>0</v>
      </c>
      <c r="W63" s="525"/>
      <c r="X63" s="525">
        <f t="shared" si="14"/>
        <v>42</v>
      </c>
      <c r="Y63" s="525">
        <f t="shared" si="15"/>
        <v>0</v>
      </c>
      <c r="Z63" s="525"/>
      <c r="AA63" s="525"/>
      <c r="AB63" s="525"/>
      <c r="AC63" s="525"/>
    </row>
    <row r="64" spans="1:29" ht="12.75" customHeight="1" thickTop="1">
      <c r="A64" s="638" t="s">
        <v>52</v>
      </c>
      <c r="B64" s="639">
        <f>B49/$C$42</f>
        <v>0.021057210492327196</v>
      </c>
      <c r="C64" s="639">
        <f>C49/$C$43</f>
        <v>0.009432239209287412</v>
      </c>
      <c r="D64" s="640">
        <f>D49/$C$44</f>
        <v>0.0029896118501400457</v>
      </c>
      <c r="E64" s="628"/>
      <c r="K64" s="525"/>
      <c r="L64" s="525"/>
      <c r="M64" s="525">
        <f t="shared" si="1"/>
        <v>43</v>
      </c>
      <c r="N64" s="525">
        <f t="shared" si="2"/>
        <v>1</v>
      </c>
      <c r="O64" s="525">
        <f t="shared" si="3"/>
        <v>43</v>
      </c>
      <c r="P64" s="565">
        <f t="shared" si="4"/>
        <v>20.483510345599168</v>
      </c>
      <c r="Q64" s="565">
        <f t="shared" si="11"/>
        <v>9.388275575066292</v>
      </c>
      <c r="R64" s="565">
        <f t="shared" si="5"/>
        <v>11.52197456939954</v>
      </c>
      <c r="S64" s="565">
        <f t="shared" si="6"/>
        <v>1.280219396599948</v>
      </c>
      <c r="T64" s="525">
        <f t="shared" si="0"/>
        <v>0</v>
      </c>
      <c r="U64" s="525">
        <f t="shared" si="12"/>
        <v>3</v>
      </c>
      <c r="V64" s="525">
        <f t="shared" si="13"/>
        <v>0</v>
      </c>
      <c r="W64" s="525"/>
      <c r="X64" s="525">
        <f t="shared" si="14"/>
        <v>43</v>
      </c>
      <c r="Y64" s="525">
        <f t="shared" si="15"/>
        <v>0</v>
      </c>
      <c r="Z64" s="525"/>
      <c r="AA64" s="525"/>
      <c r="AB64" s="525"/>
      <c r="AC64" s="525"/>
    </row>
    <row r="65" spans="1:29" ht="13.5" customHeight="1">
      <c r="A65" s="641" t="s">
        <v>43</v>
      </c>
      <c r="B65" s="639">
        <f>B50/$C$42</f>
        <v>0.009651221475649965</v>
      </c>
      <c r="C65" s="639">
        <f>C50/$C$43</f>
        <v>0.004323109637590064</v>
      </c>
      <c r="D65" s="640">
        <f>D50/$C$44</f>
        <v>0.001370238764647521</v>
      </c>
      <c r="E65" s="642"/>
      <c r="K65" s="525"/>
      <c r="L65" s="525"/>
      <c r="M65" s="525">
        <f t="shared" si="1"/>
        <v>44</v>
      </c>
      <c r="N65" s="525">
        <f t="shared" si="2"/>
        <v>1</v>
      </c>
      <c r="O65" s="525">
        <f t="shared" si="3"/>
        <v>44</v>
      </c>
      <c r="P65" s="565">
        <f t="shared" si="4"/>
        <v>20.08184120142963</v>
      </c>
      <c r="Q65" s="565">
        <f t="shared" si="11"/>
        <v>9.204177217321918</v>
      </c>
      <c r="R65" s="565">
        <f t="shared" si="5"/>
        <v>11.296035675804173</v>
      </c>
      <c r="S65" s="565">
        <f t="shared" si="6"/>
        <v>1.2551150750893518</v>
      </c>
      <c r="T65" s="525">
        <f t="shared" si="0"/>
        <v>0</v>
      </c>
      <c r="U65" s="525">
        <f t="shared" si="12"/>
        <v>3</v>
      </c>
      <c r="V65" s="525">
        <f t="shared" si="13"/>
        <v>0</v>
      </c>
      <c r="W65" s="525"/>
      <c r="X65" s="525">
        <f t="shared" si="14"/>
        <v>44</v>
      </c>
      <c r="Y65" s="525">
        <f t="shared" si="15"/>
        <v>0</v>
      </c>
      <c r="Z65" s="525"/>
      <c r="AA65" s="525"/>
      <c r="AB65" s="525"/>
      <c r="AC65" s="525"/>
    </row>
    <row r="66" spans="1:29" ht="12.75">
      <c r="A66" s="641" t="s">
        <v>85</v>
      </c>
      <c r="B66" s="639">
        <f>B51/$C$42</f>
        <v>0.011844680901934048</v>
      </c>
      <c r="C66" s="639">
        <f>C51/$C$43</f>
        <v>0.00530563455522417</v>
      </c>
      <c r="D66" s="640">
        <f>D51/$C$44</f>
        <v>0.0016816566657037759</v>
      </c>
      <c r="E66" s="621"/>
      <c r="K66" s="525"/>
      <c r="L66" s="525"/>
      <c r="M66" s="525">
        <f t="shared" si="1"/>
        <v>45</v>
      </c>
      <c r="N66" s="525">
        <f t="shared" si="2"/>
        <v>1</v>
      </c>
      <c r="O66" s="525">
        <f t="shared" si="3"/>
        <v>45</v>
      </c>
      <c r="P66" s="565">
        <f t="shared" si="4"/>
        <v>19.688048544183268</v>
      </c>
      <c r="Q66" s="565">
        <f t="shared" si="11"/>
        <v>9.023688916084001</v>
      </c>
      <c r="R66" s="565">
        <f t="shared" si="5"/>
        <v>11.074527306103095</v>
      </c>
      <c r="S66" s="565">
        <f t="shared" si="6"/>
        <v>1.2305030340114542</v>
      </c>
      <c r="T66" s="525">
        <f t="shared" si="0"/>
        <v>0</v>
      </c>
      <c r="U66" s="525">
        <f t="shared" si="12"/>
        <v>3</v>
      </c>
      <c r="V66" s="525">
        <f t="shared" si="13"/>
        <v>0</v>
      </c>
      <c r="W66" s="525"/>
      <c r="X66" s="525">
        <f t="shared" si="14"/>
        <v>45</v>
      </c>
      <c r="Y66" s="525">
        <f t="shared" si="15"/>
        <v>0</v>
      </c>
      <c r="Z66" s="525"/>
      <c r="AA66" s="525"/>
      <c r="AB66" s="525"/>
      <c r="AC66" s="525"/>
    </row>
    <row r="67" spans="1:29" ht="13.5" thickBot="1">
      <c r="A67" s="643" t="s">
        <v>58</v>
      </c>
      <c r="B67" s="644">
        <f>B52/$C$42</f>
        <v>0.0013160756557704498</v>
      </c>
      <c r="C67" s="644">
        <f>C52/$C$43</f>
        <v>0.0005895149505804633</v>
      </c>
      <c r="D67" s="645">
        <f>D52/$C$44</f>
        <v>0.00018685074063375286</v>
      </c>
      <c r="E67" s="635"/>
      <c r="K67" s="525"/>
      <c r="L67" s="525"/>
      <c r="M67" s="525">
        <f t="shared" si="1"/>
        <v>46</v>
      </c>
      <c r="N67" s="525">
        <f t="shared" si="2"/>
        <v>1</v>
      </c>
      <c r="O67" s="525">
        <f t="shared" si="3"/>
        <v>46</v>
      </c>
      <c r="P67" s="565">
        <f t="shared" si="4"/>
        <v>19.301977920755704</v>
      </c>
      <c r="Q67" s="565">
        <f t="shared" si="11"/>
        <v>8.846739880346368</v>
      </c>
      <c r="R67" s="565">
        <f t="shared" si="5"/>
        <v>10.85736258042509</v>
      </c>
      <c r="S67" s="565">
        <f t="shared" si="6"/>
        <v>1.2063736200472315</v>
      </c>
      <c r="T67" s="525">
        <f t="shared" si="0"/>
        <v>0</v>
      </c>
      <c r="U67" s="525">
        <f t="shared" si="12"/>
        <v>3</v>
      </c>
      <c r="V67" s="525">
        <f t="shared" si="13"/>
        <v>0</v>
      </c>
      <c r="W67" s="525"/>
      <c r="X67" s="525">
        <f t="shared" si="14"/>
        <v>46</v>
      </c>
      <c r="Y67" s="525">
        <f t="shared" si="15"/>
        <v>0</v>
      </c>
      <c r="Z67" s="525"/>
      <c r="AA67" s="525"/>
      <c r="AB67" s="525"/>
      <c r="AC67" s="525"/>
    </row>
    <row r="68" spans="1:29" ht="12.75" customHeight="1" thickBot="1">
      <c r="A68" s="525"/>
      <c r="E68" s="635"/>
      <c r="K68" s="525"/>
      <c r="L68" s="525"/>
      <c r="M68" s="525">
        <f t="shared" si="1"/>
        <v>47</v>
      </c>
      <c r="N68" s="525">
        <f t="shared" si="2"/>
        <v>1</v>
      </c>
      <c r="O68" s="525">
        <f t="shared" si="3"/>
        <v>47</v>
      </c>
      <c r="P68" s="565">
        <f t="shared" si="4"/>
        <v>18.923477906773723</v>
      </c>
      <c r="Q68" s="565">
        <f t="shared" si="11"/>
        <v>8.673260707271293</v>
      </c>
      <c r="R68" s="565">
        <f t="shared" si="5"/>
        <v>10.644456322560226</v>
      </c>
      <c r="S68" s="565">
        <f t="shared" si="6"/>
        <v>1.1827173691733577</v>
      </c>
      <c r="T68" s="525">
        <f t="shared" si="0"/>
        <v>0</v>
      </c>
      <c r="U68" s="525">
        <f t="shared" si="12"/>
        <v>3</v>
      </c>
      <c r="V68" s="525">
        <f t="shared" si="13"/>
        <v>0</v>
      </c>
      <c r="W68" s="525"/>
      <c r="X68" s="525">
        <f t="shared" si="14"/>
        <v>47</v>
      </c>
      <c r="Y68" s="525">
        <f t="shared" si="15"/>
        <v>0</v>
      </c>
      <c r="Z68" s="525"/>
      <c r="AA68" s="525"/>
      <c r="AB68" s="525"/>
      <c r="AC68" s="525"/>
    </row>
    <row r="69" spans="1:29" ht="12.75">
      <c r="A69" s="1031" t="s">
        <v>135</v>
      </c>
      <c r="B69" s="1027" t="s">
        <v>86</v>
      </c>
      <c r="C69" s="1028"/>
      <c r="E69" s="635"/>
      <c r="K69" s="525"/>
      <c r="L69" s="525"/>
      <c r="M69" s="525">
        <f t="shared" si="1"/>
        <v>48</v>
      </c>
      <c r="N69" s="525">
        <f t="shared" si="2"/>
        <v>1</v>
      </c>
      <c r="O69" s="525">
        <f t="shared" si="3"/>
        <v>48</v>
      </c>
      <c r="P69" s="565">
        <f t="shared" si="4"/>
        <v>18.55240004720372</v>
      </c>
      <c r="Q69" s="565">
        <f t="shared" si="11"/>
        <v>8.503183354968375</v>
      </c>
      <c r="R69" s="565">
        <f t="shared" si="5"/>
        <v>10.435725026552097</v>
      </c>
      <c r="S69" s="565">
        <f t="shared" si="6"/>
        <v>1.1595250029502324</v>
      </c>
      <c r="T69" s="525">
        <f t="shared" si="0"/>
        <v>0</v>
      </c>
      <c r="U69" s="525">
        <f t="shared" si="12"/>
        <v>3</v>
      </c>
      <c r="V69" s="525">
        <f t="shared" si="13"/>
        <v>0</v>
      </c>
      <c r="W69" s="525"/>
      <c r="X69" s="525">
        <f t="shared" si="14"/>
        <v>48</v>
      </c>
      <c r="Y69" s="525">
        <f t="shared" si="15"/>
        <v>0</v>
      </c>
      <c r="Z69" s="525"/>
      <c r="AA69" s="525"/>
      <c r="AB69" s="525"/>
      <c r="AC69" s="525"/>
    </row>
    <row r="70" spans="1:29" ht="12.75" customHeight="1">
      <c r="A70" s="1032"/>
      <c r="B70" s="1029"/>
      <c r="C70" s="1030"/>
      <c r="E70" s="635"/>
      <c r="K70" s="525"/>
      <c r="L70" s="525"/>
      <c r="M70" s="525">
        <f t="shared" si="1"/>
        <v>49</v>
      </c>
      <c r="N70" s="525">
        <f t="shared" si="2"/>
        <v>1</v>
      </c>
      <c r="O70" s="525">
        <f t="shared" si="3"/>
        <v>49</v>
      </c>
      <c r="P70" s="565">
        <f t="shared" si="4"/>
        <v>18.188598798124737</v>
      </c>
      <c r="Q70" s="565">
        <f t="shared" si="11"/>
        <v>8.336441115807174</v>
      </c>
      <c r="R70" s="565">
        <f t="shared" si="5"/>
        <v>10.23108682394517</v>
      </c>
      <c r="S70" s="565">
        <f t="shared" si="6"/>
        <v>1.136787424882796</v>
      </c>
      <c r="T70" s="525">
        <f t="shared" si="0"/>
        <v>0</v>
      </c>
      <c r="U70" s="525">
        <f t="shared" si="12"/>
        <v>3</v>
      </c>
      <c r="V70" s="525">
        <f t="shared" si="13"/>
        <v>0</v>
      </c>
      <c r="W70" s="525"/>
      <c r="X70" s="525">
        <f t="shared" si="14"/>
        <v>49</v>
      </c>
      <c r="Y70" s="525">
        <f t="shared" si="15"/>
        <v>0</v>
      </c>
      <c r="Z70" s="525"/>
      <c r="AA70" s="525"/>
      <c r="AB70" s="525"/>
      <c r="AC70" s="525"/>
    </row>
    <row r="71" spans="1:29" ht="25.5" customHeight="1" thickBot="1">
      <c r="A71" s="1033"/>
      <c r="B71" s="646" t="s">
        <v>87</v>
      </c>
      <c r="C71" s="647" t="s">
        <v>88</v>
      </c>
      <c r="K71" s="525"/>
      <c r="L71" s="525"/>
      <c r="M71" s="525">
        <f t="shared" si="1"/>
        <v>50</v>
      </c>
      <c r="N71" s="525">
        <f t="shared" si="2"/>
        <v>1</v>
      </c>
      <c r="O71" s="525">
        <f t="shared" si="3"/>
        <v>50</v>
      </c>
      <c r="P71" s="565">
        <f t="shared" si="4"/>
        <v>17.83193146964334</v>
      </c>
      <c r="Q71" s="565">
        <f t="shared" si="11"/>
        <v>8.172968590253202</v>
      </c>
      <c r="R71" s="565">
        <f t="shared" si="5"/>
        <v>10.030461451674384</v>
      </c>
      <c r="S71" s="565">
        <f t="shared" si="6"/>
        <v>1.1144957168527088</v>
      </c>
      <c r="T71" s="525">
        <f t="shared" si="0"/>
        <v>0</v>
      </c>
      <c r="U71" s="525">
        <f t="shared" si="12"/>
        <v>3</v>
      </c>
      <c r="V71" s="525">
        <f t="shared" si="13"/>
        <v>0</v>
      </c>
      <c r="W71" s="525"/>
      <c r="X71" s="525">
        <f t="shared" si="14"/>
        <v>50</v>
      </c>
      <c r="Y71" s="525">
        <f t="shared" si="15"/>
        <v>0</v>
      </c>
      <c r="Z71" s="525"/>
      <c r="AA71" s="525"/>
      <c r="AB71" s="525"/>
      <c r="AC71" s="525"/>
    </row>
    <row r="72" spans="1:29" ht="13.5" thickTop="1">
      <c r="A72" s="648" t="s">
        <v>42</v>
      </c>
      <c r="B72" s="649">
        <f>B27/D16</f>
        <v>0.0024</v>
      </c>
      <c r="C72" s="650">
        <f>B27/D18</f>
        <v>1.0434782608695652</v>
      </c>
      <c r="K72" s="525"/>
      <c r="L72" s="525"/>
      <c r="M72" s="525">
        <f t="shared" si="1"/>
        <v>51</v>
      </c>
      <c r="N72" s="525">
        <f t="shared" si="2"/>
        <v>1</v>
      </c>
      <c r="O72" s="525">
        <f t="shared" si="3"/>
        <v>51</v>
      </c>
      <c r="P72" s="565">
        <f t="shared" si="4"/>
        <v>17.482258169927874</v>
      </c>
      <c r="Q72" s="565">
        <f t="shared" si="11"/>
        <v>8.012701661216948</v>
      </c>
      <c r="R72" s="565">
        <f t="shared" si="5"/>
        <v>9.833770220584436</v>
      </c>
      <c r="S72" s="565">
        <f t="shared" si="6"/>
        <v>1.0926411356204921</v>
      </c>
      <c r="T72" s="525">
        <f t="shared" si="0"/>
        <v>0</v>
      </c>
      <c r="U72" s="525">
        <f t="shared" si="12"/>
        <v>3</v>
      </c>
      <c r="V72" s="525">
        <f t="shared" si="13"/>
        <v>0</v>
      </c>
      <c r="W72" s="525"/>
      <c r="X72" s="525">
        <f t="shared" si="14"/>
        <v>51</v>
      </c>
      <c r="Y72" s="525">
        <f t="shared" si="15"/>
        <v>0</v>
      </c>
      <c r="Z72" s="525"/>
      <c r="AA72" s="525"/>
      <c r="AB72" s="525"/>
      <c r="AC72" s="525"/>
    </row>
    <row r="73" spans="1:29" ht="12.75">
      <c r="A73" s="648" t="s">
        <v>56</v>
      </c>
      <c r="B73" s="649">
        <f>B28/D16</f>
        <v>0.0011</v>
      </c>
      <c r="C73" s="650">
        <f>B28/D18</f>
        <v>0.4782608695652174</v>
      </c>
      <c r="K73" s="525"/>
      <c r="L73" s="525"/>
      <c r="M73" s="525">
        <f t="shared" si="1"/>
        <v>52</v>
      </c>
      <c r="N73" s="525">
        <f t="shared" si="2"/>
        <v>1</v>
      </c>
      <c r="O73" s="525">
        <f t="shared" si="3"/>
        <v>52</v>
      </c>
      <c r="P73" s="565">
        <f t="shared" si="4"/>
        <v>17.139441750340175</v>
      </c>
      <c r="Q73" s="565">
        <f t="shared" si="11"/>
        <v>7.85557746890592</v>
      </c>
      <c r="R73" s="565">
        <f t="shared" si="5"/>
        <v>9.640935984566354</v>
      </c>
      <c r="S73" s="565">
        <f t="shared" si="6"/>
        <v>1.071215109396261</v>
      </c>
      <c r="T73" s="525">
        <f t="shared" si="0"/>
        <v>0</v>
      </c>
      <c r="U73" s="525">
        <f t="shared" si="12"/>
        <v>3</v>
      </c>
      <c r="V73" s="525">
        <f t="shared" si="13"/>
        <v>0</v>
      </c>
      <c r="W73" s="525"/>
      <c r="X73" s="525">
        <f t="shared" si="14"/>
        <v>52</v>
      </c>
      <c r="Y73" s="525">
        <f t="shared" si="15"/>
        <v>0</v>
      </c>
      <c r="Z73" s="525"/>
      <c r="AA73" s="525"/>
      <c r="AB73" s="525"/>
      <c r="AC73" s="525"/>
    </row>
    <row r="74" spans="1:29" ht="12.75">
      <c r="A74" s="648" t="s">
        <v>57</v>
      </c>
      <c r="B74" s="649">
        <f>B29/D16</f>
        <v>0.00135</v>
      </c>
      <c r="C74" s="650">
        <f>B29/D18</f>
        <v>0.5869565217391305</v>
      </c>
      <c r="D74" s="621"/>
      <c r="I74" s="651"/>
      <c r="K74" s="525"/>
      <c r="L74" s="525"/>
      <c r="M74" s="525">
        <f t="shared" si="1"/>
        <v>53</v>
      </c>
      <c r="N74" s="525">
        <f t="shared" si="2"/>
        <v>1</v>
      </c>
      <c r="O74" s="525">
        <f t="shared" si="3"/>
        <v>53</v>
      </c>
      <c r="P74" s="565">
        <f t="shared" si="4"/>
        <v>16.803347751643223</v>
      </c>
      <c r="Q74" s="565">
        <f t="shared" si="11"/>
        <v>7.701534386169817</v>
      </c>
      <c r="R74" s="565">
        <f t="shared" si="5"/>
        <v>9.451883110299319</v>
      </c>
      <c r="S74" s="565">
        <f t="shared" si="6"/>
        <v>1.0502092344777014</v>
      </c>
      <c r="T74" s="525">
        <f t="shared" si="0"/>
        <v>0</v>
      </c>
      <c r="U74" s="525">
        <f t="shared" si="12"/>
        <v>3</v>
      </c>
      <c r="V74" s="525">
        <f t="shared" si="13"/>
        <v>0</v>
      </c>
      <c r="W74" s="525"/>
      <c r="X74" s="525">
        <f t="shared" si="14"/>
        <v>53</v>
      </c>
      <c r="Y74" s="525">
        <f t="shared" si="15"/>
        <v>0</v>
      </c>
      <c r="Z74" s="525"/>
      <c r="AA74" s="525"/>
      <c r="AB74" s="525"/>
      <c r="AC74" s="525"/>
    </row>
    <row r="75" spans="1:29" ht="13.5" thickBot="1">
      <c r="A75" s="652" t="s">
        <v>58</v>
      </c>
      <c r="B75" s="653">
        <f>B30/D16</f>
        <v>0.00015</v>
      </c>
      <c r="C75" s="654">
        <f>B30/D18</f>
        <v>0.06521739130434782</v>
      </c>
      <c r="D75" s="642"/>
      <c r="I75" s="651"/>
      <c r="K75" s="525"/>
      <c r="L75" s="525"/>
      <c r="M75" s="525">
        <f t="shared" si="1"/>
        <v>54</v>
      </c>
      <c r="N75" s="525">
        <f t="shared" si="2"/>
        <v>1</v>
      </c>
      <c r="O75" s="525">
        <f t="shared" si="3"/>
        <v>54</v>
      </c>
      <c r="P75" s="565">
        <f t="shared" si="4"/>
        <v>16.47384435126362</v>
      </c>
      <c r="Q75" s="565">
        <f t="shared" si="11"/>
        <v>7.550511994329165</v>
      </c>
      <c r="R75" s="565">
        <f t="shared" si="5"/>
        <v>9.266537447585792</v>
      </c>
      <c r="S75" s="565">
        <f t="shared" si="6"/>
        <v>1.0296152719539762</v>
      </c>
      <c r="T75" s="525">
        <f t="shared" si="0"/>
        <v>0</v>
      </c>
      <c r="U75" s="525">
        <f t="shared" si="12"/>
        <v>3</v>
      </c>
      <c r="V75" s="525">
        <f t="shared" si="13"/>
        <v>0</v>
      </c>
      <c r="W75" s="525"/>
      <c r="X75" s="525">
        <f t="shared" si="14"/>
        <v>54</v>
      </c>
      <c r="Y75" s="525">
        <f t="shared" si="15"/>
        <v>0</v>
      </c>
      <c r="Z75" s="525"/>
      <c r="AA75" s="525"/>
      <c r="AB75" s="525"/>
      <c r="AC75" s="525"/>
    </row>
    <row r="76" spans="4:29" ht="12.75">
      <c r="D76" s="621"/>
      <c r="I76" s="651"/>
      <c r="K76" s="525"/>
      <c r="L76" s="525"/>
      <c r="M76" s="525">
        <f t="shared" si="1"/>
        <v>55</v>
      </c>
      <c r="N76" s="525">
        <f t="shared" si="2"/>
        <v>1</v>
      </c>
      <c r="O76" s="525">
        <f t="shared" si="3"/>
        <v>55</v>
      </c>
      <c r="P76" s="565">
        <f t="shared" si="4"/>
        <v>16.15080231158823</v>
      </c>
      <c r="Q76" s="565">
        <f t="shared" si="11"/>
        <v>7.402451059477945</v>
      </c>
      <c r="R76" s="565">
        <f t="shared" si="5"/>
        <v>9.084826300268386</v>
      </c>
      <c r="S76" s="565">
        <f t="shared" si="6"/>
        <v>1.0094251444742643</v>
      </c>
      <c r="T76" s="525">
        <f t="shared" si="0"/>
        <v>0</v>
      </c>
      <c r="U76" s="525">
        <f t="shared" si="12"/>
        <v>3</v>
      </c>
      <c r="V76" s="525">
        <f t="shared" si="13"/>
        <v>0</v>
      </c>
      <c r="W76" s="525"/>
      <c r="X76" s="525">
        <f t="shared" si="14"/>
        <v>55</v>
      </c>
      <c r="Y76" s="525">
        <f t="shared" si="15"/>
        <v>0</v>
      </c>
      <c r="Z76" s="525"/>
      <c r="AA76" s="525"/>
      <c r="AB76" s="525"/>
      <c r="AC76" s="525"/>
    </row>
    <row r="77" spans="1:29" ht="12.75">
      <c r="A77" s="563" t="s">
        <v>89</v>
      </c>
      <c r="D77" s="635"/>
      <c r="I77" s="651"/>
      <c r="K77" s="525"/>
      <c r="L77" s="525"/>
      <c r="M77" s="525">
        <f t="shared" si="1"/>
        <v>56</v>
      </c>
      <c r="N77" s="525">
        <f t="shared" si="2"/>
        <v>1</v>
      </c>
      <c r="O77" s="525">
        <f t="shared" si="3"/>
        <v>56</v>
      </c>
      <c r="P77" s="565">
        <f t="shared" si="4"/>
        <v>15.834094929274688</v>
      </c>
      <c r="Q77" s="565">
        <f t="shared" si="11"/>
        <v>7.257293509250905</v>
      </c>
      <c r="R77" s="565">
        <f t="shared" si="5"/>
        <v>8.906678397717018</v>
      </c>
      <c r="S77" s="565">
        <f t="shared" si="6"/>
        <v>0.989630933079668</v>
      </c>
      <c r="T77" s="525">
        <f t="shared" si="0"/>
        <v>0</v>
      </c>
      <c r="U77" s="525">
        <f t="shared" si="12"/>
        <v>3</v>
      </c>
      <c r="V77" s="525">
        <f t="shared" si="13"/>
        <v>0</v>
      </c>
      <c r="W77" s="525"/>
      <c r="X77" s="525">
        <f t="shared" si="14"/>
        <v>56</v>
      </c>
      <c r="Y77" s="525">
        <f t="shared" si="15"/>
        <v>0</v>
      </c>
      <c r="Z77" s="525"/>
      <c r="AA77" s="525"/>
      <c r="AB77" s="525"/>
      <c r="AC77" s="525"/>
    </row>
    <row r="78" spans="1:29" ht="12.75">
      <c r="A78" s="563" t="s">
        <v>90</v>
      </c>
      <c r="D78" s="635"/>
      <c r="I78" s="651"/>
      <c r="K78" s="525"/>
      <c r="L78" s="525"/>
      <c r="M78" s="525">
        <f t="shared" si="1"/>
        <v>57</v>
      </c>
      <c r="N78" s="525">
        <f t="shared" si="2"/>
        <v>1</v>
      </c>
      <c r="O78" s="525">
        <f t="shared" si="3"/>
        <v>57</v>
      </c>
      <c r="P78" s="565">
        <f t="shared" si="4"/>
        <v>15.523597985555885</v>
      </c>
      <c r="Q78" s="565">
        <f t="shared" si="11"/>
        <v>7.114982410046454</v>
      </c>
      <c r="R78" s="565">
        <f t="shared" si="5"/>
        <v>8.732023866875192</v>
      </c>
      <c r="S78" s="565">
        <f t="shared" si="6"/>
        <v>0.9702248740972428</v>
      </c>
      <c r="T78" s="525">
        <f t="shared" si="0"/>
        <v>0</v>
      </c>
      <c r="U78" s="525"/>
      <c r="V78" s="525"/>
      <c r="W78" s="525"/>
      <c r="X78" s="525"/>
      <c r="Y78" s="525"/>
      <c r="Z78" s="525"/>
      <c r="AA78" s="525"/>
      <c r="AB78" s="525"/>
      <c r="AC78" s="525"/>
    </row>
    <row r="79" spans="1:29" ht="12.75">
      <c r="A79" s="563" t="s">
        <v>91</v>
      </c>
      <c r="D79" s="635"/>
      <c r="I79" s="651"/>
      <c r="K79" s="525"/>
      <c r="L79" s="525"/>
      <c r="M79" s="525">
        <f t="shared" si="1"/>
        <v>58</v>
      </c>
      <c r="N79" s="525">
        <f t="shared" si="2"/>
        <v>1</v>
      </c>
      <c r="O79" s="525">
        <f t="shared" si="3"/>
        <v>58</v>
      </c>
      <c r="P79" s="565">
        <f t="shared" si="4"/>
        <v>15.219189697518972</v>
      </c>
      <c r="Q79" s="565">
        <f t="shared" si="11"/>
        <v>6.975461944696202</v>
      </c>
      <c r="R79" s="565">
        <f t="shared" si="5"/>
        <v>8.560794204854428</v>
      </c>
      <c r="S79" s="565">
        <f t="shared" si="6"/>
        <v>0.9511993560949358</v>
      </c>
      <c r="T79" s="525">
        <f t="shared" si="0"/>
        <v>0</v>
      </c>
      <c r="U79" s="525"/>
      <c r="V79" s="525"/>
      <c r="W79" s="525"/>
      <c r="X79" s="525"/>
      <c r="Y79" s="525"/>
      <c r="Z79" s="525"/>
      <c r="AA79" s="525"/>
      <c r="AB79" s="525"/>
      <c r="AC79" s="525"/>
    </row>
    <row r="80" spans="4:29" ht="12.75">
      <c r="D80" s="635"/>
      <c r="I80" s="651"/>
      <c r="K80" s="525"/>
      <c r="L80" s="525"/>
      <c r="M80" s="525">
        <f t="shared" si="1"/>
        <v>59</v>
      </c>
      <c r="N80" s="525">
        <f t="shared" si="2"/>
        <v>1</v>
      </c>
      <c r="O80" s="525">
        <f t="shared" si="3"/>
        <v>59</v>
      </c>
      <c r="P80" s="565">
        <f t="shared" si="4"/>
        <v>14.920750670339741</v>
      </c>
      <c r="Q80" s="565">
        <f t="shared" si="11"/>
        <v>6.838677390572388</v>
      </c>
      <c r="R80" s="565">
        <f t="shared" si="5"/>
        <v>8.39292225206611</v>
      </c>
      <c r="S80" s="565">
        <f t="shared" si="6"/>
        <v>0.9325469168962338</v>
      </c>
      <c r="T80" s="525">
        <f t="shared" si="0"/>
        <v>0</v>
      </c>
      <c r="U80" s="525"/>
      <c r="V80" s="525"/>
      <c r="W80" s="525"/>
      <c r="X80" s="525"/>
      <c r="Y80" s="525"/>
      <c r="Z80" s="525"/>
      <c r="AA80" s="525"/>
      <c r="AB80" s="525"/>
      <c r="AC80" s="525"/>
    </row>
    <row r="81" spans="9:29" ht="12.75">
      <c r="I81" s="651"/>
      <c r="K81" s="525"/>
      <c r="L81" s="525"/>
      <c r="M81" s="525">
        <f t="shared" si="1"/>
        <v>60</v>
      </c>
      <c r="N81" s="525">
        <f t="shared" si="2"/>
        <v>1</v>
      </c>
      <c r="O81" s="525">
        <f t="shared" si="3"/>
        <v>60</v>
      </c>
      <c r="P81" s="565">
        <f t="shared" si="4"/>
        <v>14.628163850453662</v>
      </c>
      <c r="Q81" s="565">
        <f t="shared" si="11"/>
        <v>6.704575098124602</v>
      </c>
      <c r="R81" s="565">
        <f t="shared" si="5"/>
        <v>8.228342165880191</v>
      </c>
      <c r="S81" s="565">
        <f t="shared" si="6"/>
        <v>0.9142602406533539</v>
      </c>
      <c r="T81" s="525">
        <f t="shared" si="0"/>
        <v>0</v>
      </c>
      <c r="U81" s="525"/>
      <c r="V81" s="525"/>
      <c r="W81" s="525"/>
      <c r="X81" s="525"/>
      <c r="Y81" s="525"/>
      <c r="Z81" s="525"/>
      <c r="AA81" s="525"/>
      <c r="AB81" s="525"/>
      <c r="AC81" s="525"/>
    </row>
    <row r="82" spans="9:29" ht="12.75">
      <c r="I82" s="651"/>
      <c r="K82" s="525"/>
      <c r="L82" s="525"/>
      <c r="M82" s="525">
        <f t="shared" si="1"/>
        <v>61</v>
      </c>
      <c r="N82" s="525">
        <f t="shared" si="2"/>
        <v>1</v>
      </c>
      <c r="O82" s="525">
        <f t="shared" si="3"/>
        <v>61</v>
      </c>
      <c r="P82" s="565">
        <f t="shared" si="4"/>
        <v>14.341314479645211</v>
      </c>
      <c r="Q82" s="565">
        <f t="shared" si="11"/>
        <v>6.573102469837395</v>
      </c>
      <c r="R82" s="565">
        <f t="shared" si="5"/>
        <v>8.066989394800437</v>
      </c>
      <c r="S82" s="565">
        <f t="shared" si="6"/>
        <v>0.8963321549778257</v>
      </c>
      <c r="T82" s="525">
        <f t="shared" si="0"/>
        <v>0</v>
      </c>
      <c r="U82" s="525"/>
      <c r="V82" s="525"/>
      <c r="W82" s="525"/>
      <c r="X82" s="525"/>
      <c r="Y82" s="525"/>
      <c r="Z82" s="525"/>
      <c r="AA82" s="525"/>
      <c r="AB82" s="525"/>
      <c r="AC82" s="525"/>
    </row>
    <row r="83" spans="9:29" ht="12.75">
      <c r="I83" s="651"/>
      <c r="K83" s="525"/>
      <c r="L83" s="525"/>
      <c r="M83" s="525">
        <f t="shared" si="1"/>
        <v>62</v>
      </c>
      <c r="N83" s="525">
        <f t="shared" si="2"/>
        <v>1</v>
      </c>
      <c r="O83" s="525">
        <f t="shared" si="3"/>
        <v>62</v>
      </c>
      <c r="P83" s="565">
        <f t="shared" si="4"/>
        <v>14.060090050037473</v>
      </c>
      <c r="Q83" s="565">
        <f t="shared" si="11"/>
        <v>6.444207939600515</v>
      </c>
      <c r="R83" s="565">
        <f t="shared" si="5"/>
        <v>7.908800653146084</v>
      </c>
      <c r="S83" s="565">
        <f t="shared" si="6"/>
        <v>0.8787556281273421</v>
      </c>
      <c r="T83" s="525">
        <f t="shared" si="0"/>
        <v>0</v>
      </c>
      <c r="U83" s="525"/>
      <c r="V83" s="525"/>
      <c r="W83" s="525"/>
      <c r="X83" s="525"/>
      <c r="Y83" s="525"/>
      <c r="Z83" s="525"/>
      <c r="AA83" s="525"/>
      <c r="AB83" s="525"/>
      <c r="AC83" s="525"/>
    </row>
    <row r="84" spans="9:29" ht="12.75">
      <c r="I84" s="651"/>
      <c r="K84" s="525"/>
      <c r="L84" s="525"/>
      <c r="M84" s="525">
        <f t="shared" si="1"/>
        <v>63</v>
      </c>
      <c r="N84" s="525">
        <f t="shared" si="2"/>
        <v>1</v>
      </c>
      <c r="O84" s="525">
        <f t="shared" si="3"/>
        <v>63</v>
      </c>
      <c r="P84" s="565">
        <f t="shared" si="4"/>
        <v>13.784380259964378</v>
      </c>
      <c r="Q84" s="565">
        <f t="shared" si="11"/>
        <v>6.31784095248368</v>
      </c>
      <c r="R84" s="565">
        <f t="shared" si="5"/>
        <v>7.753713896229968</v>
      </c>
      <c r="S84" s="565">
        <f t="shared" si="6"/>
        <v>0.8615237662477736</v>
      </c>
      <c r="T84" s="525">
        <f t="shared" si="0"/>
        <v>0</v>
      </c>
      <c r="U84" s="525"/>
      <c r="V84" s="525"/>
      <c r="W84" s="525"/>
      <c r="X84" s="525"/>
      <c r="Y84" s="525"/>
      <c r="Z84" s="525"/>
      <c r="AA84" s="525"/>
      <c r="AB84" s="525"/>
      <c r="AC84" s="525"/>
    </row>
    <row r="85" spans="9:29" ht="12.75">
      <c r="I85" s="651"/>
      <c r="K85" s="525"/>
      <c r="L85" s="525"/>
      <c r="M85" s="525">
        <f t="shared" si="1"/>
        <v>64</v>
      </c>
      <c r="N85" s="525">
        <f t="shared" si="2"/>
        <v>1</v>
      </c>
      <c r="O85" s="525">
        <f t="shared" si="3"/>
        <v>64</v>
      </c>
      <c r="P85" s="565">
        <f t="shared" si="4"/>
        <v>13.514076970708249</v>
      </c>
      <c r="Q85" s="565">
        <f t="shared" si="11"/>
        <v>6.193951944907954</v>
      </c>
      <c r="R85" s="565">
        <f t="shared" si="5"/>
        <v>7.601668296023395</v>
      </c>
      <c r="S85" s="565">
        <f t="shared" si="6"/>
        <v>0.8446298106692656</v>
      </c>
      <c r="T85" s="525">
        <f aca="true" t="shared" si="16" ref="T85:T148">$B$11</f>
        <v>0</v>
      </c>
      <c r="U85" s="525"/>
      <c r="V85" s="525"/>
      <c r="W85" s="525"/>
      <c r="X85" s="525"/>
      <c r="Y85" s="525"/>
      <c r="Z85" s="525"/>
      <c r="AA85" s="525"/>
      <c r="AB85" s="525"/>
      <c r="AC85" s="525"/>
    </row>
    <row r="86" spans="1:29" ht="12.75">
      <c r="A86" s="655" t="str">
        <f>B3</f>
        <v>Fomesafen</v>
      </c>
      <c r="B86" s="655" t="str">
        <f>B4</f>
        <v>Crop</v>
      </c>
      <c r="C86" s="656"/>
      <c r="D86" s="657"/>
      <c r="E86" s="656" t="s">
        <v>92</v>
      </c>
      <c r="K86" s="525"/>
      <c r="L86" s="525"/>
      <c r="M86" s="525">
        <f aca="true" t="shared" si="17" ref="M86:M149">(M85+1)</f>
        <v>65</v>
      </c>
      <c r="N86" s="525">
        <f aca="true" t="shared" si="18" ref="N86:N149">IF($B$9&gt;N85,IF(O85=($B$8-1),(N85+1),(N85)),(N85))</f>
        <v>1</v>
      </c>
      <c r="O86" s="525">
        <f aca="true" t="shared" si="19" ref="O86:O149">IF(O85&lt;($B$8-1),(1+O85),0)</f>
        <v>65</v>
      </c>
      <c r="P86" s="565">
        <f aca="true" t="shared" si="20" ref="P86:P149">IF((N86&gt;N85),(EXP(-$Q$16)*(P85)+$Q$11),((EXP(-$Q$16)*(P85))))</f>
        <v>13.249074164085707</v>
      </c>
      <c r="Q86" s="565">
        <f t="shared" si="11"/>
        <v>6.072492325205955</v>
      </c>
      <c r="R86" s="565">
        <f aca="true" t="shared" si="21" ref="R86:R149">IF((N86&gt;N85),(EXP(-$Q$16)*(R85)+$Q$13),((EXP(-$Q$16)*(R85))))</f>
        <v>7.452604217298215</v>
      </c>
      <c r="S86" s="565">
        <f aca="true" t="shared" si="22" ref="S86:S149">IF((N86&gt;N85),(EXP(-$Q$16)*(S85)+$Q$14),((EXP(-$Q$16)*(S85))))</f>
        <v>0.8280671352553567</v>
      </c>
      <c r="T86" s="525">
        <f t="shared" si="16"/>
        <v>0</v>
      </c>
      <c r="U86" s="525"/>
      <c r="V86" s="525"/>
      <c r="W86" s="525"/>
      <c r="X86" s="525"/>
      <c r="Y86" s="525"/>
      <c r="Z86" s="525"/>
      <c r="AA86" s="525"/>
      <c r="AB86" s="525"/>
      <c r="AC86" s="525"/>
    </row>
    <row r="87" spans="1:29" ht="21" thickBot="1">
      <c r="A87" s="574" t="s">
        <v>93</v>
      </c>
      <c r="B87" s="658"/>
      <c r="C87" s="658"/>
      <c r="D87" s="576"/>
      <c r="E87" s="658"/>
      <c r="F87" s="659"/>
      <c r="G87" s="660"/>
      <c r="H87" s="659"/>
      <c r="K87" s="525"/>
      <c r="L87" s="525"/>
      <c r="M87" s="525">
        <f t="shared" si="17"/>
        <v>66</v>
      </c>
      <c r="N87" s="525">
        <f t="shared" si="18"/>
        <v>1</v>
      </c>
      <c r="O87" s="525">
        <f t="shared" si="19"/>
        <v>66</v>
      </c>
      <c r="P87" s="565">
        <f t="shared" si="20"/>
        <v>12.989267900865281</v>
      </c>
      <c r="Q87" s="565">
        <f aca="true" t="shared" si="23" ref="Q87:Q150">IF((N87&gt;N86),(EXP(-$Q$16)*(Q86)+$Q$12),((EXP(-$Q$16)*(Q86))))</f>
        <v>5.9534144545632595</v>
      </c>
      <c r="R87" s="565">
        <f t="shared" si="21"/>
        <v>7.306463194236725</v>
      </c>
      <c r="S87" s="565">
        <f t="shared" si="22"/>
        <v>0.8118292438040801</v>
      </c>
      <c r="T87" s="525">
        <f t="shared" si="16"/>
        <v>0</v>
      </c>
      <c r="U87" s="525"/>
      <c r="V87" s="525"/>
      <c r="W87" s="525"/>
      <c r="X87" s="525"/>
      <c r="Y87" s="525"/>
      <c r="Z87" s="525"/>
      <c r="AA87" s="525"/>
      <c r="AB87" s="525"/>
      <c r="AC87" s="525"/>
    </row>
    <row r="88" spans="3:29" ht="14.25" thickBot="1" thickTop="1">
      <c r="C88" s="661"/>
      <c r="D88" s="662"/>
      <c r="E88" s="663"/>
      <c r="F88" s="664"/>
      <c r="G88" s="567"/>
      <c r="H88" s="664"/>
      <c r="K88" s="525"/>
      <c r="L88" s="525"/>
      <c r="M88" s="525">
        <f t="shared" si="17"/>
        <v>67</v>
      </c>
      <c r="N88" s="525">
        <f t="shared" si="18"/>
        <v>1</v>
      </c>
      <c r="O88" s="525">
        <f t="shared" si="19"/>
        <v>67</v>
      </c>
      <c r="P88" s="565">
        <f t="shared" si="20"/>
        <v>12.734556280000433</v>
      </c>
      <c r="Q88" s="565">
        <f t="shared" si="23"/>
        <v>5.836671628333538</v>
      </c>
      <c r="R88" s="565">
        <f t="shared" si="21"/>
        <v>7.163187907500249</v>
      </c>
      <c r="S88" s="565">
        <f t="shared" si="22"/>
        <v>0.7959097675000271</v>
      </c>
      <c r="T88" s="525">
        <f t="shared" si="16"/>
        <v>0</v>
      </c>
      <c r="U88" s="525"/>
      <c r="V88" s="525"/>
      <c r="W88" s="525"/>
      <c r="X88" s="525"/>
      <c r="Y88" s="525"/>
      <c r="Z88" s="525"/>
      <c r="AA88" s="525"/>
      <c r="AB88" s="525"/>
      <c r="AC88" s="525"/>
    </row>
    <row r="89" spans="2:29" ht="12.75">
      <c r="B89" s="665" t="s">
        <v>33</v>
      </c>
      <c r="C89" s="666" t="s">
        <v>60</v>
      </c>
      <c r="D89" s="581" t="s">
        <v>61</v>
      </c>
      <c r="E89" s="581" t="s">
        <v>94</v>
      </c>
      <c r="F89" s="580" t="s">
        <v>63</v>
      </c>
      <c r="G89" s="582" t="s">
        <v>64</v>
      </c>
      <c r="K89" s="525"/>
      <c r="L89" s="525"/>
      <c r="M89" s="525">
        <f t="shared" si="17"/>
        <v>68</v>
      </c>
      <c r="N89" s="525">
        <f t="shared" si="18"/>
        <v>1</v>
      </c>
      <c r="O89" s="525">
        <f t="shared" si="19"/>
        <v>68</v>
      </c>
      <c r="P89" s="565">
        <f t="shared" si="20"/>
        <v>12.484839398661997</v>
      </c>
      <c r="Q89" s="565">
        <f t="shared" si="23"/>
        <v>5.722218057720088</v>
      </c>
      <c r="R89" s="565">
        <f t="shared" si="21"/>
        <v>7.022722161747379</v>
      </c>
      <c r="S89" s="565">
        <f t="shared" si="22"/>
        <v>0.7803024624163748</v>
      </c>
      <c r="T89" s="525">
        <f t="shared" si="16"/>
        <v>0</v>
      </c>
      <c r="U89" s="525"/>
      <c r="V89" s="525"/>
      <c r="W89" s="525"/>
      <c r="X89" s="525"/>
      <c r="Y89" s="525"/>
      <c r="Z89" s="525"/>
      <c r="AA89" s="525"/>
      <c r="AB89" s="525"/>
      <c r="AC89" s="525"/>
    </row>
    <row r="90" spans="2:29" ht="12.75">
      <c r="B90" s="667" t="s">
        <v>65</v>
      </c>
      <c r="C90" s="668" t="s">
        <v>95</v>
      </c>
      <c r="D90" s="585" t="s">
        <v>96</v>
      </c>
      <c r="E90" s="585" t="s">
        <v>68</v>
      </c>
      <c r="F90" s="584" t="s">
        <v>69</v>
      </c>
      <c r="G90" s="586" t="s">
        <v>70</v>
      </c>
      <c r="K90" s="525"/>
      <c r="L90" s="525"/>
      <c r="M90" s="525">
        <f t="shared" si="17"/>
        <v>69</v>
      </c>
      <c r="N90" s="525">
        <f t="shared" si="18"/>
        <v>1</v>
      </c>
      <c r="O90" s="525">
        <f t="shared" si="19"/>
        <v>69</v>
      </c>
      <c r="P90" s="565">
        <f t="shared" si="20"/>
        <v>12.240019313054349</v>
      </c>
      <c r="Q90" s="565">
        <f t="shared" si="23"/>
        <v>5.610008851816583</v>
      </c>
      <c r="R90" s="565">
        <f t="shared" si="21"/>
        <v>6.885010863593077</v>
      </c>
      <c r="S90" s="565">
        <f t="shared" si="22"/>
        <v>0.7650012070658968</v>
      </c>
      <c r="T90" s="525">
        <f t="shared" si="16"/>
        <v>0</v>
      </c>
      <c r="U90" s="525"/>
      <c r="V90" s="525"/>
      <c r="W90" s="525"/>
      <c r="X90" s="525"/>
      <c r="Y90" s="525"/>
      <c r="Z90" s="525"/>
      <c r="AA90" s="525"/>
      <c r="AB90" s="525"/>
      <c r="AC90" s="525"/>
    </row>
    <row r="91" spans="2:29" ht="12.75" customHeight="1">
      <c r="B91" s="669"/>
      <c r="C91" s="670">
        <v>15</v>
      </c>
      <c r="D91" s="589">
        <f aca="true" t="shared" si="24" ref="D91:D96">(0.621*C91^0.564)</f>
        <v>2.8602702585762825</v>
      </c>
      <c r="E91" s="671">
        <f>D91/0.2</f>
        <v>14.301351292881412</v>
      </c>
      <c r="F91" s="672">
        <f aca="true" t="shared" si="25" ref="F91:F96">(E91/C91)*100</f>
        <v>95.34234195254274</v>
      </c>
      <c r="G91" s="591">
        <f aca="true" t="shared" si="26" ref="G91:G96">E91/1000</f>
        <v>0.014301351292881412</v>
      </c>
      <c r="K91" s="525"/>
      <c r="L91" s="525"/>
      <c r="M91" s="525">
        <f t="shared" si="17"/>
        <v>70</v>
      </c>
      <c r="N91" s="525">
        <f t="shared" si="18"/>
        <v>1</v>
      </c>
      <c r="O91" s="525">
        <f t="shared" si="19"/>
        <v>70</v>
      </c>
      <c r="P91" s="565">
        <f t="shared" si="20"/>
        <v>11.99999999999996</v>
      </c>
      <c r="Q91" s="565">
        <f t="shared" si="23"/>
        <v>5.4999999999999885</v>
      </c>
      <c r="R91" s="565">
        <f t="shared" si="21"/>
        <v>6.749999999999983</v>
      </c>
      <c r="S91" s="565">
        <f t="shared" si="22"/>
        <v>0.7499999999999974</v>
      </c>
      <c r="T91" s="525">
        <f t="shared" si="16"/>
        <v>0</v>
      </c>
      <c r="U91" s="525"/>
      <c r="V91" s="525"/>
      <c r="W91" s="525"/>
      <c r="X91" s="525"/>
      <c r="Y91" s="525"/>
      <c r="Z91" s="525"/>
      <c r="AA91" s="525"/>
      <c r="AB91" s="525"/>
      <c r="AC91" s="525"/>
    </row>
    <row r="92" spans="2:29" ht="12.75">
      <c r="B92" s="669" t="s">
        <v>97</v>
      </c>
      <c r="C92" s="670">
        <v>35</v>
      </c>
      <c r="D92" s="589">
        <f t="shared" si="24"/>
        <v>4.612601938597475</v>
      </c>
      <c r="E92" s="671">
        <f>D92/0.2</f>
        <v>23.063009692987375</v>
      </c>
      <c r="F92" s="672">
        <f t="shared" si="25"/>
        <v>65.89431340853535</v>
      </c>
      <c r="G92" s="591">
        <f t="shared" si="26"/>
        <v>0.023063009692987375</v>
      </c>
      <c r="K92" s="525"/>
      <c r="L92" s="525"/>
      <c r="M92" s="525">
        <f t="shared" si="17"/>
        <v>71</v>
      </c>
      <c r="N92" s="525">
        <f t="shared" si="18"/>
        <v>1</v>
      </c>
      <c r="O92" s="525">
        <f t="shared" si="19"/>
        <v>71</v>
      </c>
      <c r="P92" s="565">
        <f t="shared" si="20"/>
        <v>11.764687319277241</v>
      </c>
      <c r="Q92" s="565">
        <f t="shared" si="23"/>
        <v>5.392148354668743</v>
      </c>
      <c r="R92" s="565">
        <f t="shared" si="21"/>
        <v>6.617636617093455</v>
      </c>
      <c r="S92" s="565">
        <f t="shared" si="22"/>
        <v>0.7352929574548276</v>
      </c>
      <c r="T92" s="525">
        <f t="shared" si="16"/>
        <v>0</v>
      </c>
      <c r="U92" s="525"/>
      <c r="V92" s="525"/>
      <c r="W92" s="525"/>
      <c r="X92" s="525"/>
      <c r="Y92" s="525"/>
      <c r="Z92" s="525"/>
      <c r="AA92" s="525"/>
      <c r="AB92" s="525"/>
      <c r="AC92" s="525"/>
    </row>
    <row r="93" spans="2:29" ht="12.75">
      <c r="B93" s="673" t="s">
        <v>98</v>
      </c>
      <c r="C93" s="668">
        <v>1000</v>
      </c>
      <c r="D93" s="674">
        <f t="shared" si="24"/>
        <v>30.555655165818088</v>
      </c>
      <c r="E93" s="675">
        <f>D93/0.2</f>
        <v>152.77827582909043</v>
      </c>
      <c r="F93" s="676">
        <f t="shared" si="25"/>
        <v>15.277827582909042</v>
      </c>
      <c r="G93" s="677">
        <f t="shared" si="26"/>
        <v>0.15277827582909043</v>
      </c>
      <c r="K93" s="525"/>
      <c r="L93" s="525"/>
      <c r="M93" s="525">
        <f t="shared" si="17"/>
        <v>72</v>
      </c>
      <c r="N93" s="525">
        <f t="shared" si="18"/>
        <v>1</v>
      </c>
      <c r="O93" s="525">
        <f t="shared" si="19"/>
        <v>72</v>
      </c>
      <c r="P93" s="565">
        <f t="shared" si="20"/>
        <v>11.533988976696932</v>
      </c>
      <c r="Q93" s="565">
        <f t="shared" si="23"/>
        <v>5.286411614319435</v>
      </c>
      <c r="R93" s="565">
        <f t="shared" si="21"/>
        <v>6.487868799392031</v>
      </c>
      <c r="S93" s="565">
        <f t="shared" si="22"/>
        <v>0.7208743110435583</v>
      </c>
      <c r="T93" s="525">
        <f t="shared" si="16"/>
        <v>0</v>
      </c>
      <c r="U93" s="525"/>
      <c r="V93" s="525"/>
      <c r="W93" s="525"/>
      <c r="X93" s="525"/>
      <c r="Y93" s="525"/>
      <c r="Z93" s="525"/>
      <c r="AA93" s="525"/>
      <c r="AB93" s="525"/>
      <c r="AC93" s="525"/>
    </row>
    <row r="94" spans="2:29" ht="12.75">
      <c r="B94" s="669"/>
      <c r="C94" s="670">
        <v>15</v>
      </c>
      <c r="D94" s="589">
        <f t="shared" si="24"/>
        <v>2.8602702585762825</v>
      </c>
      <c r="E94" s="671">
        <f>D94/0.9</f>
        <v>3.178078065084758</v>
      </c>
      <c r="F94" s="672">
        <f t="shared" si="25"/>
        <v>21.187187100565055</v>
      </c>
      <c r="G94" s="591">
        <f t="shared" si="26"/>
        <v>0.0031780780650847583</v>
      </c>
      <c r="K94" s="525"/>
      <c r="L94" s="525"/>
      <c r="M94" s="525">
        <f t="shared" si="17"/>
        <v>73</v>
      </c>
      <c r="N94" s="525">
        <f t="shared" si="18"/>
        <v>1</v>
      </c>
      <c r="O94" s="525">
        <f t="shared" si="19"/>
        <v>73</v>
      </c>
      <c r="P94" s="565">
        <f t="shared" si="20"/>
        <v>11.30781448790253</v>
      </c>
      <c r="Q94" s="565">
        <f t="shared" si="23"/>
        <v>5.182748306955333</v>
      </c>
      <c r="R94" s="565">
        <f t="shared" si="21"/>
        <v>6.360645649445179</v>
      </c>
      <c r="S94" s="565">
        <f t="shared" si="22"/>
        <v>0.7067384054939081</v>
      </c>
      <c r="T94" s="525">
        <f t="shared" si="16"/>
        <v>0</v>
      </c>
      <c r="U94" s="525"/>
      <c r="V94" s="525"/>
      <c r="W94" s="525"/>
      <c r="X94" s="525"/>
      <c r="Y94" s="525"/>
      <c r="Z94" s="525"/>
      <c r="AA94" s="525"/>
      <c r="AB94" s="525"/>
      <c r="AC94" s="525"/>
    </row>
    <row r="95" spans="2:29" ht="12.75">
      <c r="B95" s="669" t="s">
        <v>99</v>
      </c>
      <c r="C95" s="670">
        <v>35</v>
      </c>
      <c r="D95" s="589">
        <f t="shared" si="24"/>
        <v>4.612601938597475</v>
      </c>
      <c r="E95" s="671">
        <f>D95/0.9</f>
        <v>5.125113265108306</v>
      </c>
      <c r="F95" s="672">
        <f t="shared" si="25"/>
        <v>14.643180757452301</v>
      </c>
      <c r="G95" s="591">
        <f t="shared" si="26"/>
        <v>0.005125113265108306</v>
      </c>
      <c r="K95" s="525"/>
      <c r="L95" s="525"/>
      <c r="M95" s="525">
        <f t="shared" si="17"/>
        <v>74</v>
      </c>
      <c r="N95" s="525">
        <f t="shared" si="18"/>
        <v>1</v>
      </c>
      <c r="O95" s="525">
        <f t="shared" si="19"/>
        <v>74</v>
      </c>
      <c r="P95" s="565">
        <f t="shared" si="20"/>
        <v>11.086075142880567</v>
      </c>
      <c r="Q95" s="565">
        <f t="shared" si="23"/>
        <v>5.081117773820267</v>
      </c>
      <c r="R95" s="565">
        <f t="shared" si="21"/>
        <v>6.235917267870326</v>
      </c>
      <c r="S95" s="565">
        <f t="shared" si="22"/>
        <v>0.6928796964300354</v>
      </c>
      <c r="T95" s="525">
        <f t="shared" si="16"/>
        <v>0</v>
      </c>
      <c r="U95" s="525"/>
      <c r="V95" s="525"/>
      <c r="W95" s="525"/>
      <c r="X95" s="525"/>
      <c r="Y95" s="525"/>
      <c r="Z95" s="525"/>
      <c r="AA95" s="525"/>
      <c r="AB95" s="525"/>
      <c r="AC95" s="525"/>
    </row>
    <row r="96" spans="2:29" ht="13.5" thickBot="1">
      <c r="B96" s="678"/>
      <c r="C96" s="679">
        <v>1000</v>
      </c>
      <c r="D96" s="595">
        <f t="shared" si="24"/>
        <v>30.555655165818088</v>
      </c>
      <c r="E96" s="680">
        <f>D96/0.9</f>
        <v>33.950727962020096</v>
      </c>
      <c r="F96" s="681">
        <f t="shared" si="25"/>
        <v>3.3950727962020095</v>
      </c>
      <c r="G96" s="597">
        <f t="shared" si="26"/>
        <v>0.033950727962020096</v>
      </c>
      <c r="K96" s="525"/>
      <c r="L96" s="525"/>
      <c r="M96" s="525">
        <f t="shared" si="17"/>
        <v>75</v>
      </c>
      <c r="N96" s="525">
        <f t="shared" si="18"/>
        <v>1</v>
      </c>
      <c r="O96" s="525">
        <f t="shared" si="19"/>
        <v>75</v>
      </c>
      <c r="P96" s="565">
        <f t="shared" si="20"/>
        <v>10.86868397116684</v>
      </c>
      <c r="Q96" s="565">
        <f t="shared" si="23"/>
        <v>4.981480153451476</v>
      </c>
      <c r="R96" s="565">
        <f t="shared" si="21"/>
        <v>6.113634733781354</v>
      </c>
      <c r="S96" s="565">
        <f t="shared" si="22"/>
        <v>0.6792927481979275</v>
      </c>
      <c r="T96" s="525">
        <f t="shared" si="16"/>
        <v>0</v>
      </c>
      <c r="U96" s="525"/>
      <c r="V96" s="525"/>
      <c r="W96" s="525"/>
      <c r="X96" s="525"/>
      <c r="Y96" s="525"/>
      <c r="Z96" s="525"/>
      <c r="AA96" s="525"/>
      <c r="AB96" s="525"/>
      <c r="AC96" s="525"/>
    </row>
    <row r="97" spans="1:29" ht="13.5" thickBot="1">
      <c r="A97" s="578"/>
      <c r="B97" s="525"/>
      <c r="C97" s="525"/>
      <c r="D97" s="528"/>
      <c r="E97" s="525"/>
      <c r="F97" s="525"/>
      <c r="G97" s="525"/>
      <c r="K97" s="525"/>
      <c r="L97" s="525"/>
      <c r="M97" s="525">
        <f t="shared" si="17"/>
        <v>76</v>
      </c>
      <c r="N97" s="525">
        <f t="shared" si="18"/>
        <v>1</v>
      </c>
      <c r="O97" s="525">
        <f t="shared" si="19"/>
        <v>76</v>
      </c>
      <c r="P97" s="565">
        <f t="shared" si="20"/>
        <v>10.655555707734898</v>
      </c>
      <c r="Q97" s="565">
        <f t="shared" si="23"/>
        <v>4.883796366045169</v>
      </c>
      <c r="R97" s="565">
        <f t="shared" si="21"/>
        <v>5.993750085600886</v>
      </c>
      <c r="S97" s="565">
        <f t="shared" si="22"/>
        <v>0.6659722317334311</v>
      </c>
      <c r="T97" s="525">
        <f t="shared" si="16"/>
        <v>0</v>
      </c>
      <c r="U97" s="525"/>
      <c r="V97" s="525"/>
      <c r="W97" s="525"/>
      <c r="X97" s="525"/>
      <c r="Y97" s="525"/>
      <c r="Z97" s="525"/>
      <c r="AA97" s="525"/>
      <c r="AB97" s="525"/>
      <c r="AC97" s="525"/>
    </row>
    <row r="98" spans="2:29" ht="12.75">
      <c r="B98" s="665" t="s">
        <v>33</v>
      </c>
      <c r="C98" s="682" t="s">
        <v>60</v>
      </c>
      <c r="D98" s="683" t="s">
        <v>100</v>
      </c>
      <c r="E98" s="684" t="s">
        <v>100</v>
      </c>
      <c r="F98" s="685"/>
      <c r="G98" s="525"/>
      <c r="K98" s="525"/>
      <c r="L98" s="525"/>
      <c r="M98" s="525">
        <f t="shared" si="17"/>
        <v>77</v>
      </c>
      <c r="N98" s="525">
        <f t="shared" si="18"/>
        <v>1</v>
      </c>
      <c r="O98" s="525">
        <f t="shared" si="19"/>
        <v>77</v>
      </c>
      <c r="P98" s="565">
        <f t="shared" si="20"/>
        <v>10.44660675955345</v>
      </c>
      <c r="Q98" s="565">
        <f t="shared" si="23"/>
        <v>4.788028098128672</v>
      </c>
      <c r="R98" s="565">
        <f t="shared" si="21"/>
        <v>5.876216302248822</v>
      </c>
      <c r="S98" s="565">
        <f t="shared" si="22"/>
        <v>0.6529129224720907</v>
      </c>
      <c r="T98" s="525">
        <f t="shared" si="16"/>
        <v>0</v>
      </c>
      <c r="U98" s="525"/>
      <c r="V98" s="525"/>
      <c r="W98" s="525"/>
      <c r="X98" s="525"/>
      <c r="Y98" s="525"/>
      <c r="Z98" s="525"/>
      <c r="AA98" s="525"/>
      <c r="AB98" s="525"/>
      <c r="AC98" s="525"/>
    </row>
    <row r="99" spans="2:29" ht="12.75">
      <c r="B99" s="667" t="s">
        <v>65</v>
      </c>
      <c r="C99" s="686" t="s">
        <v>95</v>
      </c>
      <c r="D99" s="687" t="s">
        <v>101</v>
      </c>
      <c r="E99" s="688" t="s">
        <v>102</v>
      </c>
      <c r="F99" s="685"/>
      <c r="G99" s="525"/>
      <c r="K99" s="525"/>
      <c r="L99" s="525"/>
      <c r="M99" s="525">
        <f t="shared" si="17"/>
        <v>78</v>
      </c>
      <c r="N99" s="525">
        <f t="shared" si="18"/>
        <v>1</v>
      </c>
      <c r="O99" s="525">
        <f t="shared" si="19"/>
        <v>78</v>
      </c>
      <c r="P99" s="565">
        <f t="shared" si="20"/>
        <v>10.241755172799568</v>
      </c>
      <c r="Q99" s="565">
        <f t="shared" si="23"/>
        <v>4.694137787533142</v>
      </c>
      <c r="R99" s="565">
        <f t="shared" si="21"/>
        <v>5.7609872846997625</v>
      </c>
      <c r="S99" s="565">
        <f t="shared" si="22"/>
        <v>0.640109698299973</v>
      </c>
      <c r="T99" s="525">
        <f t="shared" si="16"/>
        <v>0</v>
      </c>
      <c r="U99" s="525"/>
      <c r="V99" s="525"/>
      <c r="W99" s="525"/>
      <c r="X99" s="525"/>
      <c r="Y99" s="525"/>
      <c r="Z99" s="525"/>
      <c r="AA99" s="525"/>
      <c r="AB99" s="525"/>
      <c r="AC99" s="525"/>
    </row>
    <row r="100" spans="2:29" ht="12.75">
      <c r="B100" s="669"/>
      <c r="C100" s="689">
        <v>15</v>
      </c>
      <c r="D100" s="690">
        <f>($D$20*((350/15)^0.25))</f>
        <v>870.3408787807306</v>
      </c>
      <c r="E100" s="691">
        <f>($D$22*((350/15)^0.25))</f>
        <v>27.472881274644273</v>
      </c>
      <c r="F100" s="692"/>
      <c r="G100" s="525"/>
      <c r="K100" s="525"/>
      <c r="L100" s="525"/>
      <c r="M100" s="525">
        <f t="shared" si="17"/>
        <v>79</v>
      </c>
      <c r="N100" s="525">
        <f t="shared" si="18"/>
        <v>1</v>
      </c>
      <c r="O100" s="525">
        <f t="shared" si="19"/>
        <v>79</v>
      </c>
      <c r="P100" s="565">
        <f t="shared" si="20"/>
        <v>10.040920600714799</v>
      </c>
      <c r="Q100" s="565">
        <f t="shared" si="23"/>
        <v>4.602088608660956</v>
      </c>
      <c r="R100" s="565">
        <f t="shared" si="21"/>
        <v>5.64801783790208</v>
      </c>
      <c r="S100" s="565">
        <f t="shared" si="22"/>
        <v>0.6275575375446749</v>
      </c>
      <c r="T100" s="525">
        <f t="shared" si="16"/>
        <v>0</v>
      </c>
      <c r="U100" s="525"/>
      <c r="V100" s="525"/>
      <c r="W100" s="525"/>
      <c r="X100" s="525"/>
      <c r="Y100" s="525"/>
      <c r="Z100" s="525"/>
      <c r="AA100" s="525"/>
      <c r="AB100" s="525"/>
      <c r="AC100" s="525"/>
    </row>
    <row r="101" spans="2:29" ht="12.75">
      <c r="B101" s="669" t="s">
        <v>97</v>
      </c>
      <c r="C101" s="689">
        <v>35</v>
      </c>
      <c r="D101" s="693">
        <f>($D$20*((350/35)^0.25))</f>
        <v>704.1986463754135</v>
      </c>
      <c r="E101" s="694">
        <f>($D$22*((350/35)^0.25))</f>
        <v>22.22849262548654</v>
      </c>
      <c r="F101" s="692"/>
      <c r="G101" s="525"/>
      <c r="K101" s="525"/>
      <c r="L101" s="525"/>
      <c r="M101" s="525">
        <f t="shared" si="17"/>
        <v>80</v>
      </c>
      <c r="N101" s="525">
        <f t="shared" si="18"/>
        <v>1</v>
      </c>
      <c r="O101" s="525">
        <f t="shared" si="19"/>
        <v>80</v>
      </c>
      <c r="P101" s="565">
        <f t="shared" si="20"/>
        <v>9.844024272091618</v>
      </c>
      <c r="Q101" s="565">
        <f t="shared" si="23"/>
        <v>4.511844458041997</v>
      </c>
      <c r="R101" s="565">
        <f t="shared" si="21"/>
        <v>5.53726365305154</v>
      </c>
      <c r="S101" s="565">
        <f t="shared" si="22"/>
        <v>0.6152515170057261</v>
      </c>
      <c r="T101" s="525">
        <f t="shared" si="16"/>
        <v>0</v>
      </c>
      <c r="U101" s="525"/>
      <c r="V101" s="525"/>
      <c r="W101" s="525"/>
      <c r="X101" s="525"/>
      <c r="Y101" s="525"/>
      <c r="Z101" s="525"/>
      <c r="AA101" s="525"/>
      <c r="AB101" s="525"/>
      <c r="AC101" s="525"/>
    </row>
    <row r="102" spans="2:29" ht="12.75">
      <c r="B102" s="673" t="s">
        <v>98</v>
      </c>
      <c r="C102" s="686">
        <v>1000</v>
      </c>
      <c r="D102" s="695">
        <f>($D$20*((350/1000)^0.25))</f>
        <v>304.5875846561296</v>
      </c>
      <c r="E102" s="696">
        <f>($D$22*((350/1000)^0.25))</f>
        <v>9.614507091418233</v>
      </c>
      <c r="F102" s="692"/>
      <c r="G102" s="525"/>
      <c r="K102" s="525"/>
      <c r="L102" s="525"/>
      <c r="M102" s="525">
        <f t="shared" si="17"/>
        <v>81</v>
      </c>
      <c r="N102" s="525">
        <f t="shared" si="18"/>
        <v>1</v>
      </c>
      <c r="O102" s="525">
        <f t="shared" si="19"/>
        <v>81</v>
      </c>
      <c r="P102" s="565">
        <f t="shared" si="20"/>
        <v>9.650988960377836</v>
      </c>
      <c r="Q102" s="565">
        <f t="shared" si="23"/>
        <v>4.42336994017318</v>
      </c>
      <c r="R102" s="565">
        <f t="shared" si="21"/>
        <v>5.428681290212538</v>
      </c>
      <c r="S102" s="565">
        <f t="shared" si="22"/>
        <v>0.6031868100236147</v>
      </c>
      <c r="T102" s="525">
        <f t="shared" si="16"/>
        <v>0</v>
      </c>
      <c r="U102" s="525"/>
      <c r="V102" s="525"/>
      <c r="W102" s="525"/>
      <c r="X102" s="525"/>
      <c r="Y102" s="525"/>
      <c r="Z102" s="525"/>
      <c r="AA102" s="525"/>
      <c r="AB102" s="525"/>
      <c r="AC102" s="525"/>
    </row>
    <row r="103" spans="2:29" ht="12.75">
      <c r="B103" s="669"/>
      <c r="C103" s="689">
        <v>15</v>
      </c>
      <c r="D103" s="693">
        <f>($D$20*((350/15)^0.25))</f>
        <v>870.3408787807306</v>
      </c>
      <c r="E103" s="694">
        <f>($D$22*((350/15)^0.25))</f>
        <v>27.472881274644273</v>
      </c>
      <c r="F103" s="692"/>
      <c r="G103" s="525"/>
      <c r="H103" s="622"/>
      <c r="K103" s="525"/>
      <c r="L103" s="525"/>
      <c r="M103" s="525">
        <f t="shared" si="17"/>
        <v>82</v>
      </c>
      <c r="N103" s="525">
        <f t="shared" si="18"/>
        <v>1</v>
      </c>
      <c r="O103" s="525">
        <f t="shared" si="19"/>
        <v>82</v>
      </c>
      <c r="P103" s="565">
        <f t="shared" si="20"/>
        <v>9.461738953386847</v>
      </c>
      <c r="Q103" s="565">
        <f t="shared" si="23"/>
        <v>4.336630353635644</v>
      </c>
      <c r="R103" s="565">
        <f t="shared" si="21"/>
        <v>5.322228161280106</v>
      </c>
      <c r="S103" s="565">
        <f t="shared" si="22"/>
        <v>0.591358684586678</v>
      </c>
      <c r="T103" s="525">
        <f t="shared" si="16"/>
        <v>0</v>
      </c>
      <c r="U103" s="525"/>
      <c r="V103" s="525"/>
      <c r="W103" s="525"/>
      <c r="X103" s="525"/>
      <c r="Y103" s="525"/>
      <c r="Z103" s="525"/>
      <c r="AA103" s="525"/>
      <c r="AB103" s="525"/>
      <c r="AC103" s="525"/>
    </row>
    <row r="104" spans="2:29" ht="12.75">
      <c r="B104" s="669" t="s">
        <v>99</v>
      </c>
      <c r="C104" s="689">
        <v>35</v>
      </c>
      <c r="D104" s="693">
        <f>($D$20*((350/35)^0.25))</f>
        <v>704.1986463754135</v>
      </c>
      <c r="E104" s="694">
        <f>($D$22*((350/35)^0.25))</f>
        <v>22.22849262548654</v>
      </c>
      <c r="F104" s="692"/>
      <c r="G104" s="525"/>
      <c r="H104" s="622"/>
      <c r="K104" s="525"/>
      <c r="L104" s="525"/>
      <c r="M104" s="525">
        <f t="shared" si="17"/>
        <v>83</v>
      </c>
      <c r="N104" s="525">
        <f t="shared" si="18"/>
        <v>1</v>
      </c>
      <c r="O104" s="525">
        <f t="shared" si="19"/>
        <v>83</v>
      </c>
      <c r="P104" s="565">
        <f t="shared" si="20"/>
        <v>9.276200023601845</v>
      </c>
      <c r="Q104" s="565">
        <f t="shared" si="23"/>
        <v>4.251591677484185</v>
      </c>
      <c r="R104" s="565">
        <f t="shared" si="21"/>
        <v>5.2178625132760414</v>
      </c>
      <c r="S104" s="565">
        <f t="shared" si="22"/>
        <v>0.5797625014751153</v>
      </c>
      <c r="T104" s="525">
        <f t="shared" si="16"/>
        <v>0</v>
      </c>
      <c r="U104" s="525"/>
      <c r="V104" s="525"/>
      <c r="W104" s="525"/>
      <c r="X104" s="525"/>
      <c r="Y104" s="525"/>
      <c r="Z104" s="525"/>
      <c r="AA104" s="525"/>
      <c r="AB104" s="525"/>
      <c r="AC104" s="525"/>
    </row>
    <row r="105" spans="2:29" ht="13.5" thickBot="1">
      <c r="B105" s="678"/>
      <c r="C105" s="697">
        <v>1000</v>
      </c>
      <c r="D105" s="698">
        <f>($D$20*((350/1000)^0.25))</f>
        <v>304.5875846561296</v>
      </c>
      <c r="E105" s="699">
        <f>($D$22*((350/1000)^0.25))</f>
        <v>9.614507091418233</v>
      </c>
      <c r="F105" s="692"/>
      <c r="G105" s="525"/>
      <c r="H105" s="622"/>
      <c r="K105" s="525"/>
      <c r="L105" s="525"/>
      <c r="M105" s="525">
        <f t="shared" si="17"/>
        <v>84</v>
      </c>
      <c r="N105" s="525">
        <f t="shared" si="18"/>
        <v>1</v>
      </c>
      <c r="O105" s="525">
        <f t="shared" si="19"/>
        <v>84</v>
      </c>
      <c r="P105" s="565">
        <f t="shared" si="20"/>
        <v>9.094299399062354</v>
      </c>
      <c r="Q105" s="565">
        <f t="shared" si="23"/>
        <v>4.1682205579035845</v>
      </c>
      <c r="R105" s="565">
        <f t="shared" si="21"/>
        <v>5.115543411972578</v>
      </c>
      <c r="S105" s="565">
        <f t="shared" si="22"/>
        <v>0.5683937124413971</v>
      </c>
      <c r="T105" s="525">
        <f t="shared" si="16"/>
        <v>0</v>
      </c>
      <c r="U105" s="525"/>
      <c r="V105" s="525"/>
      <c r="W105" s="525"/>
      <c r="X105" s="525"/>
      <c r="Y105" s="525"/>
      <c r="Z105" s="525"/>
      <c r="AA105" s="525"/>
      <c r="AB105" s="525"/>
      <c r="AC105" s="525"/>
    </row>
    <row r="106" spans="8:29" ht="12.75" customHeight="1" thickBot="1">
      <c r="H106" s="629"/>
      <c r="K106" s="525"/>
      <c r="L106" s="525"/>
      <c r="M106" s="525">
        <f t="shared" si="17"/>
        <v>85</v>
      </c>
      <c r="N106" s="525">
        <f t="shared" si="18"/>
        <v>1</v>
      </c>
      <c r="O106" s="525">
        <f t="shared" si="19"/>
        <v>85</v>
      </c>
      <c r="P106" s="565">
        <f t="shared" si="20"/>
        <v>8.915965734821656</v>
      </c>
      <c r="Q106" s="565">
        <f t="shared" si="23"/>
        <v>4.086484295126598</v>
      </c>
      <c r="R106" s="565">
        <f t="shared" si="21"/>
        <v>5.015230725837185</v>
      </c>
      <c r="S106" s="565">
        <f t="shared" si="22"/>
        <v>0.5572478584263535</v>
      </c>
      <c r="T106" s="525">
        <f t="shared" si="16"/>
        <v>0</v>
      </c>
      <c r="U106" s="525"/>
      <c r="V106" s="525"/>
      <c r="W106" s="525"/>
      <c r="X106" s="525"/>
      <c r="Y106" s="525"/>
      <c r="Z106" s="525"/>
      <c r="AA106" s="525"/>
      <c r="AB106" s="525"/>
      <c r="AC106" s="525"/>
    </row>
    <row r="107" spans="1:29" ht="12.75">
      <c r="A107" s="1021" t="s">
        <v>136</v>
      </c>
      <c r="B107" s="1001" t="s">
        <v>103</v>
      </c>
      <c r="C107" s="1002"/>
      <c r="D107" s="1002"/>
      <c r="E107" s="1002"/>
      <c r="F107" s="1002"/>
      <c r="G107" s="1003"/>
      <c r="H107" s="629"/>
      <c r="K107" s="525"/>
      <c r="L107" s="525"/>
      <c r="M107" s="525">
        <f t="shared" si="17"/>
        <v>86</v>
      </c>
      <c r="N107" s="525">
        <f t="shared" si="18"/>
        <v>1</v>
      </c>
      <c r="O107" s="525">
        <f t="shared" si="19"/>
        <v>86</v>
      </c>
      <c r="P107" s="565">
        <f t="shared" si="20"/>
        <v>8.741129084963923</v>
      </c>
      <c r="Q107" s="565">
        <f t="shared" si="23"/>
        <v>4.006350830608471</v>
      </c>
      <c r="R107" s="565">
        <f t="shared" si="21"/>
        <v>4.916885110292211</v>
      </c>
      <c r="S107" s="565">
        <f t="shared" si="22"/>
        <v>0.5463205678102452</v>
      </c>
      <c r="T107" s="525">
        <f t="shared" si="16"/>
        <v>0</v>
      </c>
      <c r="U107" s="525"/>
      <c r="V107" s="525"/>
      <c r="W107" s="525"/>
      <c r="X107" s="525"/>
      <c r="Y107" s="525"/>
      <c r="Z107" s="525"/>
      <c r="AA107" s="525"/>
      <c r="AB107" s="525"/>
      <c r="AC107" s="525"/>
    </row>
    <row r="108" spans="1:29" ht="12.75">
      <c r="A108" s="1022"/>
      <c r="B108" s="1024" t="s">
        <v>104</v>
      </c>
      <c r="C108" s="1025"/>
      <c r="D108" s="1026"/>
      <c r="E108" s="1037" t="s">
        <v>105</v>
      </c>
      <c r="F108" s="1025"/>
      <c r="G108" s="1038"/>
      <c r="H108" s="629"/>
      <c r="K108" s="525"/>
      <c r="L108" s="525"/>
      <c r="M108" s="525">
        <f t="shared" si="17"/>
        <v>87</v>
      </c>
      <c r="N108" s="525">
        <f t="shared" si="18"/>
        <v>1</v>
      </c>
      <c r="O108" s="525">
        <f t="shared" si="19"/>
        <v>87</v>
      </c>
      <c r="P108" s="565">
        <f t="shared" si="20"/>
        <v>8.569720875170074</v>
      </c>
      <c r="Q108" s="565">
        <f t="shared" si="23"/>
        <v>3.927788734452957</v>
      </c>
      <c r="R108" s="565">
        <f t="shared" si="21"/>
        <v>4.820467992283171</v>
      </c>
      <c r="S108" s="565">
        <f t="shared" si="22"/>
        <v>0.5356075546981296</v>
      </c>
      <c r="T108" s="525">
        <f t="shared" si="16"/>
        <v>0</v>
      </c>
      <c r="U108" s="525"/>
      <c r="V108" s="525"/>
      <c r="W108" s="525"/>
      <c r="X108" s="525"/>
      <c r="Y108" s="525"/>
      <c r="Z108" s="525"/>
      <c r="AA108" s="525"/>
      <c r="AB108" s="525"/>
      <c r="AC108" s="525"/>
    </row>
    <row r="109" spans="1:29" ht="22.5" customHeight="1" thickBot="1">
      <c r="A109" s="1023"/>
      <c r="B109" s="700" t="s">
        <v>106</v>
      </c>
      <c r="C109" s="701" t="s">
        <v>107</v>
      </c>
      <c r="D109" s="701" t="s">
        <v>83</v>
      </c>
      <c r="E109" s="700" t="s">
        <v>106</v>
      </c>
      <c r="F109" s="701" t="s">
        <v>107</v>
      </c>
      <c r="G109" s="617" t="s">
        <v>83</v>
      </c>
      <c r="H109" s="629"/>
      <c r="K109" s="525"/>
      <c r="L109" s="525"/>
      <c r="M109" s="525">
        <f t="shared" si="17"/>
        <v>88</v>
      </c>
      <c r="N109" s="525">
        <f t="shared" si="18"/>
        <v>1</v>
      </c>
      <c r="O109" s="525">
        <f t="shared" si="19"/>
        <v>88</v>
      </c>
      <c r="P109" s="565">
        <f t="shared" si="20"/>
        <v>8.401673875821597</v>
      </c>
      <c r="Q109" s="565">
        <f t="shared" si="23"/>
        <v>3.8507671930849057</v>
      </c>
      <c r="R109" s="565">
        <f t="shared" si="21"/>
        <v>4.725941555149653</v>
      </c>
      <c r="S109" s="565">
        <f t="shared" si="22"/>
        <v>0.5251046172388498</v>
      </c>
      <c r="T109" s="525">
        <f t="shared" si="16"/>
        <v>0</v>
      </c>
      <c r="U109" s="525"/>
      <c r="V109" s="525"/>
      <c r="W109" s="525"/>
      <c r="X109" s="525"/>
      <c r="Y109" s="525"/>
      <c r="Z109" s="525"/>
      <c r="AA109" s="525"/>
      <c r="AB109" s="525"/>
      <c r="AC109" s="525"/>
    </row>
    <row r="110" spans="1:29" ht="13.5" thickTop="1">
      <c r="A110" s="570" t="s">
        <v>42</v>
      </c>
      <c r="B110" s="618">
        <f>$B$27*(G91/0.015)</f>
        <v>45.76432413722052</v>
      </c>
      <c r="C110" s="618">
        <f>$B$27*(G92/0.035)</f>
        <v>31.62927043609697</v>
      </c>
      <c r="D110" s="618">
        <f>$B$27*(G93/1)</f>
        <v>7.3333572397963405</v>
      </c>
      <c r="E110" s="702"/>
      <c r="F110" s="702"/>
      <c r="G110" s="703"/>
      <c r="H110" s="635"/>
      <c r="K110" s="525"/>
      <c r="L110" s="525"/>
      <c r="M110" s="525">
        <f t="shared" si="17"/>
        <v>89</v>
      </c>
      <c r="N110" s="525">
        <f t="shared" si="18"/>
        <v>1</v>
      </c>
      <c r="O110" s="525">
        <f t="shared" si="19"/>
        <v>89</v>
      </c>
      <c r="P110" s="565">
        <f t="shared" si="20"/>
        <v>8.236922175631797</v>
      </c>
      <c r="Q110" s="565">
        <f t="shared" si="23"/>
        <v>3.77525599716458</v>
      </c>
      <c r="R110" s="565">
        <f t="shared" si="21"/>
        <v>4.63326872379289</v>
      </c>
      <c r="S110" s="565">
        <f t="shared" si="22"/>
        <v>0.5148076359769873</v>
      </c>
      <c r="T110" s="525">
        <f t="shared" si="16"/>
        <v>0</v>
      </c>
      <c r="U110" s="525"/>
      <c r="V110" s="525"/>
      <c r="W110" s="525"/>
      <c r="X110" s="525"/>
      <c r="Y110" s="525"/>
      <c r="Z110" s="525"/>
      <c r="AA110" s="525"/>
      <c r="AB110" s="525"/>
      <c r="AC110" s="525"/>
    </row>
    <row r="111" spans="1:29" ht="12.75">
      <c r="A111" s="570" t="s">
        <v>56</v>
      </c>
      <c r="B111" s="618">
        <f>B28*($G$91/0.015)</f>
        <v>20.975315229559406</v>
      </c>
      <c r="C111" s="618">
        <f>B28*($G$92/0.035)</f>
        <v>14.496748949877778</v>
      </c>
      <c r="D111" s="618">
        <f>B28*($G$93/1)</f>
        <v>3.3611220682399896</v>
      </c>
      <c r="E111" s="704"/>
      <c r="F111" s="704"/>
      <c r="G111" s="703"/>
      <c r="K111" s="525"/>
      <c r="L111" s="525"/>
      <c r="M111" s="525">
        <f t="shared" si="17"/>
        <v>90</v>
      </c>
      <c r="N111" s="525">
        <f t="shared" si="18"/>
        <v>1</v>
      </c>
      <c r="O111" s="525">
        <f t="shared" si="19"/>
        <v>90</v>
      </c>
      <c r="P111" s="565">
        <f t="shared" si="20"/>
        <v>8.075401155794102</v>
      </c>
      <c r="Q111" s="565">
        <f t="shared" si="23"/>
        <v>3.70122552973897</v>
      </c>
      <c r="R111" s="565">
        <f t="shared" si="21"/>
        <v>4.542413150134187</v>
      </c>
      <c r="S111" s="565">
        <f t="shared" si="22"/>
        <v>0.5047125722371314</v>
      </c>
      <c r="T111" s="525">
        <f t="shared" si="16"/>
        <v>0</v>
      </c>
      <c r="U111" s="525"/>
      <c r="V111" s="525"/>
      <c r="W111" s="525"/>
      <c r="X111" s="525"/>
      <c r="Y111" s="525"/>
      <c r="Z111" s="525"/>
      <c r="AA111" s="525"/>
      <c r="AB111" s="525"/>
      <c r="AC111" s="525"/>
    </row>
    <row r="112" spans="1:29" ht="12.75">
      <c r="A112" s="570" t="s">
        <v>57</v>
      </c>
      <c r="B112" s="618">
        <f>B29*($G$91/0.015)</f>
        <v>25.742432327186542</v>
      </c>
      <c r="C112" s="618">
        <f>B29*($G$92/0.035)</f>
        <v>17.791464620304545</v>
      </c>
      <c r="D112" s="618">
        <f>B29*($G$93/1)</f>
        <v>4.125013447385442</v>
      </c>
      <c r="E112" s="704"/>
      <c r="F112" s="704"/>
      <c r="G112" s="703"/>
      <c r="K112" s="525"/>
      <c r="L112" s="525"/>
      <c r="M112" s="525">
        <f t="shared" si="17"/>
        <v>91</v>
      </c>
      <c r="N112" s="525">
        <f t="shared" si="18"/>
        <v>1</v>
      </c>
      <c r="O112" s="525">
        <f t="shared" si="19"/>
        <v>91</v>
      </c>
      <c r="P112" s="565">
        <f t="shared" si="20"/>
        <v>7.9170474646373314</v>
      </c>
      <c r="Q112" s="565">
        <f t="shared" si="23"/>
        <v>3.62864675462545</v>
      </c>
      <c r="R112" s="565">
        <f t="shared" si="21"/>
        <v>4.453339198858503</v>
      </c>
      <c r="S112" s="565">
        <f t="shared" si="22"/>
        <v>0.4948154665398332</v>
      </c>
      <c r="T112" s="525">
        <f t="shared" si="16"/>
        <v>0</v>
      </c>
      <c r="U112" s="525"/>
      <c r="V112" s="525"/>
      <c r="W112" s="525"/>
      <c r="X112" s="525"/>
      <c r="Y112" s="525"/>
      <c r="Z112" s="525"/>
      <c r="AA112" s="525"/>
      <c r="AB112" s="525"/>
      <c r="AC112" s="525"/>
    </row>
    <row r="113" spans="1:29" ht="13.5" thickBot="1">
      <c r="A113" s="572" t="s">
        <v>58</v>
      </c>
      <c r="B113" s="624">
        <f>B30*($G$91/0.015)</f>
        <v>2.8602702585762825</v>
      </c>
      <c r="C113" s="624">
        <f>B30*($G$92/0.035)</f>
        <v>1.9768294022560606</v>
      </c>
      <c r="D113" s="624">
        <f>B30*($G$93/1)</f>
        <v>0.4583348274872713</v>
      </c>
      <c r="E113" s="624">
        <f>B30*(G94/0.015)</f>
        <v>0.6356156130169517</v>
      </c>
      <c r="F113" s="624">
        <f>B30*(G95/0.035)</f>
        <v>0.43929542272356903</v>
      </c>
      <c r="G113" s="705">
        <f>B30*(G96/1)</f>
        <v>0.1018521838860603</v>
      </c>
      <c r="K113" s="525"/>
      <c r="L113" s="525"/>
      <c r="M113" s="525">
        <f t="shared" si="17"/>
        <v>92</v>
      </c>
      <c r="N113" s="525">
        <f t="shared" si="18"/>
        <v>1</v>
      </c>
      <c r="O113" s="525">
        <f t="shared" si="19"/>
        <v>92</v>
      </c>
      <c r="P113" s="565">
        <f t="shared" si="20"/>
        <v>7.761798992777931</v>
      </c>
      <c r="Q113" s="565">
        <f t="shared" si="23"/>
        <v>3.5574912050232244</v>
      </c>
      <c r="R113" s="565">
        <f t="shared" si="21"/>
        <v>4.36601193343759</v>
      </c>
      <c r="S113" s="565">
        <f t="shared" si="22"/>
        <v>0.48511243704862067</v>
      </c>
      <c r="T113" s="525">
        <f t="shared" si="16"/>
        <v>0</v>
      </c>
      <c r="U113" s="525"/>
      <c r="V113" s="525"/>
      <c r="W113" s="525"/>
      <c r="X113" s="525"/>
      <c r="Y113" s="525"/>
      <c r="Z113" s="525"/>
      <c r="AA113" s="525"/>
      <c r="AB113" s="525"/>
      <c r="AC113" s="525"/>
    </row>
    <row r="114" spans="1:29" ht="12.75">
      <c r="A114" s="525"/>
      <c r="H114" s="706"/>
      <c r="K114" s="525"/>
      <c r="L114" s="525"/>
      <c r="M114" s="525">
        <f t="shared" si="17"/>
        <v>93</v>
      </c>
      <c r="N114" s="525">
        <f t="shared" si="18"/>
        <v>1</v>
      </c>
      <c r="O114" s="525">
        <f t="shared" si="19"/>
        <v>93</v>
      </c>
      <c r="P114" s="565">
        <f t="shared" si="20"/>
        <v>7.609594848759475</v>
      </c>
      <c r="Q114" s="565">
        <f t="shared" si="23"/>
        <v>3.4877309723480985</v>
      </c>
      <c r="R114" s="565">
        <f t="shared" si="21"/>
        <v>4.280397102427208</v>
      </c>
      <c r="S114" s="565">
        <f t="shared" si="22"/>
        <v>0.47559967804746717</v>
      </c>
      <c r="T114" s="525">
        <f t="shared" si="16"/>
        <v>0</v>
      </c>
      <c r="U114" s="525"/>
      <c r="V114" s="525"/>
      <c r="W114" s="525"/>
      <c r="X114" s="525"/>
      <c r="Y114" s="525"/>
      <c r="Z114" s="525"/>
      <c r="AA114" s="525"/>
      <c r="AB114" s="525"/>
      <c r="AC114" s="525"/>
    </row>
    <row r="115" spans="1:29" ht="12.75" customHeight="1" hidden="1">
      <c r="A115" s="1007"/>
      <c r="B115" s="1009"/>
      <c r="C115" s="1010"/>
      <c r="D115" s="1010"/>
      <c r="E115" s="1010"/>
      <c r="F115" s="1010"/>
      <c r="G115" s="1010"/>
      <c r="H115" s="706"/>
      <c r="K115" s="525"/>
      <c r="L115" s="525"/>
      <c r="M115" s="525">
        <f t="shared" si="17"/>
        <v>94</v>
      </c>
      <c r="N115" s="525">
        <f t="shared" si="18"/>
        <v>1</v>
      </c>
      <c r="O115" s="525">
        <f t="shared" si="19"/>
        <v>94</v>
      </c>
      <c r="P115" s="565">
        <f t="shared" si="20"/>
        <v>7.46037533516986</v>
      </c>
      <c r="Q115" s="565">
        <f t="shared" si="23"/>
        <v>3.4193386952861915</v>
      </c>
      <c r="R115" s="565">
        <f t="shared" si="21"/>
        <v>4.196461126033049</v>
      </c>
      <c r="S115" s="565">
        <f t="shared" si="22"/>
        <v>0.46627345844811624</v>
      </c>
      <c r="T115" s="525">
        <f t="shared" si="16"/>
        <v>0</v>
      </c>
      <c r="U115" s="525"/>
      <c r="V115" s="525"/>
      <c r="W115" s="525"/>
      <c r="X115" s="525"/>
      <c r="Y115" s="525"/>
      <c r="Z115" s="525"/>
      <c r="AA115" s="525"/>
      <c r="AB115" s="525"/>
      <c r="AC115" s="525"/>
    </row>
    <row r="116" spans="1:29" ht="12.75" hidden="1">
      <c r="A116" s="1008"/>
      <c r="B116" s="1009"/>
      <c r="C116" s="1010"/>
      <c r="D116" s="1010"/>
      <c r="E116" s="1009"/>
      <c r="F116" s="1010"/>
      <c r="G116" s="1010"/>
      <c r="K116" s="525"/>
      <c r="L116" s="525"/>
      <c r="M116" s="525">
        <f t="shared" si="17"/>
        <v>95</v>
      </c>
      <c r="N116" s="525">
        <f t="shared" si="18"/>
        <v>1</v>
      </c>
      <c r="O116" s="525">
        <f t="shared" si="19"/>
        <v>95</v>
      </c>
      <c r="P116" s="565">
        <f t="shared" si="20"/>
        <v>7.31408192522682</v>
      </c>
      <c r="Q116" s="565">
        <f t="shared" si="23"/>
        <v>3.3522875490622983</v>
      </c>
      <c r="R116" s="565">
        <f t="shared" si="21"/>
        <v>4.114171082940089</v>
      </c>
      <c r="S116" s="565">
        <f t="shared" si="22"/>
        <v>0.45713012032667627</v>
      </c>
      <c r="T116" s="525">
        <f t="shared" si="16"/>
        <v>0</v>
      </c>
      <c r="U116" s="525"/>
      <c r="V116" s="525"/>
      <c r="W116" s="525"/>
      <c r="X116" s="525"/>
      <c r="Y116" s="525"/>
      <c r="Z116" s="525"/>
      <c r="AA116" s="525"/>
      <c r="AB116" s="525"/>
      <c r="AC116" s="525"/>
    </row>
    <row r="117" spans="1:29" ht="12.75" hidden="1">
      <c r="A117" s="1008"/>
      <c r="B117" s="632"/>
      <c r="C117" s="627"/>
      <c r="D117" s="627"/>
      <c r="E117" s="632"/>
      <c r="F117" s="627"/>
      <c r="G117" s="627"/>
      <c r="K117" s="525"/>
      <c r="L117" s="525"/>
      <c r="M117" s="525">
        <f t="shared" si="17"/>
        <v>96</v>
      </c>
      <c r="N117" s="525">
        <f t="shared" si="18"/>
        <v>1</v>
      </c>
      <c r="O117" s="525">
        <f t="shared" si="19"/>
        <v>96</v>
      </c>
      <c r="P117" s="565">
        <f t="shared" si="20"/>
        <v>7.170657239822595</v>
      </c>
      <c r="Q117" s="565">
        <f t="shared" si="23"/>
        <v>3.286551234918695</v>
      </c>
      <c r="R117" s="565">
        <f t="shared" si="21"/>
        <v>4.033494697400212</v>
      </c>
      <c r="S117" s="565">
        <f t="shared" si="22"/>
        <v>0.4481660774889122</v>
      </c>
      <c r="T117" s="525">
        <f t="shared" si="16"/>
        <v>0</v>
      </c>
      <c r="U117" s="525"/>
      <c r="V117" s="525"/>
      <c r="W117" s="525"/>
      <c r="X117" s="525"/>
      <c r="Y117" s="525"/>
      <c r="Z117" s="525"/>
      <c r="AA117" s="525"/>
      <c r="AB117" s="525"/>
      <c r="AC117" s="525"/>
    </row>
    <row r="118" spans="1:29" ht="12.75" hidden="1">
      <c r="A118" s="633"/>
      <c r="B118" s="707"/>
      <c r="C118" s="707"/>
      <c r="D118" s="707"/>
      <c r="E118" s="708"/>
      <c r="F118" s="708"/>
      <c r="G118" s="708"/>
      <c r="K118" s="525"/>
      <c r="L118" s="525"/>
      <c r="M118" s="525">
        <f t="shared" si="17"/>
        <v>97</v>
      </c>
      <c r="N118" s="525">
        <f t="shared" si="18"/>
        <v>1</v>
      </c>
      <c r="O118" s="525">
        <f t="shared" si="19"/>
        <v>97</v>
      </c>
      <c r="P118" s="565">
        <f t="shared" si="20"/>
        <v>7.030045025018726</v>
      </c>
      <c r="Q118" s="565">
        <f t="shared" si="23"/>
        <v>3.222103969800255</v>
      </c>
      <c r="R118" s="565">
        <f t="shared" si="21"/>
        <v>3.9544003265730363</v>
      </c>
      <c r="S118" s="565">
        <f t="shared" si="22"/>
        <v>0.4393778140636704</v>
      </c>
      <c r="T118" s="525">
        <f t="shared" si="16"/>
        <v>0</v>
      </c>
      <c r="U118" s="525"/>
      <c r="V118" s="525"/>
      <c r="W118" s="525"/>
      <c r="X118" s="525"/>
      <c r="Y118" s="525"/>
      <c r="Z118" s="525"/>
      <c r="AA118" s="525"/>
      <c r="AB118" s="525"/>
      <c r="AC118" s="525"/>
    </row>
    <row r="119" spans="1:29" ht="12.75" hidden="1">
      <c r="A119" s="633"/>
      <c r="B119" s="707"/>
      <c r="C119" s="707"/>
      <c r="D119" s="707"/>
      <c r="E119" s="708"/>
      <c r="F119" s="708"/>
      <c r="G119" s="708"/>
      <c r="K119" s="525"/>
      <c r="L119" s="525"/>
      <c r="M119" s="525">
        <f t="shared" si="17"/>
        <v>98</v>
      </c>
      <c r="N119" s="525">
        <f t="shared" si="18"/>
        <v>1</v>
      </c>
      <c r="O119" s="525">
        <f t="shared" si="19"/>
        <v>98</v>
      </c>
      <c r="P119" s="565">
        <f t="shared" si="20"/>
        <v>6.892190129982179</v>
      </c>
      <c r="Q119" s="565">
        <f t="shared" si="23"/>
        <v>3.1589204762418372</v>
      </c>
      <c r="R119" s="565">
        <f t="shared" si="21"/>
        <v>3.876856948114978</v>
      </c>
      <c r="S119" s="565">
        <f t="shared" si="22"/>
        <v>0.4307618831238862</v>
      </c>
      <c r="T119" s="525">
        <f t="shared" si="16"/>
        <v>0</v>
      </c>
      <c r="U119" s="525"/>
      <c r="V119" s="525"/>
      <c r="W119" s="525"/>
      <c r="X119" s="525"/>
      <c r="Y119" s="525"/>
      <c r="Z119" s="525"/>
      <c r="AA119" s="525"/>
      <c r="AB119" s="525"/>
      <c r="AC119" s="525"/>
    </row>
    <row r="120" spans="1:29" ht="12.75" hidden="1">
      <c r="A120" s="633"/>
      <c r="B120" s="707"/>
      <c r="C120" s="707"/>
      <c r="D120" s="707"/>
      <c r="E120" s="708"/>
      <c r="F120" s="708"/>
      <c r="G120" s="708"/>
      <c r="K120" s="525"/>
      <c r="L120" s="525"/>
      <c r="M120" s="525">
        <f t="shared" si="17"/>
        <v>99</v>
      </c>
      <c r="N120" s="525">
        <f t="shared" si="18"/>
        <v>1</v>
      </c>
      <c r="O120" s="525">
        <f t="shared" si="19"/>
        <v>99</v>
      </c>
      <c r="P120" s="565">
        <f t="shared" si="20"/>
        <v>6.757038485354115</v>
      </c>
      <c r="Q120" s="565">
        <f t="shared" si="23"/>
        <v>3.0969759724539743</v>
      </c>
      <c r="R120" s="565">
        <f t="shared" si="21"/>
        <v>3.8008341480116923</v>
      </c>
      <c r="S120" s="565">
        <f t="shared" si="22"/>
        <v>0.4223149053346322</v>
      </c>
      <c r="T120" s="525">
        <f t="shared" si="16"/>
        <v>0</v>
      </c>
      <c r="U120" s="525"/>
      <c r="V120" s="525"/>
      <c r="W120" s="525"/>
      <c r="X120" s="525"/>
      <c r="Y120" s="525"/>
      <c r="Z120" s="525"/>
      <c r="AA120" s="525"/>
      <c r="AB120" s="525"/>
      <c r="AC120" s="525"/>
    </row>
    <row r="121" spans="1:29" ht="12.75" hidden="1">
      <c r="A121" s="633"/>
      <c r="B121" s="707"/>
      <c r="C121" s="707"/>
      <c r="D121" s="707"/>
      <c r="E121" s="707"/>
      <c r="F121" s="707"/>
      <c r="G121" s="707"/>
      <c r="K121" s="525"/>
      <c r="L121" s="525"/>
      <c r="M121" s="525">
        <f t="shared" si="17"/>
        <v>100</v>
      </c>
      <c r="N121" s="525">
        <f t="shared" si="18"/>
        <v>1</v>
      </c>
      <c r="O121" s="525">
        <f t="shared" si="19"/>
        <v>100</v>
      </c>
      <c r="P121" s="565">
        <f t="shared" si="20"/>
        <v>6.624537082042844</v>
      </c>
      <c r="Q121" s="565">
        <f t="shared" si="23"/>
        <v>3.036246162602975</v>
      </c>
      <c r="R121" s="565">
        <f t="shared" si="21"/>
        <v>3.726302108649102</v>
      </c>
      <c r="S121" s="565">
        <f t="shared" si="22"/>
        <v>0.41403356762767773</v>
      </c>
      <c r="T121" s="525">
        <f t="shared" si="16"/>
        <v>0</v>
      </c>
      <c r="U121" s="525"/>
      <c r="V121" s="525"/>
      <c r="W121" s="525"/>
      <c r="X121" s="525"/>
      <c r="Y121" s="525"/>
      <c r="Z121" s="525"/>
      <c r="AA121" s="525"/>
      <c r="AB121" s="525"/>
      <c r="AC121" s="525"/>
    </row>
    <row r="122" spans="1:29" ht="13.5" thickBot="1">
      <c r="A122" s="525"/>
      <c r="K122" s="525"/>
      <c r="L122" s="525"/>
      <c r="M122" s="525">
        <f t="shared" si="17"/>
        <v>101</v>
      </c>
      <c r="N122" s="525">
        <f t="shared" si="18"/>
        <v>1</v>
      </c>
      <c r="O122" s="525">
        <f t="shared" si="19"/>
        <v>101</v>
      </c>
      <c r="P122" s="565">
        <f t="shared" si="20"/>
        <v>6.494633950432631</v>
      </c>
      <c r="Q122" s="565">
        <f t="shared" si="23"/>
        <v>2.976707227281627</v>
      </c>
      <c r="R122" s="565">
        <f t="shared" si="21"/>
        <v>3.6532315971183573</v>
      </c>
      <c r="S122" s="565">
        <f t="shared" si="22"/>
        <v>0.4059146219020394</v>
      </c>
      <c r="T122" s="525">
        <f t="shared" si="16"/>
        <v>0</v>
      </c>
      <c r="U122" s="525"/>
      <c r="V122" s="525"/>
      <c r="W122" s="525"/>
      <c r="X122" s="525"/>
      <c r="Y122" s="525"/>
      <c r="Z122" s="525"/>
      <c r="AA122" s="525"/>
      <c r="AB122" s="525"/>
      <c r="AC122" s="525"/>
    </row>
    <row r="123" spans="1:29" ht="12.75">
      <c r="A123" s="1031" t="s">
        <v>137</v>
      </c>
      <c r="B123" s="1039" t="s">
        <v>108</v>
      </c>
      <c r="C123" s="1040"/>
      <c r="D123" s="1039" t="s">
        <v>109</v>
      </c>
      <c r="E123" s="1040"/>
      <c r="F123" s="1039" t="s">
        <v>110</v>
      </c>
      <c r="G123" s="1041"/>
      <c r="K123" s="525"/>
      <c r="L123" s="525"/>
      <c r="M123" s="525">
        <f t="shared" si="17"/>
        <v>102</v>
      </c>
      <c r="N123" s="525">
        <f t="shared" si="18"/>
        <v>1</v>
      </c>
      <c r="O123" s="525">
        <f t="shared" si="19"/>
        <v>102</v>
      </c>
      <c r="P123" s="565">
        <f t="shared" si="20"/>
        <v>6.367278140000207</v>
      </c>
      <c r="Q123" s="565">
        <f t="shared" si="23"/>
        <v>2.9183358141667664</v>
      </c>
      <c r="R123" s="565">
        <f t="shared" si="21"/>
        <v>3.581593953750119</v>
      </c>
      <c r="S123" s="565">
        <f t="shared" si="22"/>
        <v>0.3979548837500129</v>
      </c>
      <c r="T123" s="525">
        <f t="shared" si="16"/>
        <v>0</v>
      </c>
      <c r="U123" s="525"/>
      <c r="V123" s="525"/>
      <c r="W123" s="525"/>
      <c r="X123" s="525"/>
      <c r="Y123" s="525"/>
      <c r="Z123" s="525"/>
      <c r="AA123" s="525"/>
      <c r="AB123" s="525"/>
      <c r="AC123" s="525"/>
    </row>
    <row r="124" spans="1:29" ht="12.75">
      <c r="A124" s="1042"/>
      <c r="B124" s="709"/>
      <c r="C124" s="710"/>
      <c r="D124" s="709"/>
      <c r="E124" s="710"/>
      <c r="F124" s="711"/>
      <c r="G124" s="712"/>
      <c r="K124" s="525"/>
      <c r="L124" s="525"/>
      <c r="M124" s="525">
        <f t="shared" si="17"/>
        <v>103</v>
      </c>
      <c r="N124" s="525">
        <f t="shared" si="18"/>
        <v>1</v>
      </c>
      <c r="O124" s="525">
        <f t="shared" si="19"/>
        <v>103</v>
      </c>
      <c r="P124" s="565">
        <f t="shared" si="20"/>
        <v>6.242419699330989</v>
      </c>
      <c r="Q124" s="565">
        <f t="shared" si="23"/>
        <v>2.8611090288600414</v>
      </c>
      <c r="R124" s="565">
        <f t="shared" si="21"/>
        <v>3.511361080873684</v>
      </c>
      <c r="S124" s="565">
        <f t="shared" si="22"/>
        <v>0.3901512312081868</v>
      </c>
      <c r="T124" s="525">
        <f t="shared" si="16"/>
        <v>0</v>
      </c>
      <c r="U124" s="525"/>
      <c r="V124" s="525"/>
      <c r="W124" s="525"/>
      <c r="X124" s="525"/>
      <c r="Y124" s="525"/>
      <c r="Z124" s="525"/>
      <c r="AA124" s="525"/>
      <c r="AB124" s="525"/>
      <c r="AC124" s="525"/>
    </row>
    <row r="125" spans="1:29" ht="13.5" thickBot="1">
      <c r="A125" s="1043"/>
      <c r="B125" s="646" t="s">
        <v>87</v>
      </c>
      <c r="C125" s="713" t="s">
        <v>88</v>
      </c>
      <c r="D125" s="646" t="s">
        <v>111</v>
      </c>
      <c r="E125" s="713" t="s">
        <v>88</v>
      </c>
      <c r="F125" s="646" t="s">
        <v>111</v>
      </c>
      <c r="G125" s="647" t="s">
        <v>88</v>
      </c>
      <c r="K125" s="525"/>
      <c r="L125" s="525"/>
      <c r="M125" s="525">
        <f t="shared" si="17"/>
        <v>104</v>
      </c>
      <c r="N125" s="525">
        <f t="shared" si="18"/>
        <v>1</v>
      </c>
      <c r="O125" s="525">
        <f t="shared" si="19"/>
        <v>104</v>
      </c>
      <c r="P125" s="565">
        <f t="shared" si="20"/>
        <v>6.1200096565271656</v>
      </c>
      <c r="Q125" s="565">
        <f t="shared" si="23"/>
        <v>2.805004425908289</v>
      </c>
      <c r="R125" s="565">
        <f t="shared" si="21"/>
        <v>3.4425054317965333</v>
      </c>
      <c r="S125" s="565">
        <f t="shared" si="22"/>
        <v>0.38250060353294785</v>
      </c>
      <c r="T125" s="525">
        <f t="shared" si="16"/>
        <v>0</v>
      </c>
      <c r="U125" s="525"/>
      <c r="V125" s="525"/>
      <c r="W125" s="525"/>
      <c r="X125" s="525"/>
      <c r="Y125" s="525"/>
      <c r="Z125" s="525"/>
      <c r="AA125" s="525"/>
      <c r="AB125" s="525"/>
      <c r="AC125" s="525"/>
    </row>
    <row r="126" spans="1:29" ht="13.5" thickTop="1">
      <c r="A126" s="714" t="s">
        <v>42</v>
      </c>
      <c r="B126" s="715">
        <f>$B$110/$D$100</f>
        <v>0.05258206899500369</v>
      </c>
      <c r="C126" s="716">
        <f>B110/$E$100</f>
        <v>1.665799945761717</v>
      </c>
      <c r="D126" s="715">
        <f>C110/$D$101</f>
        <v>0.04491526730262298</v>
      </c>
      <c r="E126" s="716">
        <f>C110/E101</f>
        <v>1.4229156681470958</v>
      </c>
      <c r="F126" s="715">
        <f>D110/$D$102</f>
        <v>0.02407634982258218</v>
      </c>
      <c r="G126" s="717">
        <f>D110/E102</f>
        <v>0.7627387623794034</v>
      </c>
      <c r="K126" s="525"/>
      <c r="L126" s="525"/>
      <c r="M126" s="525">
        <f t="shared" si="17"/>
        <v>105</v>
      </c>
      <c r="N126" s="525">
        <f t="shared" si="18"/>
        <v>1</v>
      </c>
      <c r="O126" s="525">
        <f t="shared" si="19"/>
        <v>105</v>
      </c>
      <c r="P126" s="565">
        <f t="shared" si="20"/>
        <v>5.999999999999972</v>
      </c>
      <c r="Q126" s="565">
        <f t="shared" si="23"/>
        <v>2.7499999999999916</v>
      </c>
      <c r="R126" s="565">
        <f t="shared" si="21"/>
        <v>3.3749999999999867</v>
      </c>
      <c r="S126" s="565">
        <f t="shared" si="22"/>
        <v>0.3749999999999982</v>
      </c>
      <c r="T126" s="525">
        <f t="shared" si="16"/>
        <v>0</v>
      </c>
      <c r="U126" s="525"/>
      <c r="V126" s="525"/>
      <c r="W126" s="525"/>
      <c r="X126" s="525"/>
      <c r="Y126" s="525"/>
      <c r="Z126" s="525"/>
      <c r="AA126" s="525"/>
      <c r="AB126" s="525"/>
      <c r="AC126" s="525"/>
    </row>
    <row r="127" spans="1:29" ht="12.75">
      <c r="A127" s="718" t="s">
        <v>43</v>
      </c>
      <c r="B127" s="715">
        <f>$B$111/$D$100</f>
        <v>0.02410011495604336</v>
      </c>
      <c r="C127" s="719">
        <f>B111/E100</f>
        <v>0.7634916418074537</v>
      </c>
      <c r="D127" s="715">
        <f>C111/$D$101</f>
        <v>0.020586164180368863</v>
      </c>
      <c r="E127" s="719">
        <f>C111/E101</f>
        <v>0.6521696812340856</v>
      </c>
      <c r="F127" s="715">
        <f>D111/$D$102</f>
        <v>0.011034993668683499</v>
      </c>
      <c r="G127" s="720">
        <f>D111/E102</f>
        <v>0.34958859942389325</v>
      </c>
      <c r="K127" s="525"/>
      <c r="L127" s="525"/>
      <c r="M127" s="525">
        <f t="shared" si="17"/>
        <v>106</v>
      </c>
      <c r="N127" s="525">
        <f t="shared" si="18"/>
        <v>1</v>
      </c>
      <c r="O127" s="525">
        <f t="shared" si="19"/>
        <v>106</v>
      </c>
      <c r="P127" s="565">
        <f t="shared" si="20"/>
        <v>5.882343659638613</v>
      </c>
      <c r="Q127" s="565">
        <f t="shared" si="23"/>
        <v>2.696074177334369</v>
      </c>
      <c r="R127" s="565">
        <f t="shared" si="21"/>
        <v>3.3088183085467224</v>
      </c>
      <c r="S127" s="565">
        <f t="shared" si="22"/>
        <v>0.3676464787274133</v>
      </c>
      <c r="T127" s="525">
        <f t="shared" si="16"/>
        <v>0</v>
      </c>
      <c r="U127" s="525"/>
      <c r="V127" s="525"/>
      <c r="W127" s="525"/>
      <c r="X127" s="525"/>
      <c r="Y127" s="525"/>
      <c r="Z127" s="525"/>
      <c r="AA127" s="525"/>
      <c r="AB127" s="525"/>
      <c r="AC127" s="525"/>
    </row>
    <row r="128" spans="1:29" ht="12.75">
      <c r="A128" s="718" t="s">
        <v>85</v>
      </c>
      <c r="B128" s="715">
        <f>$B$112/$D$100</f>
        <v>0.029577413809689576</v>
      </c>
      <c r="C128" s="719">
        <f>B112/E100</f>
        <v>0.9370124694909658</v>
      </c>
      <c r="D128" s="715">
        <f>C112/$D$101</f>
        <v>0.02526483785772542</v>
      </c>
      <c r="E128" s="719">
        <f>C112/E101</f>
        <v>0.8003900633327414</v>
      </c>
      <c r="F128" s="715">
        <f>D112/$D$102</f>
        <v>0.013542946775202477</v>
      </c>
      <c r="G128" s="720">
        <f>D112/E102</f>
        <v>0.42904055383841444</v>
      </c>
      <c r="K128" s="525"/>
      <c r="L128" s="525"/>
      <c r="M128" s="525">
        <f t="shared" si="17"/>
        <v>107</v>
      </c>
      <c r="N128" s="525">
        <f t="shared" si="18"/>
        <v>1</v>
      </c>
      <c r="O128" s="525">
        <f t="shared" si="19"/>
        <v>107</v>
      </c>
      <c r="P128" s="565">
        <f t="shared" si="20"/>
        <v>5.766994488348459</v>
      </c>
      <c r="Q128" s="565">
        <f t="shared" si="23"/>
        <v>2.6432058071597146</v>
      </c>
      <c r="R128" s="565">
        <f t="shared" si="21"/>
        <v>3.243934399696011</v>
      </c>
      <c r="S128" s="565">
        <f t="shared" si="22"/>
        <v>0.3604371555217787</v>
      </c>
      <c r="T128" s="525">
        <f t="shared" si="16"/>
        <v>0</v>
      </c>
      <c r="U128" s="525"/>
      <c r="V128" s="525"/>
      <c r="W128" s="525"/>
      <c r="X128" s="525"/>
      <c r="Y128" s="525"/>
      <c r="Z128" s="525"/>
      <c r="AA128" s="525"/>
      <c r="AB128" s="525"/>
      <c r="AC128" s="525"/>
    </row>
    <row r="129" spans="1:29" ht="12.75">
      <c r="A129" s="721" t="s">
        <v>112</v>
      </c>
      <c r="B129" s="715">
        <f>$B$113/$D$100</f>
        <v>0.003286379312187731</v>
      </c>
      <c r="C129" s="719">
        <f>B113/E100</f>
        <v>0.10411249661010731</v>
      </c>
      <c r="D129" s="715">
        <f>C113/$D$101</f>
        <v>0.002807204206413936</v>
      </c>
      <c r="E129" s="719">
        <f>C113/E101</f>
        <v>0.08893222925919349</v>
      </c>
      <c r="F129" s="715">
        <f>D113/$D$102</f>
        <v>0.0015047718639113862</v>
      </c>
      <c r="G129" s="720">
        <f>D113/E102</f>
        <v>0.04767117264871271</v>
      </c>
      <c r="K129" s="525"/>
      <c r="L129" s="525"/>
      <c r="M129" s="525">
        <f t="shared" si="17"/>
        <v>108</v>
      </c>
      <c r="N129" s="525">
        <f t="shared" si="18"/>
        <v>1</v>
      </c>
      <c r="O129" s="525">
        <f t="shared" si="19"/>
        <v>108</v>
      </c>
      <c r="P129" s="565">
        <f t="shared" si="20"/>
        <v>5.653907243951258</v>
      </c>
      <c r="Q129" s="565">
        <f t="shared" si="23"/>
        <v>2.591374153477664</v>
      </c>
      <c r="R129" s="565">
        <f t="shared" si="21"/>
        <v>3.1803228247225848</v>
      </c>
      <c r="S129" s="565">
        <f t="shared" si="22"/>
        <v>0.3533692027469536</v>
      </c>
      <c r="T129" s="525">
        <f t="shared" si="16"/>
        <v>0</v>
      </c>
      <c r="U129" s="525"/>
      <c r="V129" s="525"/>
      <c r="W129" s="525"/>
      <c r="X129" s="525"/>
      <c r="Y129" s="525"/>
      <c r="Z129" s="525"/>
      <c r="AA129" s="525"/>
      <c r="AB129" s="525"/>
      <c r="AC129" s="525"/>
    </row>
    <row r="130" spans="1:29" ht="13.5" thickBot="1">
      <c r="A130" s="722" t="s">
        <v>113</v>
      </c>
      <c r="B130" s="723">
        <f>$E$113/$D$103</f>
        <v>0.0007303065138194958</v>
      </c>
      <c r="C130" s="724">
        <f>E113/E103</f>
        <v>0.023136110357801627</v>
      </c>
      <c r="D130" s="723">
        <f>F113/$D$104</f>
        <v>0.0006238231569808746</v>
      </c>
      <c r="E130" s="724">
        <f>F113/E104</f>
        <v>0.01976271761315411</v>
      </c>
      <c r="F130" s="725">
        <f>G113/$D$105</f>
        <v>0.00033439374753586366</v>
      </c>
      <c r="G130" s="726">
        <f>G113/E105</f>
        <v>0.01059359392193616</v>
      </c>
      <c r="K130" s="525"/>
      <c r="L130" s="525"/>
      <c r="M130" s="525">
        <f t="shared" si="17"/>
        <v>109</v>
      </c>
      <c r="N130" s="525">
        <f t="shared" si="18"/>
        <v>1</v>
      </c>
      <c r="O130" s="525">
        <f t="shared" si="19"/>
        <v>109</v>
      </c>
      <c r="P130" s="565">
        <f t="shared" si="20"/>
        <v>5.543037571440277</v>
      </c>
      <c r="Q130" s="565">
        <f t="shared" si="23"/>
        <v>2.540558886910131</v>
      </c>
      <c r="R130" s="565">
        <f t="shared" si="21"/>
        <v>3.117958633935158</v>
      </c>
      <c r="S130" s="565">
        <f t="shared" si="22"/>
        <v>0.34643984821501733</v>
      </c>
      <c r="T130" s="525">
        <f t="shared" si="16"/>
        <v>0</v>
      </c>
      <c r="U130" s="525"/>
      <c r="V130" s="525"/>
      <c r="W130" s="525"/>
      <c r="X130" s="525"/>
      <c r="Y130" s="525"/>
      <c r="Z130" s="525"/>
      <c r="AA130" s="525"/>
      <c r="AB130" s="525"/>
      <c r="AC130" s="525"/>
    </row>
    <row r="131" spans="1:29" ht="13.5" thickBot="1">
      <c r="A131" s="525"/>
      <c r="K131" s="525"/>
      <c r="L131" s="525"/>
      <c r="M131" s="525">
        <f t="shared" si="17"/>
        <v>110</v>
      </c>
      <c r="N131" s="525">
        <f t="shared" si="18"/>
        <v>1</v>
      </c>
      <c r="O131" s="525">
        <f t="shared" si="19"/>
        <v>110</v>
      </c>
      <c r="P131" s="565">
        <f t="shared" si="20"/>
        <v>5.434341985583414</v>
      </c>
      <c r="Q131" s="565">
        <f t="shared" si="23"/>
        <v>2.4907400767257353</v>
      </c>
      <c r="R131" s="565">
        <f t="shared" si="21"/>
        <v>3.056817366890672</v>
      </c>
      <c r="S131" s="565">
        <f t="shared" si="22"/>
        <v>0.33964637409896337</v>
      </c>
      <c r="T131" s="525">
        <f t="shared" si="16"/>
        <v>0</v>
      </c>
      <c r="U131" s="525"/>
      <c r="V131" s="525"/>
      <c r="W131" s="525"/>
      <c r="X131" s="525"/>
      <c r="Y131" s="525"/>
      <c r="Z131" s="525"/>
      <c r="AA131" s="525"/>
      <c r="AB131" s="525"/>
      <c r="AC131" s="525"/>
    </row>
    <row r="132" spans="1:29" ht="12.75">
      <c r="A132" s="1031" t="s">
        <v>135</v>
      </c>
      <c r="B132" s="1039" t="s">
        <v>114</v>
      </c>
      <c r="C132" s="1041"/>
      <c r="D132" s="1044"/>
      <c r="E132" s="1045"/>
      <c r="F132" s="1044"/>
      <c r="G132" s="1045"/>
      <c r="K132" s="525"/>
      <c r="L132" s="525"/>
      <c r="M132" s="525">
        <f t="shared" si="17"/>
        <v>111</v>
      </c>
      <c r="N132" s="525">
        <f t="shared" si="18"/>
        <v>1</v>
      </c>
      <c r="O132" s="525">
        <f t="shared" si="19"/>
        <v>111</v>
      </c>
      <c r="P132" s="565">
        <f t="shared" si="20"/>
        <v>5.327777853867443</v>
      </c>
      <c r="Q132" s="565">
        <f t="shared" si="23"/>
        <v>2.4418981830225817</v>
      </c>
      <c r="R132" s="565">
        <f t="shared" si="21"/>
        <v>2.9968750428004385</v>
      </c>
      <c r="S132" s="565">
        <f t="shared" si="22"/>
        <v>0.33298611586671517</v>
      </c>
      <c r="T132" s="525">
        <f t="shared" si="16"/>
        <v>0</v>
      </c>
      <c r="U132" s="525"/>
      <c r="V132" s="525"/>
      <c r="W132" s="525"/>
      <c r="X132" s="525"/>
      <c r="Y132" s="525"/>
      <c r="Z132" s="525"/>
      <c r="AA132" s="525"/>
      <c r="AB132" s="525"/>
      <c r="AC132" s="525"/>
    </row>
    <row r="133" spans="1:29" ht="12.75">
      <c r="A133" s="1005"/>
      <c r="B133" s="709"/>
      <c r="C133" s="728"/>
      <c r="D133" s="729"/>
      <c r="E133" s="729"/>
      <c r="F133" s="730"/>
      <c r="G133" s="730"/>
      <c r="K133" s="525"/>
      <c r="L133" s="525"/>
      <c r="M133" s="525">
        <f t="shared" si="17"/>
        <v>112</v>
      </c>
      <c r="N133" s="525">
        <f t="shared" si="18"/>
        <v>1</v>
      </c>
      <c r="O133" s="525">
        <f t="shared" si="19"/>
        <v>112</v>
      </c>
      <c r="P133" s="565">
        <f t="shared" si="20"/>
        <v>5.223303379776719</v>
      </c>
      <c r="Q133" s="565">
        <f t="shared" si="23"/>
        <v>2.3940140490643333</v>
      </c>
      <c r="R133" s="565">
        <f t="shared" si="21"/>
        <v>2.9381081511244065</v>
      </c>
      <c r="S133" s="565">
        <f t="shared" si="22"/>
        <v>0.32645646123604494</v>
      </c>
      <c r="T133" s="525">
        <f t="shared" si="16"/>
        <v>0</v>
      </c>
      <c r="U133" s="525"/>
      <c r="V133" s="525"/>
      <c r="W133" s="525"/>
      <c r="X133" s="525"/>
      <c r="Y133" s="525"/>
      <c r="Z133" s="525"/>
      <c r="AA133" s="525"/>
      <c r="AB133" s="525"/>
      <c r="AC133" s="525"/>
    </row>
    <row r="134" spans="1:29" ht="27.75" customHeight="1" thickBot="1">
      <c r="A134" s="1006"/>
      <c r="B134" s="646" t="s">
        <v>87</v>
      </c>
      <c r="C134" s="647" t="s">
        <v>88</v>
      </c>
      <c r="D134" s="727"/>
      <c r="E134" s="727"/>
      <c r="F134" s="727"/>
      <c r="G134" s="727"/>
      <c r="K134" s="525"/>
      <c r="L134" s="525"/>
      <c r="M134" s="525">
        <f t="shared" si="17"/>
        <v>113</v>
      </c>
      <c r="N134" s="525">
        <f t="shared" si="18"/>
        <v>1</v>
      </c>
      <c r="O134" s="525">
        <f t="shared" si="19"/>
        <v>113</v>
      </c>
      <c r="P134" s="565">
        <f t="shared" si="20"/>
        <v>5.120877586399778</v>
      </c>
      <c r="Q134" s="565">
        <f t="shared" si="23"/>
        <v>2.3470688937665685</v>
      </c>
      <c r="R134" s="565">
        <f t="shared" si="21"/>
        <v>2.880493642349877</v>
      </c>
      <c r="S134" s="565">
        <f t="shared" si="22"/>
        <v>0.3200548491499861</v>
      </c>
      <c r="T134" s="525">
        <f t="shared" si="16"/>
        <v>0</v>
      </c>
      <c r="U134" s="525"/>
      <c r="V134" s="525"/>
      <c r="W134" s="525"/>
      <c r="X134" s="525"/>
      <c r="Y134" s="525"/>
      <c r="Z134" s="525"/>
      <c r="AA134" s="525"/>
      <c r="AB134" s="525"/>
      <c r="AC134" s="525"/>
    </row>
    <row r="135" spans="1:29" ht="13.5" thickTop="1">
      <c r="A135" s="714" t="s">
        <v>42</v>
      </c>
      <c r="B135" s="715" t="e">
        <f>B27/$D$21</f>
        <v>#DIV/0!</v>
      </c>
      <c r="C135" s="650">
        <f>B27/$D$23</f>
        <v>0.192</v>
      </c>
      <c r="D135" s="731"/>
      <c r="E135" s="731"/>
      <c r="F135" s="731"/>
      <c r="G135" s="731"/>
      <c r="K135" s="525"/>
      <c r="L135" s="525"/>
      <c r="M135" s="525">
        <f t="shared" si="17"/>
        <v>114</v>
      </c>
      <c r="N135" s="525">
        <f t="shared" si="18"/>
        <v>1</v>
      </c>
      <c r="O135" s="525">
        <f t="shared" si="19"/>
        <v>114</v>
      </c>
      <c r="P135" s="565">
        <f t="shared" si="20"/>
        <v>5.020460300357393</v>
      </c>
      <c r="Q135" s="565">
        <f t="shared" si="23"/>
        <v>2.3010443043304756</v>
      </c>
      <c r="R135" s="565">
        <f t="shared" si="21"/>
        <v>2.8240089189510353</v>
      </c>
      <c r="S135" s="565">
        <f t="shared" si="22"/>
        <v>0.31377876877233707</v>
      </c>
      <c r="T135" s="525">
        <f t="shared" si="16"/>
        <v>0</v>
      </c>
      <c r="U135" s="525"/>
      <c r="V135" s="525"/>
      <c r="W135" s="525"/>
      <c r="X135" s="525"/>
      <c r="Y135" s="525"/>
      <c r="Z135" s="525"/>
      <c r="AA135" s="525"/>
      <c r="AB135" s="525"/>
      <c r="AC135" s="525"/>
    </row>
    <row r="136" spans="1:29" ht="12.75">
      <c r="A136" s="718" t="s">
        <v>43</v>
      </c>
      <c r="B136" s="715" t="e">
        <f>B28/$D$21</f>
        <v>#DIV/0!</v>
      </c>
      <c r="C136" s="650">
        <f>B28/$D$23</f>
        <v>0.088</v>
      </c>
      <c r="D136" s="731"/>
      <c r="E136" s="731"/>
      <c r="F136" s="731"/>
      <c r="G136" s="731"/>
      <c r="K136" s="525"/>
      <c r="L136" s="525"/>
      <c r="M136" s="525">
        <f t="shared" si="17"/>
        <v>115</v>
      </c>
      <c r="N136" s="525">
        <f t="shared" si="18"/>
        <v>1</v>
      </c>
      <c r="O136" s="525">
        <f t="shared" si="19"/>
        <v>115</v>
      </c>
      <c r="P136" s="565">
        <f t="shared" si="20"/>
        <v>4.922012136045803</v>
      </c>
      <c r="Q136" s="565">
        <f t="shared" si="23"/>
        <v>2.255922229020997</v>
      </c>
      <c r="R136" s="565">
        <f t="shared" si="21"/>
        <v>2.7686318265257657</v>
      </c>
      <c r="S136" s="565">
        <f t="shared" si="22"/>
        <v>0.30762575850286267</v>
      </c>
      <c r="T136" s="525">
        <f t="shared" si="16"/>
        <v>0</v>
      </c>
      <c r="U136" s="525"/>
      <c r="V136" s="525"/>
      <c r="W136" s="525"/>
      <c r="X136" s="525"/>
      <c r="Y136" s="525"/>
      <c r="Z136" s="525"/>
      <c r="AA136" s="525"/>
      <c r="AB136" s="525"/>
      <c r="AC136" s="525"/>
    </row>
    <row r="137" spans="1:29" ht="12.75">
      <c r="A137" s="718" t="s">
        <v>85</v>
      </c>
      <c r="B137" s="715" t="e">
        <f>B29/$D$21</f>
        <v>#DIV/0!</v>
      </c>
      <c r="C137" s="650">
        <f>B29/$D$23</f>
        <v>0.108</v>
      </c>
      <c r="D137" s="731"/>
      <c r="E137" s="731"/>
      <c r="F137" s="731"/>
      <c r="G137" s="731"/>
      <c r="K137" s="525"/>
      <c r="L137" s="525"/>
      <c r="M137" s="525">
        <f t="shared" si="17"/>
        <v>116</v>
      </c>
      <c r="N137" s="525">
        <f t="shared" si="18"/>
        <v>1</v>
      </c>
      <c r="O137" s="525">
        <f t="shared" si="19"/>
        <v>116</v>
      </c>
      <c r="P137" s="565">
        <f t="shared" si="20"/>
        <v>4.825494480188912</v>
      </c>
      <c r="Q137" s="565">
        <f t="shared" si="23"/>
        <v>2.2116849700865884</v>
      </c>
      <c r="R137" s="565">
        <f t="shared" si="21"/>
        <v>2.7143406451062644</v>
      </c>
      <c r="S137" s="565">
        <f t="shared" si="22"/>
        <v>0.301593405011807</v>
      </c>
      <c r="T137" s="525">
        <f t="shared" si="16"/>
        <v>0</v>
      </c>
      <c r="U137" s="525"/>
      <c r="V137" s="525"/>
      <c r="W137" s="525"/>
      <c r="X137" s="525"/>
      <c r="Y137" s="525"/>
      <c r="Z137" s="525"/>
      <c r="AA137" s="525"/>
      <c r="AB137" s="525"/>
      <c r="AC137" s="525"/>
    </row>
    <row r="138" spans="1:29" ht="13.5" thickBot="1">
      <c r="A138" s="722" t="s">
        <v>58</v>
      </c>
      <c r="B138" s="723" t="e">
        <f>B30/$D$21</f>
        <v>#DIV/0!</v>
      </c>
      <c r="C138" s="654">
        <f>B30/$D$23</f>
        <v>0.012</v>
      </c>
      <c r="D138" s="731"/>
      <c r="E138" s="731"/>
      <c r="F138" s="731"/>
      <c r="G138" s="731"/>
      <c r="K138" s="525"/>
      <c r="L138" s="525"/>
      <c r="M138" s="525">
        <f t="shared" si="17"/>
        <v>117</v>
      </c>
      <c r="N138" s="525">
        <f t="shared" si="18"/>
        <v>1</v>
      </c>
      <c r="O138" s="525">
        <f t="shared" si="19"/>
        <v>117</v>
      </c>
      <c r="P138" s="565">
        <f t="shared" si="20"/>
        <v>4.730869476693417</v>
      </c>
      <c r="Q138" s="565">
        <f t="shared" si="23"/>
        <v>2.16831517681782</v>
      </c>
      <c r="R138" s="565">
        <f t="shared" si="21"/>
        <v>2.661114080640049</v>
      </c>
      <c r="S138" s="565">
        <f t="shared" si="22"/>
        <v>0.2956793422933386</v>
      </c>
      <c r="T138" s="525">
        <f t="shared" si="16"/>
        <v>0</v>
      </c>
      <c r="U138" s="525"/>
      <c r="V138" s="525"/>
      <c r="W138" s="525"/>
      <c r="X138" s="525"/>
      <c r="Y138" s="525"/>
      <c r="Z138" s="525"/>
      <c r="AA138" s="525"/>
      <c r="AB138" s="525"/>
      <c r="AC138" s="525"/>
    </row>
    <row r="139" spans="1:29" ht="12.75">
      <c r="A139" s="732"/>
      <c r="B139" s="635"/>
      <c r="C139" s="635"/>
      <c r="D139" s="731"/>
      <c r="E139" s="731"/>
      <c r="F139" s="731"/>
      <c r="G139" s="731"/>
      <c r="K139" s="525"/>
      <c r="L139" s="525"/>
      <c r="M139" s="525">
        <f t="shared" si="17"/>
        <v>118</v>
      </c>
      <c r="N139" s="525">
        <f t="shared" si="18"/>
        <v>1</v>
      </c>
      <c r="O139" s="525">
        <f t="shared" si="19"/>
        <v>118</v>
      </c>
      <c r="P139" s="565">
        <f t="shared" si="20"/>
        <v>4.638100011800916</v>
      </c>
      <c r="Q139" s="565">
        <f t="shared" si="23"/>
        <v>2.1257958387420905</v>
      </c>
      <c r="R139" s="565">
        <f t="shared" si="21"/>
        <v>2.608931256638017</v>
      </c>
      <c r="S139" s="565">
        <f t="shared" si="22"/>
        <v>0.28988125073755727</v>
      </c>
      <c r="T139" s="525">
        <f t="shared" si="16"/>
        <v>0</v>
      </c>
      <c r="U139" s="525"/>
      <c r="V139" s="525"/>
      <c r="W139" s="525"/>
      <c r="X139" s="525"/>
      <c r="Y139" s="525"/>
      <c r="Z139" s="525"/>
      <c r="AA139" s="525"/>
      <c r="AB139" s="525"/>
      <c r="AC139" s="525"/>
    </row>
    <row r="140" spans="11:29" ht="12.75">
      <c r="K140" s="525"/>
      <c r="L140" s="525"/>
      <c r="M140" s="525">
        <f t="shared" si="17"/>
        <v>119</v>
      </c>
      <c r="N140" s="525">
        <f t="shared" si="18"/>
        <v>1</v>
      </c>
      <c r="O140" s="525">
        <f t="shared" si="19"/>
        <v>119</v>
      </c>
      <c r="P140" s="565">
        <f t="shared" si="20"/>
        <v>4.547149699531171</v>
      </c>
      <c r="Q140" s="565">
        <f t="shared" si="23"/>
        <v>2.0841102789517905</v>
      </c>
      <c r="R140" s="565">
        <f t="shared" si="21"/>
        <v>2.5577717059862852</v>
      </c>
      <c r="S140" s="565">
        <f t="shared" si="22"/>
        <v>0.2841968562206982</v>
      </c>
      <c r="T140" s="525">
        <f t="shared" si="16"/>
        <v>0</v>
      </c>
      <c r="U140" s="525"/>
      <c r="V140" s="525"/>
      <c r="W140" s="525"/>
      <c r="X140" s="525"/>
      <c r="Y140" s="525"/>
      <c r="Z140" s="525"/>
      <c r="AA140" s="525"/>
      <c r="AB140" s="525"/>
      <c r="AC140" s="525"/>
    </row>
    <row r="141" spans="1:29" ht="12.75">
      <c r="A141" s="563" t="s">
        <v>89</v>
      </c>
      <c r="K141" s="525"/>
      <c r="L141" s="525"/>
      <c r="M141" s="525">
        <f t="shared" si="17"/>
        <v>120</v>
      </c>
      <c r="N141" s="525">
        <f t="shared" si="18"/>
        <v>1</v>
      </c>
      <c r="O141" s="525">
        <f t="shared" si="19"/>
        <v>120</v>
      </c>
      <c r="P141" s="565">
        <f t="shared" si="20"/>
        <v>4.457982867410823</v>
      </c>
      <c r="Q141" s="565">
        <f t="shared" si="23"/>
        <v>2.0432421475632974</v>
      </c>
      <c r="R141" s="565">
        <f t="shared" si="21"/>
        <v>2.507615362918589</v>
      </c>
      <c r="S141" s="565">
        <f t="shared" si="22"/>
        <v>0.2786239292131764</v>
      </c>
      <c r="T141" s="525">
        <f t="shared" si="16"/>
        <v>0</v>
      </c>
      <c r="U141" s="525"/>
      <c r="V141" s="525"/>
      <c r="W141" s="525"/>
      <c r="X141" s="525"/>
      <c r="Y141" s="525"/>
      <c r="Z141" s="525"/>
      <c r="AA141" s="525"/>
      <c r="AB141" s="525"/>
      <c r="AC141" s="525"/>
    </row>
    <row r="142" spans="1:29" ht="12.75">
      <c r="A142" s="563" t="s">
        <v>90</v>
      </c>
      <c r="K142" s="525"/>
      <c r="L142" s="525"/>
      <c r="M142" s="525">
        <f t="shared" si="17"/>
        <v>121</v>
      </c>
      <c r="N142" s="525">
        <f t="shared" si="18"/>
        <v>1</v>
      </c>
      <c r="O142" s="525">
        <f t="shared" si="19"/>
        <v>121</v>
      </c>
      <c r="P142" s="565">
        <f t="shared" si="20"/>
        <v>4.370564542481956</v>
      </c>
      <c r="Q142" s="565">
        <f t="shared" si="23"/>
        <v>2.003175415304234</v>
      </c>
      <c r="R142" s="565">
        <f t="shared" si="21"/>
        <v>2.4584425551461018</v>
      </c>
      <c r="S142" s="565">
        <f t="shared" si="22"/>
        <v>0.27316028390512226</v>
      </c>
      <c r="T142" s="525">
        <f t="shared" si="16"/>
        <v>0</v>
      </c>
      <c r="U142" s="525"/>
      <c r="V142" s="525"/>
      <c r="W142" s="525"/>
      <c r="X142" s="525"/>
      <c r="Y142" s="525"/>
      <c r="Z142" s="525"/>
      <c r="AA142" s="525"/>
      <c r="AB142" s="525"/>
      <c r="AC142" s="525"/>
    </row>
    <row r="143" spans="1:29" ht="12.75">
      <c r="A143" s="563" t="s">
        <v>91</v>
      </c>
      <c r="K143" s="525"/>
      <c r="L143" s="525"/>
      <c r="M143" s="525">
        <f t="shared" si="17"/>
        <v>122</v>
      </c>
      <c r="N143" s="525">
        <f t="shared" si="18"/>
        <v>1</v>
      </c>
      <c r="O143" s="525">
        <f t="shared" si="19"/>
        <v>122</v>
      </c>
      <c r="P143" s="565">
        <f t="shared" si="20"/>
        <v>4.284860437585031</v>
      </c>
      <c r="Q143" s="565">
        <f t="shared" si="23"/>
        <v>1.9638943672264768</v>
      </c>
      <c r="R143" s="565">
        <f t="shared" si="21"/>
        <v>2.410233996141582</v>
      </c>
      <c r="S143" s="565">
        <f t="shared" si="22"/>
        <v>0.26780377734906446</v>
      </c>
      <c r="T143" s="525">
        <f t="shared" si="16"/>
        <v>0</v>
      </c>
      <c r="U143" s="525"/>
      <c r="V143" s="525"/>
      <c r="W143" s="525"/>
      <c r="X143" s="525"/>
      <c r="Y143" s="525"/>
      <c r="Z143" s="525"/>
      <c r="AA143" s="525"/>
      <c r="AB143" s="525"/>
      <c r="AC143" s="525"/>
    </row>
    <row r="144" spans="11:29" ht="12.75">
      <c r="K144" s="525"/>
      <c r="L144" s="525"/>
      <c r="M144" s="525">
        <f t="shared" si="17"/>
        <v>123</v>
      </c>
      <c r="N144" s="525">
        <f t="shared" si="18"/>
        <v>1</v>
      </c>
      <c r="O144" s="525">
        <f t="shared" si="19"/>
        <v>123</v>
      </c>
      <c r="P144" s="565">
        <f t="shared" si="20"/>
        <v>4.200836937910793</v>
      </c>
      <c r="Q144" s="565">
        <f t="shared" si="23"/>
        <v>1.925383596542451</v>
      </c>
      <c r="R144" s="565">
        <f t="shared" si="21"/>
        <v>2.362970777574823</v>
      </c>
      <c r="S144" s="565">
        <f t="shared" si="22"/>
        <v>0.2625523086194246</v>
      </c>
      <c r="T144" s="525">
        <f t="shared" si="16"/>
        <v>0</v>
      </c>
      <c r="U144" s="525"/>
      <c r="V144" s="525"/>
      <c r="W144" s="525"/>
      <c r="X144" s="525"/>
      <c r="Y144" s="525"/>
      <c r="Z144" s="525"/>
      <c r="AA144" s="525"/>
      <c r="AB144" s="525"/>
      <c r="AC144" s="525"/>
    </row>
    <row r="145" spans="11:29" ht="12.75">
      <c r="K145" s="525"/>
      <c r="L145" s="525"/>
      <c r="M145" s="525">
        <f t="shared" si="17"/>
        <v>124</v>
      </c>
      <c r="N145" s="525">
        <f t="shared" si="18"/>
        <v>1</v>
      </c>
      <c r="O145" s="525">
        <f t="shared" si="19"/>
        <v>124</v>
      </c>
      <c r="P145" s="565">
        <f t="shared" si="20"/>
        <v>4.118461087815893</v>
      </c>
      <c r="Q145" s="565">
        <f t="shared" si="23"/>
        <v>1.8876279985822884</v>
      </c>
      <c r="R145" s="565">
        <f t="shared" si="21"/>
        <v>2.3166343618964413</v>
      </c>
      <c r="S145" s="565">
        <f t="shared" si="22"/>
        <v>0.2574038179884933</v>
      </c>
      <c r="T145" s="525">
        <f t="shared" si="16"/>
        <v>0</v>
      </c>
      <c r="U145" s="525"/>
      <c r="V145" s="525"/>
      <c r="W145" s="525"/>
      <c r="X145" s="525"/>
      <c r="Y145" s="525"/>
      <c r="Z145" s="525"/>
      <c r="AA145" s="525"/>
      <c r="AB145" s="525"/>
      <c r="AC145" s="525"/>
    </row>
    <row r="146" spans="11:29" ht="12.75">
      <c r="K146" s="525"/>
      <c r="L146" s="525"/>
      <c r="M146" s="525">
        <f t="shared" si="17"/>
        <v>125</v>
      </c>
      <c r="N146" s="525">
        <f t="shared" si="18"/>
        <v>1</v>
      </c>
      <c r="O146" s="525">
        <f t="shared" si="19"/>
        <v>125</v>
      </c>
      <c r="P146" s="565">
        <f t="shared" si="20"/>
        <v>4.037700577897047</v>
      </c>
      <c r="Q146" s="565">
        <f t="shared" si="23"/>
        <v>1.8506127648694835</v>
      </c>
      <c r="R146" s="565">
        <f t="shared" si="21"/>
        <v>2.27120657506709</v>
      </c>
      <c r="S146" s="565">
        <f t="shared" si="22"/>
        <v>0.2523562861185654</v>
      </c>
      <c r="T146" s="525">
        <f t="shared" si="16"/>
        <v>0</v>
      </c>
      <c r="U146" s="525"/>
      <c r="V146" s="525"/>
      <c r="W146" s="525"/>
      <c r="X146" s="525"/>
      <c r="Y146" s="525"/>
      <c r="Z146" s="525"/>
      <c r="AA146" s="525"/>
      <c r="AB146" s="525"/>
      <c r="AC146" s="525"/>
    </row>
    <row r="147" spans="11:29" ht="12.75">
      <c r="K147" s="525"/>
      <c r="L147" s="525"/>
      <c r="M147" s="525">
        <f t="shared" si="17"/>
        <v>126</v>
      </c>
      <c r="N147" s="525">
        <f t="shared" si="18"/>
        <v>1</v>
      </c>
      <c r="O147" s="525">
        <f t="shared" si="19"/>
        <v>126</v>
      </c>
      <c r="P147" s="565">
        <f t="shared" si="20"/>
        <v>3.9585237323186613</v>
      </c>
      <c r="Q147" s="565">
        <f t="shared" si="23"/>
        <v>1.8143233773127234</v>
      </c>
      <c r="R147" s="565">
        <f t="shared" si="21"/>
        <v>2.226669599429248</v>
      </c>
      <c r="S147" s="565">
        <f t="shared" si="22"/>
        <v>0.24740773326991633</v>
      </c>
      <c r="T147" s="525">
        <f t="shared" si="16"/>
        <v>0</v>
      </c>
      <c r="U147" s="525"/>
      <c r="V147" s="525"/>
      <c r="W147" s="525"/>
      <c r="X147" s="525"/>
      <c r="Y147" s="525"/>
      <c r="Z147" s="525"/>
      <c r="AA147" s="525"/>
      <c r="AB147" s="525"/>
      <c r="AC147" s="525"/>
    </row>
    <row r="148" spans="11:29" ht="12.75">
      <c r="K148" s="525"/>
      <c r="L148" s="525"/>
      <c r="M148" s="525">
        <f t="shared" si="17"/>
        <v>127</v>
      </c>
      <c r="N148" s="525">
        <f t="shared" si="18"/>
        <v>1</v>
      </c>
      <c r="O148" s="525">
        <f t="shared" si="19"/>
        <v>127</v>
      </c>
      <c r="P148" s="565">
        <f t="shared" si="20"/>
        <v>3.880899496388961</v>
      </c>
      <c r="Q148" s="565">
        <f t="shared" si="23"/>
        <v>1.7787456025116106</v>
      </c>
      <c r="R148" s="565">
        <f t="shared" si="21"/>
        <v>2.1830059667187913</v>
      </c>
      <c r="S148" s="565">
        <f t="shared" si="22"/>
        <v>0.24255621852431006</v>
      </c>
      <c r="T148" s="525">
        <f t="shared" si="16"/>
        <v>0</v>
      </c>
      <c r="U148" s="525"/>
      <c r="V148" s="525"/>
      <c r="W148" s="525"/>
      <c r="X148" s="525"/>
      <c r="Y148" s="525"/>
      <c r="Z148" s="525"/>
      <c r="AA148" s="525"/>
      <c r="AB148" s="525"/>
      <c r="AC148" s="525"/>
    </row>
    <row r="149" spans="11:29" ht="12.75">
      <c r="K149" s="525"/>
      <c r="L149" s="525"/>
      <c r="M149" s="525">
        <f t="shared" si="17"/>
        <v>128</v>
      </c>
      <c r="N149" s="525">
        <f t="shared" si="18"/>
        <v>1</v>
      </c>
      <c r="O149" s="525">
        <f t="shared" si="19"/>
        <v>128</v>
      </c>
      <c r="P149" s="565">
        <f t="shared" si="20"/>
        <v>3.804797424379733</v>
      </c>
      <c r="Q149" s="565">
        <f t="shared" si="23"/>
        <v>1.7438654861740477</v>
      </c>
      <c r="R149" s="565">
        <f t="shared" si="21"/>
        <v>2.140198551213601</v>
      </c>
      <c r="S149" s="565">
        <f t="shared" si="22"/>
        <v>0.2377998390237333</v>
      </c>
      <c r="T149" s="525">
        <f aca="true" t="shared" si="27" ref="T149:T212">$B$11</f>
        <v>0</v>
      </c>
      <c r="U149" s="525"/>
      <c r="V149" s="525"/>
      <c r="W149" s="525"/>
      <c r="X149" s="525"/>
      <c r="Y149" s="525"/>
      <c r="Z149" s="525"/>
      <c r="AA149" s="525"/>
      <c r="AB149" s="525"/>
      <c r="AC149" s="525"/>
    </row>
    <row r="150" spans="11:29" ht="12.75">
      <c r="K150" s="525"/>
      <c r="L150" s="525"/>
      <c r="M150" s="525">
        <f aca="true" t="shared" si="28" ref="M150:M213">(M149+1)</f>
        <v>129</v>
      </c>
      <c r="N150" s="525">
        <f aca="true" t="shared" si="29" ref="N150:N213">IF($B$9&gt;N149,IF(O149=($B$8-1),(N149+1),(N149)),(N149))</f>
        <v>1</v>
      </c>
      <c r="O150" s="525">
        <f aca="true" t="shared" si="30" ref="O150:O213">IF(O149&lt;($B$8-1),(1+O149),0)</f>
        <v>129</v>
      </c>
      <c r="P150" s="565">
        <f aca="true" t="shared" si="31" ref="P150:P213">IF((N150&gt;N149),(EXP(-$Q$16)*(P149)+$Q$11),((EXP(-$Q$16)*(P149))))</f>
        <v>3.7301876675849255</v>
      </c>
      <c r="Q150" s="565">
        <f t="shared" si="23"/>
        <v>1.7096693476430942</v>
      </c>
      <c r="R150" s="565">
        <f aca="true" t="shared" si="32" ref="R150:R213">IF((N150&gt;N149),(EXP(-$Q$16)*(R149)+$Q$13),((EXP(-$Q$16)*(R149))))</f>
        <v>2.0982305630165214</v>
      </c>
      <c r="S150" s="565">
        <f aca="true" t="shared" si="33" ref="S150:S213">IF((N150&gt;N149),(EXP(-$Q$16)*(S149)+$Q$14),((EXP(-$Q$16)*(S149))))</f>
        <v>0.23313672922405784</v>
      </c>
      <c r="T150" s="525">
        <f t="shared" si="27"/>
        <v>0</v>
      </c>
      <c r="U150" s="525"/>
      <c r="V150" s="525"/>
      <c r="W150" s="525"/>
      <c r="X150" s="525"/>
      <c r="Y150" s="525"/>
      <c r="Z150" s="525"/>
      <c r="AA150" s="525"/>
      <c r="AB150" s="525"/>
      <c r="AC150" s="525"/>
    </row>
    <row r="151" spans="11:29" ht="12.75">
      <c r="K151" s="525"/>
      <c r="L151" s="525"/>
      <c r="M151" s="525">
        <f t="shared" si="28"/>
        <v>130</v>
      </c>
      <c r="N151" s="525">
        <f t="shared" si="29"/>
        <v>1</v>
      </c>
      <c r="O151" s="525">
        <f t="shared" si="30"/>
        <v>130</v>
      </c>
      <c r="P151" s="565">
        <f t="shared" si="31"/>
        <v>3.657040962613406</v>
      </c>
      <c r="Q151" s="565">
        <f aca="true" t="shared" si="34" ref="Q151:Q214">IF((N151&gt;N150),(EXP(-$Q$16)*(Q150)+$Q$12),((EXP(-$Q$16)*(Q150))))</f>
        <v>1.6761437745311476</v>
      </c>
      <c r="R151" s="565">
        <f t="shared" si="32"/>
        <v>2.0570855414700415</v>
      </c>
      <c r="S151" s="565">
        <f t="shared" si="33"/>
        <v>0.22856506016333789</v>
      </c>
      <c r="T151" s="525">
        <f t="shared" si="27"/>
        <v>0</v>
      </c>
      <c r="U151" s="525"/>
      <c r="V151" s="525"/>
      <c r="W151" s="525"/>
      <c r="X151" s="525"/>
      <c r="Y151" s="525"/>
      <c r="Z151" s="525"/>
      <c r="AA151" s="525"/>
      <c r="AB151" s="525"/>
      <c r="AC151" s="525"/>
    </row>
    <row r="152" spans="11:29" ht="12.75">
      <c r="K152" s="525"/>
      <c r="L152" s="525"/>
      <c r="M152" s="525">
        <f t="shared" si="28"/>
        <v>131</v>
      </c>
      <c r="N152" s="525">
        <f t="shared" si="29"/>
        <v>1</v>
      </c>
      <c r="O152" s="525">
        <f t="shared" si="30"/>
        <v>131</v>
      </c>
      <c r="P152" s="565">
        <f t="shared" si="31"/>
        <v>3.5853286199112935</v>
      </c>
      <c r="Q152" s="565">
        <f t="shared" si="34"/>
        <v>1.643275617459346</v>
      </c>
      <c r="R152" s="565">
        <f t="shared" si="32"/>
        <v>2.016747348700103</v>
      </c>
      <c r="S152" s="565">
        <f t="shared" si="33"/>
        <v>0.22408303874445584</v>
      </c>
      <c r="T152" s="525">
        <f t="shared" si="27"/>
        <v>0</v>
      </c>
      <c r="U152" s="525"/>
      <c r="V152" s="525"/>
      <c r="W152" s="525"/>
      <c r="X152" s="525"/>
      <c r="Y152" s="525"/>
      <c r="Z152" s="525"/>
      <c r="AA152" s="525"/>
      <c r="AB152" s="525"/>
      <c r="AC152" s="525"/>
    </row>
    <row r="153" spans="11:29" ht="12.75">
      <c r="K153" s="525"/>
      <c r="L153" s="525"/>
      <c r="M153" s="525">
        <f t="shared" si="28"/>
        <v>132</v>
      </c>
      <c r="N153" s="525">
        <f t="shared" si="29"/>
        <v>1</v>
      </c>
      <c r="O153" s="525">
        <f t="shared" si="30"/>
        <v>132</v>
      </c>
      <c r="P153" s="565">
        <f t="shared" si="31"/>
        <v>3.515022512509359</v>
      </c>
      <c r="Q153" s="565">
        <f t="shared" si="34"/>
        <v>1.611051984900126</v>
      </c>
      <c r="R153" s="565">
        <f t="shared" si="32"/>
        <v>1.977200163286515</v>
      </c>
      <c r="S153" s="565">
        <f t="shared" si="33"/>
        <v>0.21968890703183494</v>
      </c>
      <c r="T153" s="525">
        <f t="shared" si="27"/>
        <v>0</v>
      </c>
      <c r="U153" s="525"/>
      <c r="V153" s="525"/>
      <c r="W153" s="525"/>
      <c r="X153" s="525"/>
      <c r="Y153" s="525"/>
      <c r="Z153" s="525"/>
      <c r="AA153" s="525"/>
      <c r="AB153" s="525"/>
      <c r="AC153" s="525"/>
    </row>
    <row r="154" spans="11:29" ht="12.75">
      <c r="K154" s="525"/>
      <c r="L154" s="525"/>
      <c r="M154" s="525">
        <f t="shared" si="28"/>
        <v>133</v>
      </c>
      <c r="N154" s="525">
        <f t="shared" si="29"/>
        <v>1</v>
      </c>
      <c r="O154" s="525">
        <f t="shared" si="30"/>
        <v>133</v>
      </c>
      <c r="P154" s="565">
        <f t="shared" si="31"/>
        <v>3.4460950649910855</v>
      </c>
      <c r="Q154" s="565">
        <f t="shared" si="34"/>
        <v>1.579460238120917</v>
      </c>
      <c r="R154" s="565">
        <f t="shared" si="32"/>
        <v>1.9384284740574862</v>
      </c>
      <c r="S154" s="565">
        <f t="shared" si="33"/>
        <v>0.21538094156194285</v>
      </c>
      <c r="T154" s="525">
        <f t="shared" si="27"/>
        <v>0</v>
      </c>
      <c r="U154" s="525"/>
      <c r="V154" s="525"/>
      <c r="W154" s="525"/>
      <c r="X154" s="525"/>
      <c r="Y154" s="525"/>
      <c r="Z154" s="525"/>
      <c r="AA154" s="525"/>
      <c r="AB154" s="525"/>
      <c r="AC154" s="525"/>
    </row>
    <row r="155" spans="11:29" ht="12.75">
      <c r="K155" s="525"/>
      <c r="L155" s="525"/>
      <c r="M155" s="525">
        <f t="shared" si="28"/>
        <v>134</v>
      </c>
      <c r="N155" s="525">
        <f t="shared" si="29"/>
        <v>1</v>
      </c>
      <c r="O155" s="525">
        <f t="shared" si="30"/>
        <v>134</v>
      </c>
      <c r="P155" s="565">
        <f t="shared" si="31"/>
        <v>3.3785192426770534</v>
      </c>
      <c r="Q155" s="565">
        <f t="shared" si="34"/>
        <v>1.5484879862269858</v>
      </c>
      <c r="R155" s="565">
        <f t="shared" si="32"/>
        <v>1.9004170740058433</v>
      </c>
      <c r="S155" s="565">
        <f t="shared" si="33"/>
        <v>0.21115745266731584</v>
      </c>
      <c r="T155" s="525">
        <f t="shared" si="27"/>
        <v>0</v>
      </c>
      <c r="U155" s="525"/>
      <c r="V155" s="525"/>
      <c r="W155" s="525"/>
      <c r="X155" s="525"/>
      <c r="Y155" s="525"/>
      <c r="Z155" s="525"/>
      <c r="AA155" s="525"/>
      <c r="AB155" s="525"/>
      <c r="AC155" s="525"/>
    </row>
    <row r="156" spans="11:29" ht="12.75">
      <c r="K156" s="525"/>
      <c r="L156" s="525"/>
      <c r="M156" s="525">
        <f t="shared" si="28"/>
        <v>135</v>
      </c>
      <c r="N156" s="525">
        <f t="shared" si="29"/>
        <v>1</v>
      </c>
      <c r="O156" s="525">
        <f t="shared" si="30"/>
        <v>135</v>
      </c>
      <c r="P156" s="565">
        <f t="shared" si="31"/>
        <v>3.312268541021418</v>
      </c>
      <c r="Q156" s="565">
        <f t="shared" si="34"/>
        <v>1.518123081301486</v>
      </c>
      <c r="R156" s="565">
        <f t="shared" si="32"/>
        <v>1.8631510543245482</v>
      </c>
      <c r="S156" s="565">
        <f t="shared" si="33"/>
        <v>0.20701678381383862</v>
      </c>
      <c r="T156" s="525">
        <f t="shared" si="27"/>
        <v>0</v>
      </c>
      <c r="U156" s="525"/>
      <c r="V156" s="525"/>
      <c r="W156" s="525"/>
      <c r="X156" s="525"/>
      <c r="Y156" s="525"/>
      <c r="Z156" s="525"/>
      <c r="AA156" s="525"/>
      <c r="AB156" s="525"/>
      <c r="AC156" s="525"/>
    </row>
    <row r="157" spans="11:29" ht="12.75">
      <c r="K157" s="525"/>
      <c r="L157" s="525"/>
      <c r="M157" s="525">
        <f t="shared" si="28"/>
        <v>136</v>
      </c>
      <c r="N157" s="525">
        <f t="shared" si="29"/>
        <v>1</v>
      </c>
      <c r="O157" s="525">
        <f t="shared" si="30"/>
        <v>136</v>
      </c>
      <c r="P157" s="565">
        <f t="shared" si="31"/>
        <v>3.2473169752163114</v>
      </c>
      <c r="Q157" s="565">
        <f t="shared" si="34"/>
        <v>1.4883536136408122</v>
      </c>
      <c r="R157" s="565">
        <f t="shared" si="32"/>
        <v>1.8266157985591758</v>
      </c>
      <c r="S157" s="565">
        <f t="shared" si="33"/>
        <v>0.20295731095101946</v>
      </c>
      <c r="T157" s="525">
        <f t="shared" si="27"/>
        <v>0</v>
      </c>
      <c r="U157" s="525"/>
      <c r="V157" s="525"/>
      <c r="W157" s="525"/>
      <c r="X157" s="525"/>
      <c r="Y157" s="525"/>
      <c r="Z157" s="525"/>
      <c r="AA157" s="525"/>
      <c r="AB157" s="525"/>
      <c r="AC157" s="525"/>
    </row>
    <row r="158" spans="11:29" ht="12.75">
      <c r="K158" s="525"/>
      <c r="L158" s="525"/>
      <c r="M158" s="525">
        <f t="shared" si="28"/>
        <v>137</v>
      </c>
      <c r="N158" s="525">
        <f t="shared" si="29"/>
        <v>1</v>
      </c>
      <c r="O158" s="525">
        <f t="shared" si="30"/>
        <v>137</v>
      </c>
      <c r="P158" s="565">
        <f t="shared" si="31"/>
        <v>3.1836390700001</v>
      </c>
      <c r="Q158" s="565">
        <f t="shared" si="34"/>
        <v>1.4591679070833818</v>
      </c>
      <c r="R158" s="565">
        <f t="shared" si="32"/>
        <v>1.7907969768750567</v>
      </c>
      <c r="S158" s="565">
        <f t="shared" si="33"/>
        <v>0.19897744187500624</v>
      </c>
      <c r="T158" s="525">
        <f t="shared" si="27"/>
        <v>0</v>
      </c>
      <c r="U158" s="525"/>
      <c r="V158" s="525"/>
      <c r="W158" s="525"/>
      <c r="X158" s="525"/>
      <c r="Y158" s="525"/>
      <c r="Z158" s="525"/>
      <c r="AA158" s="525"/>
      <c r="AB158" s="525"/>
      <c r="AC158" s="525"/>
    </row>
    <row r="159" spans="11:29" ht="12.75">
      <c r="K159" s="525"/>
      <c r="L159" s="525"/>
      <c r="M159" s="525">
        <f t="shared" si="28"/>
        <v>138</v>
      </c>
      <c r="N159" s="525">
        <f t="shared" si="29"/>
        <v>1</v>
      </c>
      <c r="O159" s="525">
        <f t="shared" si="30"/>
        <v>138</v>
      </c>
      <c r="P159" s="565">
        <f t="shared" si="31"/>
        <v>3.1212098496654908</v>
      </c>
      <c r="Q159" s="565">
        <f t="shared" si="34"/>
        <v>1.4305545144300194</v>
      </c>
      <c r="R159" s="565">
        <f t="shared" si="32"/>
        <v>1.7556805404368392</v>
      </c>
      <c r="S159" s="565">
        <f t="shared" si="33"/>
        <v>0.19507561560409317</v>
      </c>
      <c r="T159" s="525">
        <f t="shared" si="27"/>
        <v>0</v>
      </c>
      <c r="U159" s="525"/>
      <c r="V159" s="525"/>
      <c r="W159" s="525"/>
      <c r="X159" s="525"/>
      <c r="Y159" s="525"/>
      <c r="Z159" s="525"/>
      <c r="AA159" s="525"/>
      <c r="AB159" s="525"/>
      <c r="AC159" s="525"/>
    </row>
    <row r="160" spans="11:29" ht="12.75">
      <c r="K160" s="525"/>
      <c r="L160" s="525"/>
      <c r="M160" s="525">
        <f t="shared" si="28"/>
        <v>139</v>
      </c>
      <c r="N160" s="525">
        <f t="shared" si="29"/>
        <v>1</v>
      </c>
      <c r="O160" s="525">
        <f t="shared" si="30"/>
        <v>139</v>
      </c>
      <c r="P160" s="565">
        <f t="shared" si="31"/>
        <v>3.0600048282635792</v>
      </c>
      <c r="Q160" s="565">
        <f t="shared" si="34"/>
        <v>1.4025022129541431</v>
      </c>
      <c r="R160" s="565">
        <f t="shared" si="32"/>
        <v>1.7212527158982638</v>
      </c>
      <c r="S160" s="565">
        <f t="shared" si="33"/>
        <v>0.1912503017664737</v>
      </c>
      <c r="T160" s="525">
        <f t="shared" si="27"/>
        <v>0</v>
      </c>
      <c r="U160" s="525"/>
      <c r="V160" s="525"/>
      <c r="W160" s="525"/>
      <c r="X160" s="525"/>
      <c r="Y160" s="525"/>
      <c r="Z160" s="525"/>
      <c r="AA160" s="525"/>
      <c r="AB160" s="525"/>
      <c r="AC160" s="525"/>
    </row>
    <row r="161" spans="11:29" ht="12.75">
      <c r="K161" s="525"/>
      <c r="L161" s="525"/>
      <c r="M161" s="525">
        <f t="shared" si="28"/>
        <v>140</v>
      </c>
      <c r="N161" s="525">
        <f t="shared" si="29"/>
        <v>1</v>
      </c>
      <c r="O161" s="525">
        <f t="shared" si="30"/>
        <v>140</v>
      </c>
      <c r="P161" s="565">
        <f t="shared" si="31"/>
        <v>2.9999999999999822</v>
      </c>
      <c r="Q161" s="565">
        <f t="shared" si="34"/>
        <v>1.3749999999999944</v>
      </c>
      <c r="R161" s="565">
        <f t="shared" si="32"/>
        <v>1.6874999999999905</v>
      </c>
      <c r="S161" s="565">
        <f t="shared" si="33"/>
        <v>0.1874999999999989</v>
      </c>
      <c r="T161" s="525">
        <f t="shared" si="27"/>
        <v>0</v>
      </c>
      <c r="U161" s="525"/>
      <c r="V161" s="525"/>
      <c r="W161" s="525"/>
      <c r="X161" s="525"/>
      <c r="Y161" s="525"/>
      <c r="Z161" s="525"/>
      <c r="AA161" s="525"/>
      <c r="AB161" s="525"/>
      <c r="AC161" s="525"/>
    </row>
    <row r="162" spans="11:29" ht="12.75">
      <c r="K162" s="525"/>
      <c r="L162" s="525"/>
      <c r="M162" s="525">
        <f t="shared" si="28"/>
        <v>141</v>
      </c>
      <c r="N162" s="525">
        <f t="shared" si="29"/>
        <v>1</v>
      </c>
      <c r="O162" s="525">
        <f t="shared" si="30"/>
        <v>141</v>
      </c>
      <c r="P162" s="565">
        <f t="shared" si="31"/>
        <v>2.941171829819303</v>
      </c>
      <c r="Q162" s="565">
        <f t="shared" si="34"/>
        <v>1.348037088667183</v>
      </c>
      <c r="R162" s="565">
        <f t="shared" si="32"/>
        <v>1.6544091542733583</v>
      </c>
      <c r="S162" s="565">
        <f t="shared" si="33"/>
        <v>0.18382323936370643</v>
      </c>
      <c r="T162" s="525">
        <f t="shared" si="27"/>
        <v>0</v>
      </c>
      <c r="U162" s="525"/>
      <c r="V162" s="525"/>
      <c r="W162" s="525"/>
      <c r="X162" s="525"/>
      <c r="Y162" s="525"/>
      <c r="Z162" s="525"/>
      <c r="AA162" s="525"/>
      <c r="AB162" s="525"/>
      <c r="AC162" s="525"/>
    </row>
    <row r="163" spans="11:29" ht="12.75">
      <c r="K163" s="525"/>
      <c r="L163" s="525"/>
      <c r="M163" s="525">
        <f t="shared" si="28"/>
        <v>142</v>
      </c>
      <c r="N163" s="525">
        <f t="shared" si="29"/>
        <v>1</v>
      </c>
      <c r="O163" s="525">
        <f t="shared" si="30"/>
        <v>142</v>
      </c>
      <c r="P163" s="565">
        <f t="shared" si="31"/>
        <v>2.883497244174226</v>
      </c>
      <c r="Q163" s="565">
        <f t="shared" si="34"/>
        <v>1.321602903579856</v>
      </c>
      <c r="R163" s="565">
        <f t="shared" si="32"/>
        <v>1.6219671998480025</v>
      </c>
      <c r="S163" s="565">
        <f t="shared" si="33"/>
        <v>0.18021857776088912</v>
      </c>
      <c r="T163" s="525">
        <f t="shared" si="27"/>
        <v>0</v>
      </c>
      <c r="U163" s="525"/>
      <c r="V163" s="525"/>
      <c r="W163" s="525"/>
      <c r="X163" s="525"/>
      <c r="Y163" s="525"/>
      <c r="Z163" s="525"/>
      <c r="AA163" s="525"/>
      <c r="AB163" s="525"/>
      <c r="AC163" s="525"/>
    </row>
    <row r="164" spans="11:29" ht="12.75">
      <c r="K164" s="525"/>
      <c r="L164" s="525"/>
      <c r="M164" s="525">
        <f t="shared" si="28"/>
        <v>143</v>
      </c>
      <c r="N164" s="525">
        <f t="shared" si="29"/>
        <v>1</v>
      </c>
      <c r="O164" s="525">
        <f t="shared" si="30"/>
        <v>143</v>
      </c>
      <c r="P164" s="565">
        <f t="shared" si="31"/>
        <v>2.8269536219756253</v>
      </c>
      <c r="Q164" s="565">
        <f t="shared" si="34"/>
        <v>1.2956870767388307</v>
      </c>
      <c r="R164" s="565">
        <f t="shared" si="32"/>
        <v>1.5901614123612897</v>
      </c>
      <c r="S164" s="565">
        <f t="shared" si="33"/>
        <v>0.17668460137347658</v>
      </c>
      <c r="T164" s="525">
        <f t="shared" si="27"/>
        <v>0</v>
      </c>
      <c r="U164" s="525"/>
      <c r="V164" s="525"/>
      <c r="W164" s="525"/>
      <c r="X164" s="525"/>
      <c r="Y164" s="525"/>
      <c r="Z164" s="525"/>
      <c r="AA164" s="525"/>
      <c r="AB164" s="525"/>
      <c r="AC164" s="525"/>
    </row>
    <row r="165" spans="11:29" ht="12.75">
      <c r="K165" s="525"/>
      <c r="L165" s="525"/>
      <c r="M165" s="525">
        <f t="shared" si="28"/>
        <v>144</v>
      </c>
      <c r="N165" s="525">
        <f t="shared" si="29"/>
        <v>1</v>
      </c>
      <c r="O165" s="525">
        <f t="shared" si="30"/>
        <v>144</v>
      </c>
      <c r="P165" s="565">
        <f t="shared" si="31"/>
        <v>2.771518785720135</v>
      </c>
      <c r="Q165" s="565">
        <f t="shared" si="34"/>
        <v>1.2702794434550642</v>
      </c>
      <c r="R165" s="565">
        <f t="shared" si="32"/>
        <v>1.5589793169675765</v>
      </c>
      <c r="S165" s="565">
        <f t="shared" si="33"/>
        <v>0.17321992410750844</v>
      </c>
      <c r="T165" s="525">
        <f t="shared" si="27"/>
        <v>0</v>
      </c>
      <c r="U165" s="525"/>
      <c r="V165" s="525"/>
      <c r="W165" s="525"/>
      <c r="X165" s="525"/>
      <c r="Y165" s="525"/>
      <c r="Z165" s="525"/>
      <c r="AA165" s="525"/>
      <c r="AB165" s="525"/>
      <c r="AC165" s="525"/>
    </row>
    <row r="166" spans="11:29" ht="12.75">
      <c r="K166" s="525"/>
      <c r="L166" s="525"/>
      <c r="M166" s="525">
        <f t="shared" si="28"/>
        <v>145</v>
      </c>
      <c r="N166" s="525">
        <f t="shared" si="29"/>
        <v>1</v>
      </c>
      <c r="O166" s="525">
        <f t="shared" si="30"/>
        <v>145</v>
      </c>
      <c r="P166" s="565">
        <f t="shared" si="31"/>
        <v>2.7171709927917034</v>
      </c>
      <c r="Q166" s="565">
        <f t="shared" si="34"/>
        <v>1.2453700383628663</v>
      </c>
      <c r="R166" s="565">
        <f t="shared" si="32"/>
        <v>1.5284086834453336</v>
      </c>
      <c r="S166" s="565">
        <f t="shared" si="33"/>
        <v>0.16982318704948146</v>
      </c>
      <c r="T166" s="525">
        <f t="shared" si="27"/>
        <v>0</v>
      </c>
      <c r="U166" s="525"/>
      <c r="V166" s="525"/>
      <c r="W166" s="525"/>
      <c r="X166" s="525"/>
      <c r="Y166" s="525"/>
      <c r="Z166" s="525"/>
      <c r="AA166" s="525"/>
      <c r="AB166" s="525"/>
      <c r="AC166" s="525"/>
    </row>
    <row r="167" spans="11:29" ht="12.75">
      <c r="K167" s="525"/>
      <c r="L167" s="525"/>
      <c r="M167" s="525">
        <f t="shared" si="28"/>
        <v>146</v>
      </c>
      <c r="N167" s="525">
        <f t="shared" si="29"/>
        <v>1</v>
      </c>
      <c r="O167" s="525">
        <f t="shared" si="30"/>
        <v>146</v>
      </c>
      <c r="P167" s="565">
        <f t="shared" si="31"/>
        <v>2.663888926933718</v>
      </c>
      <c r="Q167" s="565">
        <f t="shared" si="34"/>
        <v>1.2209490915112895</v>
      </c>
      <c r="R167" s="565">
        <f t="shared" si="32"/>
        <v>1.4984375214002168</v>
      </c>
      <c r="S167" s="565">
        <f t="shared" si="33"/>
        <v>0.16649305793335736</v>
      </c>
      <c r="T167" s="525">
        <f t="shared" si="27"/>
        <v>0</v>
      </c>
      <c r="U167" s="525"/>
      <c r="V167" s="525"/>
      <c r="W167" s="525"/>
      <c r="X167" s="525"/>
      <c r="Y167" s="525"/>
      <c r="Z167" s="525"/>
      <c r="AA167" s="525"/>
      <c r="AB167" s="525"/>
      <c r="AC167" s="525"/>
    </row>
    <row r="168" spans="11:29" ht="12.75">
      <c r="K168" s="525"/>
      <c r="L168" s="525"/>
      <c r="M168" s="525">
        <f t="shared" si="28"/>
        <v>147</v>
      </c>
      <c r="N168" s="525">
        <f t="shared" si="29"/>
        <v>1</v>
      </c>
      <c r="O168" s="525">
        <f t="shared" si="30"/>
        <v>147</v>
      </c>
      <c r="P168" s="565">
        <f t="shared" si="31"/>
        <v>2.6116516898883564</v>
      </c>
      <c r="Q168" s="565">
        <f t="shared" si="34"/>
        <v>1.1970070245321653</v>
      </c>
      <c r="R168" s="565">
        <f t="shared" si="32"/>
        <v>1.4690540755622008</v>
      </c>
      <c r="S168" s="565">
        <f t="shared" si="33"/>
        <v>0.16322823061802227</v>
      </c>
      <c r="T168" s="525">
        <f t="shared" si="27"/>
        <v>0</v>
      </c>
      <c r="U168" s="525"/>
      <c r="V168" s="525"/>
      <c r="W168" s="525"/>
      <c r="X168" s="525"/>
      <c r="Y168" s="525"/>
      <c r="Z168" s="525"/>
      <c r="AA168" s="525"/>
      <c r="AB168" s="525"/>
      <c r="AC168" s="525"/>
    </row>
    <row r="169" spans="11:29" ht="12.75">
      <c r="K169" s="525"/>
      <c r="L169" s="525"/>
      <c r="M169" s="525">
        <f t="shared" si="28"/>
        <v>148</v>
      </c>
      <c r="N169" s="525">
        <f t="shared" si="29"/>
        <v>1</v>
      </c>
      <c r="O169" s="525">
        <f t="shared" si="30"/>
        <v>148</v>
      </c>
      <c r="P169" s="565">
        <f t="shared" si="31"/>
        <v>2.5604387931998858</v>
      </c>
      <c r="Q169" s="565">
        <f t="shared" si="34"/>
        <v>1.173534446883283</v>
      </c>
      <c r="R169" s="565">
        <f t="shared" si="32"/>
        <v>1.4402468211749362</v>
      </c>
      <c r="S169" s="565">
        <f t="shared" si="33"/>
        <v>0.16002742457499286</v>
      </c>
      <c r="T169" s="525">
        <f t="shared" si="27"/>
        <v>0</v>
      </c>
      <c r="U169" s="525"/>
      <c r="V169" s="525"/>
      <c r="W169" s="525"/>
      <c r="X169" s="525"/>
      <c r="Y169" s="525"/>
      <c r="Z169" s="525"/>
      <c r="AA169" s="525"/>
      <c r="AB169" s="525"/>
      <c r="AC169" s="525"/>
    </row>
    <row r="170" spans="11:29" ht="12.75">
      <c r="K170" s="525"/>
      <c r="L170" s="525"/>
      <c r="M170" s="525">
        <f t="shared" si="28"/>
        <v>149</v>
      </c>
      <c r="N170" s="525">
        <f t="shared" si="29"/>
        <v>1</v>
      </c>
      <c r="O170" s="525">
        <f t="shared" si="30"/>
        <v>149</v>
      </c>
      <c r="P170" s="565">
        <f t="shared" si="31"/>
        <v>2.5102301501786934</v>
      </c>
      <c r="Q170" s="565">
        <f t="shared" si="34"/>
        <v>1.1505221521652365</v>
      </c>
      <c r="R170" s="565">
        <f t="shared" si="32"/>
        <v>1.4120044594755154</v>
      </c>
      <c r="S170" s="565">
        <f t="shared" si="33"/>
        <v>0.15688938438616834</v>
      </c>
      <c r="T170" s="525">
        <f t="shared" si="27"/>
        <v>0</v>
      </c>
      <c r="U170" s="525"/>
      <c r="V170" s="525"/>
      <c r="W170" s="525"/>
      <c r="X170" s="525"/>
      <c r="Y170" s="525"/>
      <c r="Z170" s="525"/>
      <c r="AA170" s="525"/>
      <c r="AB170" s="525"/>
      <c r="AC170" s="525"/>
    </row>
    <row r="171" spans="11:29" ht="12.75">
      <c r="K171" s="525"/>
      <c r="L171" s="525"/>
      <c r="M171" s="525">
        <f t="shared" si="28"/>
        <v>150</v>
      </c>
      <c r="N171" s="525">
        <f t="shared" si="29"/>
        <v>1</v>
      </c>
      <c r="O171" s="525">
        <f t="shared" si="30"/>
        <v>150</v>
      </c>
      <c r="P171" s="565">
        <f t="shared" si="31"/>
        <v>2.4610060680228982</v>
      </c>
      <c r="Q171" s="565">
        <f t="shared" si="34"/>
        <v>1.127961114510497</v>
      </c>
      <c r="R171" s="565">
        <f t="shared" si="32"/>
        <v>1.3843159132628806</v>
      </c>
      <c r="S171" s="565">
        <f t="shared" si="33"/>
        <v>0.15381287925143114</v>
      </c>
      <c r="T171" s="525">
        <f t="shared" si="27"/>
        <v>0</v>
      </c>
      <c r="U171" s="525"/>
      <c r="V171" s="525"/>
      <c r="W171" s="525"/>
      <c r="X171" s="525"/>
      <c r="Y171" s="525"/>
      <c r="Z171" s="525"/>
      <c r="AA171" s="525"/>
      <c r="AB171" s="525"/>
      <c r="AC171" s="525"/>
    </row>
    <row r="172" spans="11:29" ht="12.75">
      <c r="K172" s="525"/>
      <c r="L172" s="525"/>
      <c r="M172" s="525">
        <f t="shared" si="28"/>
        <v>151</v>
      </c>
      <c r="N172" s="525">
        <f t="shared" si="29"/>
        <v>1</v>
      </c>
      <c r="O172" s="525">
        <f t="shared" si="30"/>
        <v>151</v>
      </c>
      <c r="P172" s="565">
        <f t="shared" si="31"/>
        <v>2.4127472400944527</v>
      </c>
      <c r="Q172" s="565">
        <f t="shared" si="34"/>
        <v>1.1058424850432929</v>
      </c>
      <c r="R172" s="565">
        <f t="shared" si="32"/>
        <v>1.35717032255313</v>
      </c>
      <c r="S172" s="565">
        <f t="shared" si="33"/>
        <v>0.1507967025059033</v>
      </c>
      <c r="T172" s="525">
        <f t="shared" si="27"/>
        <v>0</v>
      </c>
      <c r="U172" s="525"/>
      <c r="V172" s="525"/>
      <c r="W172" s="525"/>
      <c r="X172" s="525"/>
      <c r="Y172" s="525"/>
      <c r="Z172" s="525"/>
      <c r="AA172" s="525"/>
      <c r="AB172" s="525"/>
      <c r="AC172" s="525"/>
    </row>
    <row r="173" spans="11:29" ht="12.75">
      <c r="K173" s="525"/>
      <c r="L173" s="525"/>
      <c r="M173" s="525">
        <f t="shared" si="28"/>
        <v>152</v>
      </c>
      <c r="N173" s="525">
        <f t="shared" si="29"/>
        <v>1</v>
      </c>
      <c r="O173" s="525">
        <f t="shared" si="30"/>
        <v>152</v>
      </c>
      <c r="P173" s="565">
        <f t="shared" si="31"/>
        <v>2.3654347383467056</v>
      </c>
      <c r="Q173" s="565">
        <f t="shared" si="34"/>
        <v>1.0841575884089087</v>
      </c>
      <c r="R173" s="565">
        <f t="shared" si="32"/>
        <v>1.3305570403200222</v>
      </c>
      <c r="S173" s="565">
        <f t="shared" si="33"/>
        <v>0.1478396711466691</v>
      </c>
      <c r="T173" s="525">
        <f t="shared" si="27"/>
        <v>0</v>
      </c>
      <c r="U173" s="525"/>
      <c r="V173" s="525"/>
      <c r="W173" s="525"/>
      <c r="X173" s="525"/>
      <c r="Y173" s="525"/>
      <c r="Z173" s="525"/>
      <c r="AA173" s="525"/>
      <c r="AB173" s="525"/>
      <c r="AC173" s="525"/>
    </row>
    <row r="174" spans="11:29" ht="12.75">
      <c r="K174" s="525"/>
      <c r="L174" s="525"/>
      <c r="M174" s="525">
        <f t="shared" si="28"/>
        <v>153</v>
      </c>
      <c r="N174" s="525">
        <f t="shared" si="29"/>
        <v>1</v>
      </c>
      <c r="O174" s="525">
        <f t="shared" si="30"/>
        <v>153</v>
      </c>
      <c r="P174" s="565">
        <f t="shared" si="31"/>
        <v>2.319050005900455</v>
      </c>
      <c r="Q174" s="565">
        <f t="shared" si="34"/>
        <v>1.062897919371044</v>
      </c>
      <c r="R174" s="565">
        <f t="shared" si="32"/>
        <v>1.3044656283190064</v>
      </c>
      <c r="S174" s="565">
        <f t="shared" si="33"/>
        <v>0.14494062536877844</v>
      </c>
      <c r="T174" s="525">
        <f t="shared" si="27"/>
        <v>0</v>
      </c>
      <c r="U174" s="525"/>
      <c r="V174" s="525"/>
      <c r="W174" s="525"/>
      <c r="X174" s="525"/>
      <c r="Y174" s="525"/>
      <c r="Z174" s="525"/>
      <c r="AA174" s="525"/>
      <c r="AB174" s="525"/>
      <c r="AC174" s="525"/>
    </row>
    <row r="175" spans="11:29" ht="12.75">
      <c r="K175" s="525"/>
      <c r="L175" s="525"/>
      <c r="M175" s="525">
        <f t="shared" si="28"/>
        <v>154</v>
      </c>
      <c r="N175" s="525">
        <f t="shared" si="29"/>
        <v>1</v>
      </c>
      <c r="O175" s="525">
        <f t="shared" si="30"/>
        <v>154</v>
      </c>
      <c r="P175" s="565">
        <f t="shared" si="31"/>
        <v>2.2735748497655823</v>
      </c>
      <c r="Q175" s="565">
        <f t="shared" si="34"/>
        <v>1.042055139475894</v>
      </c>
      <c r="R175" s="565">
        <f t="shared" si="32"/>
        <v>1.2788858529931404</v>
      </c>
      <c r="S175" s="565">
        <f t="shared" si="33"/>
        <v>0.1420984281103489</v>
      </c>
      <c r="T175" s="525">
        <f t="shared" si="27"/>
        <v>0</v>
      </c>
      <c r="U175" s="525"/>
      <c r="V175" s="525"/>
      <c r="W175" s="525"/>
      <c r="X175" s="525"/>
      <c r="Y175" s="525"/>
      <c r="Z175" s="525"/>
      <c r="AA175" s="525"/>
      <c r="AB175" s="525"/>
      <c r="AC175" s="525"/>
    </row>
    <row r="176" spans="11:29" ht="12.75">
      <c r="K176" s="525"/>
      <c r="L176" s="525"/>
      <c r="M176" s="525">
        <f t="shared" si="28"/>
        <v>155</v>
      </c>
      <c r="N176" s="525">
        <f t="shared" si="29"/>
        <v>1</v>
      </c>
      <c r="O176" s="525">
        <f t="shared" si="30"/>
        <v>155</v>
      </c>
      <c r="P176" s="565">
        <f t="shared" si="31"/>
        <v>2.228991433705408</v>
      </c>
      <c r="Q176" s="565">
        <f t="shared" si="34"/>
        <v>1.0216210737816473</v>
      </c>
      <c r="R176" s="565">
        <f t="shared" si="32"/>
        <v>1.2538076814592924</v>
      </c>
      <c r="S176" s="565">
        <f t="shared" si="33"/>
        <v>0.139311964606588</v>
      </c>
      <c r="T176" s="525">
        <f t="shared" si="27"/>
        <v>0</v>
      </c>
      <c r="U176" s="525"/>
      <c r="V176" s="525"/>
      <c r="W176" s="525"/>
      <c r="X176" s="525"/>
      <c r="Y176" s="525"/>
      <c r="Z176" s="525"/>
      <c r="AA176" s="525"/>
      <c r="AB176" s="525"/>
      <c r="AC176" s="525"/>
    </row>
    <row r="177" spans="1:29" ht="12.75">
      <c r="A177" s="655" t="str">
        <f>$B$3</f>
        <v>Fomesafen</v>
      </c>
      <c r="B177" s="655" t="str">
        <f>$B$4</f>
        <v>Crop</v>
      </c>
      <c r="C177" s="656"/>
      <c r="D177" s="657"/>
      <c r="E177" s="656" t="s">
        <v>92</v>
      </c>
      <c r="K177" s="525"/>
      <c r="L177" s="525"/>
      <c r="M177" s="525">
        <f t="shared" si="28"/>
        <v>156</v>
      </c>
      <c r="N177" s="525">
        <f t="shared" si="29"/>
        <v>1</v>
      </c>
      <c r="O177" s="525">
        <f t="shared" si="30"/>
        <v>156</v>
      </c>
      <c r="P177" s="565">
        <f t="shared" si="31"/>
        <v>2.1852822712409754</v>
      </c>
      <c r="Q177" s="565">
        <f t="shared" si="34"/>
        <v>1.0015877076521156</v>
      </c>
      <c r="R177" s="565">
        <f t="shared" si="32"/>
        <v>1.2292212775730489</v>
      </c>
      <c r="S177" s="565">
        <f t="shared" si="33"/>
        <v>0.13658014195256096</v>
      </c>
      <c r="T177" s="525">
        <f t="shared" si="27"/>
        <v>0</v>
      </c>
      <c r="U177" s="525"/>
      <c r="V177" s="525"/>
      <c r="W177" s="525"/>
      <c r="X177" s="525"/>
      <c r="Y177" s="525"/>
      <c r="Z177" s="525"/>
      <c r="AA177" s="525"/>
      <c r="AB177" s="525"/>
      <c r="AC177" s="525"/>
    </row>
    <row r="178" spans="1:29" ht="21" thickBot="1">
      <c r="A178" s="574" t="s">
        <v>115</v>
      </c>
      <c r="B178" s="658"/>
      <c r="C178" s="658"/>
      <c r="D178" s="576"/>
      <c r="E178" s="658"/>
      <c r="F178" s="659"/>
      <c r="G178" s="660"/>
      <c r="H178" s="659"/>
      <c r="K178" s="525"/>
      <c r="L178" s="525"/>
      <c r="M178" s="525">
        <f t="shared" si="28"/>
        <v>157</v>
      </c>
      <c r="N178" s="525">
        <f t="shared" si="29"/>
        <v>1</v>
      </c>
      <c r="O178" s="525">
        <f t="shared" si="30"/>
        <v>157</v>
      </c>
      <c r="P178" s="565">
        <f t="shared" si="31"/>
        <v>2.1424302187925135</v>
      </c>
      <c r="Q178" s="565">
        <f t="shared" si="34"/>
        <v>0.9819471836132371</v>
      </c>
      <c r="R178" s="565">
        <f t="shared" si="32"/>
        <v>1.205116998070789</v>
      </c>
      <c r="S178" s="565">
        <f t="shared" si="33"/>
        <v>0.1339018886745321</v>
      </c>
      <c r="T178" s="525">
        <f t="shared" si="27"/>
        <v>0</v>
      </c>
      <c r="U178" s="525"/>
      <c r="V178" s="525"/>
      <c r="W178" s="525"/>
      <c r="X178" s="525"/>
      <c r="Y178" s="525"/>
      <c r="Z178" s="525"/>
      <c r="AA178" s="525"/>
      <c r="AB178" s="525"/>
      <c r="AC178" s="525"/>
    </row>
    <row r="179" spans="11:29" ht="13.5" thickTop="1">
      <c r="K179" s="525"/>
      <c r="L179" s="525"/>
      <c r="M179" s="525">
        <f t="shared" si="28"/>
        <v>158</v>
      </c>
      <c r="N179" s="525">
        <f t="shared" si="29"/>
        <v>1</v>
      </c>
      <c r="O179" s="525">
        <f t="shared" si="30"/>
        <v>158</v>
      </c>
      <c r="P179" s="565">
        <f t="shared" si="31"/>
        <v>2.1004184689553944</v>
      </c>
      <c r="Q179" s="565">
        <f t="shared" si="34"/>
        <v>0.9626917982712242</v>
      </c>
      <c r="R179" s="565">
        <f t="shared" si="32"/>
        <v>1.1814853887874095</v>
      </c>
      <c r="S179" s="565">
        <f t="shared" si="33"/>
        <v>0.13127615430971215</v>
      </c>
      <c r="T179" s="525">
        <f t="shared" si="27"/>
        <v>0</v>
      </c>
      <c r="U179" s="525"/>
      <c r="V179" s="525"/>
      <c r="W179" s="525"/>
      <c r="X179" s="525"/>
      <c r="Y179" s="525"/>
      <c r="Z179" s="525"/>
      <c r="AA179" s="525"/>
      <c r="AB179" s="525"/>
      <c r="AC179" s="525"/>
    </row>
    <row r="180" spans="11:29" ht="12.75">
      <c r="K180" s="525"/>
      <c r="L180" s="525"/>
      <c r="M180" s="525">
        <f t="shared" si="28"/>
        <v>159</v>
      </c>
      <c r="N180" s="525">
        <f t="shared" si="29"/>
        <v>1</v>
      </c>
      <c r="O180" s="525">
        <f t="shared" si="30"/>
        <v>159</v>
      </c>
      <c r="P180" s="565">
        <f t="shared" si="31"/>
        <v>2.0592305439079444</v>
      </c>
      <c r="Q180" s="565">
        <f t="shared" si="34"/>
        <v>0.9438139992911428</v>
      </c>
      <c r="R180" s="565">
        <f t="shared" si="32"/>
        <v>1.1583171809482187</v>
      </c>
      <c r="S180" s="565">
        <f t="shared" si="33"/>
        <v>0.12870190899424652</v>
      </c>
      <c r="T180" s="525">
        <f t="shared" si="27"/>
        <v>0</v>
      </c>
      <c r="U180" s="525"/>
      <c r="V180" s="525"/>
      <c r="W180" s="525"/>
      <c r="X180" s="525"/>
      <c r="Y180" s="525"/>
      <c r="Z180" s="525"/>
      <c r="AA180" s="525"/>
      <c r="AB180" s="525"/>
      <c r="AC180" s="525"/>
    </row>
    <row r="181" spans="11:29" ht="12.75">
      <c r="K181" s="525"/>
      <c r="L181" s="525"/>
      <c r="M181" s="525">
        <f t="shared" si="28"/>
        <v>160</v>
      </c>
      <c r="N181" s="525">
        <f t="shared" si="29"/>
        <v>1</v>
      </c>
      <c r="O181" s="525">
        <f t="shared" si="30"/>
        <v>160</v>
      </c>
      <c r="P181" s="565">
        <f t="shared" si="31"/>
        <v>2.018850288948521</v>
      </c>
      <c r="Q181" s="565">
        <f t="shared" si="34"/>
        <v>0.9253063824347404</v>
      </c>
      <c r="R181" s="565">
        <f t="shared" si="32"/>
        <v>1.1356032875335431</v>
      </c>
      <c r="S181" s="565">
        <f t="shared" si="33"/>
        <v>0.12617814305928257</v>
      </c>
      <c r="T181" s="525">
        <f t="shared" si="27"/>
        <v>0</v>
      </c>
      <c r="U181" s="525"/>
      <c r="V181" s="525"/>
      <c r="W181" s="525"/>
      <c r="X181" s="525"/>
      <c r="Y181" s="525"/>
      <c r="Z181" s="525"/>
      <c r="AA181" s="525"/>
      <c r="AB181" s="525"/>
      <c r="AC181" s="525"/>
    </row>
    <row r="182" spans="11:29" ht="12.75">
      <c r="K182" s="525"/>
      <c r="L182" s="525"/>
      <c r="M182" s="525">
        <f t="shared" si="28"/>
        <v>161</v>
      </c>
      <c r="N182" s="525">
        <f t="shared" si="29"/>
        <v>1</v>
      </c>
      <c r="O182" s="525">
        <f t="shared" si="30"/>
        <v>161</v>
      </c>
      <c r="P182" s="565">
        <f t="shared" si="31"/>
        <v>1.9792618661593284</v>
      </c>
      <c r="Q182" s="565">
        <f t="shared" si="34"/>
        <v>0.9071616886563604</v>
      </c>
      <c r="R182" s="565">
        <f t="shared" si="32"/>
        <v>1.1133347997146223</v>
      </c>
      <c r="S182" s="565">
        <f t="shared" si="33"/>
        <v>0.12370386663495803</v>
      </c>
      <c r="T182" s="525">
        <f t="shared" si="27"/>
        <v>0</v>
      </c>
      <c r="U182" s="525"/>
      <c r="V182" s="525"/>
      <c r="W182" s="525"/>
      <c r="X182" s="525"/>
      <c r="Y182" s="525"/>
      <c r="Z182" s="525"/>
      <c r="AA182" s="525"/>
      <c r="AB182" s="525"/>
      <c r="AC182" s="525"/>
    </row>
    <row r="183" spans="11:29" ht="12.75">
      <c r="K183" s="525"/>
      <c r="L183" s="525"/>
      <c r="M183" s="525">
        <f t="shared" si="28"/>
        <v>162</v>
      </c>
      <c r="N183" s="525">
        <f t="shared" si="29"/>
        <v>1</v>
      </c>
      <c r="O183" s="525">
        <f t="shared" si="30"/>
        <v>162</v>
      </c>
      <c r="P183" s="565">
        <f t="shared" si="31"/>
        <v>1.9404497481944782</v>
      </c>
      <c r="Q183" s="565">
        <f t="shared" si="34"/>
        <v>0.889372801255804</v>
      </c>
      <c r="R183" s="565">
        <f t="shared" si="32"/>
        <v>1.091502983359394</v>
      </c>
      <c r="S183" s="565">
        <f t="shared" si="33"/>
        <v>0.12127810926215489</v>
      </c>
      <c r="T183" s="525">
        <f t="shared" si="27"/>
        <v>0</v>
      </c>
      <c r="U183" s="525"/>
      <c r="V183" s="525"/>
      <c r="W183" s="525"/>
      <c r="X183" s="525"/>
      <c r="Y183" s="525"/>
      <c r="Z183" s="525"/>
      <c r="AA183" s="525"/>
      <c r="AB183" s="525"/>
      <c r="AC183" s="525"/>
    </row>
    <row r="184" spans="11:29" ht="12.75">
      <c r="K184" s="525"/>
      <c r="L184" s="525"/>
      <c r="M184" s="525">
        <f t="shared" si="28"/>
        <v>163</v>
      </c>
      <c r="N184" s="525">
        <f t="shared" si="29"/>
        <v>1</v>
      </c>
      <c r="O184" s="525">
        <f t="shared" si="30"/>
        <v>163</v>
      </c>
      <c r="P184" s="565">
        <f t="shared" si="31"/>
        <v>1.9023987121898642</v>
      </c>
      <c r="Q184" s="565">
        <f t="shared" si="34"/>
        <v>0.8719327430870226</v>
      </c>
      <c r="R184" s="565">
        <f t="shared" si="32"/>
        <v>1.0700992756067988</v>
      </c>
      <c r="S184" s="565">
        <f t="shared" si="33"/>
        <v>0.11889991951186651</v>
      </c>
      <c r="T184" s="525">
        <f t="shared" si="27"/>
        <v>0</v>
      </c>
      <c r="U184" s="525"/>
      <c r="V184" s="525"/>
      <c r="W184" s="525"/>
      <c r="X184" s="525"/>
      <c r="Y184" s="525"/>
      <c r="Z184" s="525"/>
      <c r="AA184" s="525"/>
      <c r="AB184" s="525"/>
      <c r="AC184" s="525"/>
    </row>
    <row r="185" spans="11:29" ht="12.75">
      <c r="K185" s="525"/>
      <c r="L185" s="525"/>
      <c r="M185" s="525">
        <f t="shared" si="28"/>
        <v>164</v>
      </c>
      <c r="N185" s="525">
        <f t="shared" si="29"/>
        <v>1</v>
      </c>
      <c r="O185" s="525">
        <f t="shared" si="30"/>
        <v>164</v>
      </c>
      <c r="P185" s="565">
        <f t="shared" si="31"/>
        <v>1.8650938337924605</v>
      </c>
      <c r="Q185" s="565">
        <f t="shared" si="34"/>
        <v>0.8548346738215459</v>
      </c>
      <c r="R185" s="565">
        <f t="shared" si="32"/>
        <v>1.0491152815082592</v>
      </c>
      <c r="S185" s="565">
        <f t="shared" si="33"/>
        <v>0.11656836461202878</v>
      </c>
      <c r="T185" s="525">
        <f t="shared" si="27"/>
        <v>0</v>
      </c>
      <c r="U185" s="525"/>
      <c r="V185" s="525"/>
      <c r="W185" s="525"/>
      <c r="X185" s="525"/>
      <c r="Y185" s="525"/>
      <c r="Z185" s="525"/>
      <c r="AA185" s="525"/>
      <c r="AB185" s="525"/>
      <c r="AC185" s="525"/>
    </row>
    <row r="186" spans="11:29" ht="12.75">
      <c r="K186" s="525"/>
      <c r="L186" s="525"/>
      <c r="M186" s="525">
        <f t="shared" si="28"/>
        <v>165</v>
      </c>
      <c r="N186" s="525">
        <f t="shared" si="29"/>
        <v>1</v>
      </c>
      <c r="O186" s="525">
        <f t="shared" si="30"/>
        <v>165</v>
      </c>
      <c r="P186" s="565">
        <f t="shared" si="31"/>
        <v>1.8285204813067009</v>
      </c>
      <c r="Q186" s="565">
        <f t="shared" si="34"/>
        <v>0.8380718872655727</v>
      </c>
      <c r="R186" s="565">
        <f t="shared" si="32"/>
        <v>1.0285427707350194</v>
      </c>
      <c r="S186" s="565">
        <f t="shared" si="33"/>
        <v>0.1142825300816688</v>
      </c>
      <c r="T186" s="525">
        <f t="shared" si="27"/>
        <v>0</v>
      </c>
      <c r="U186" s="525"/>
      <c r="V186" s="525"/>
      <c r="W186" s="525"/>
      <c r="X186" s="525"/>
      <c r="Y186" s="525"/>
      <c r="Z186" s="525"/>
      <c r="AA186" s="525"/>
      <c r="AB186" s="525"/>
      <c r="AC186" s="525"/>
    </row>
    <row r="187" spans="11:29" ht="12.75">
      <c r="K187" s="525"/>
      <c r="L187" s="525"/>
      <c r="M187" s="525">
        <f t="shared" si="28"/>
        <v>166</v>
      </c>
      <c r="N187" s="525">
        <f t="shared" si="29"/>
        <v>1</v>
      </c>
      <c r="O187" s="525">
        <f t="shared" si="30"/>
        <v>166</v>
      </c>
      <c r="P187" s="565">
        <f t="shared" si="31"/>
        <v>1.7926643099556445</v>
      </c>
      <c r="Q187" s="565">
        <f t="shared" si="34"/>
        <v>0.8216378087296718</v>
      </c>
      <c r="R187" s="565">
        <f t="shared" si="32"/>
        <v>1.0083736743500502</v>
      </c>
      <c r="S187" s="565">
        <f t="shared" si="33"/>
        <v>0.11204151937222778</v>
      </c>
      <c r="T187" s="525">
        <f t="shared" si="27"/>
        <v>0</v>
      </c>
      <c r="U187" s="525"/>
      <c r="V187" s="525"/>
      <c r="W187" s="525"/>
      <c r="X187" s="525"/>
      <c r="Y187" s="525"/>
      <c r="Z187" s="525"/>
      <c r="AA187" s="525"/>
      <c r="AB187" s="525"/>
      <c r="AC187" s="525"/>
    </row>
    <row r="188" spans="11:29" ht="12.75">
      <c r="K188" s="525"/>
      <c r="L188" s="525"/>
      <c r="M188" s="525">
        <f t="shared" si="28"/>
        <v>167</v>
      </c>
      <c r="N188" s="525">
        <f t="shared" si="29"/>
        <v>1</v>
      </c>
      <c r="O188" s="525">
        <f t="shared" si="30"/>
        <v>167</v>
      </c>
      <c r="P188" s="565">
        <f t="shared" si="31"/>
        <v>1.7575112562546775</v>
      </c>
      <c r="Q188" s="565">
        <f t="shared" si="34"/>
        <v>0.8055259924500618</v>
      </c>
      <c r="R188" s="565">
        <f t="shared" si="32"/>
        <v>0.9886000816432562</v>
      </c>
      <c r="S188" s="565">
        <f t="shared" si="33"/>
        <v>0.10984445351591735</v>
      </c>
      <c r="T188" s="525">
        <f t="shared" si="27"/>
        <v>0</v>
      </c>
      <c r="U188" s="525"/>
      <c r="V188" s="525"/>
      <c r="W188" s="525"/>
      <c r="X188" s="525"/>
      <c r="Y188" s="525"/>
      <c r="Z188" s="525"/>
      <c r="AA188" s="525"/>
      <c r="AB188" s="525"/>
      <c r="AC188" s="525"/>
    </row>
    <row r="189" spans="11:29" ht="12.75">
      <c r="K189" s="525"/>
      <c r="L189" s="525"/>
      <c r="M189" s="525">
        <f t="shared" si="28"/>
        <v>168</v>
      </c>
      <c r="N189" s="525">
        <f t="shared" si="29"/>
        <v>1</v>
      </c>
      <c r="O189" s="525">
        <f t="shared" si="30"/>
        <v>168</v>
      </c>
      <c r="P189" s="565">
        <f t="shared" si="31"/>
        <v>1.7230475324955408</v>
      </c>
      <c r="Q189" s="565">
        <f t="shared" si="34"/>
        <v>0.7897301190604574</v>
      </c>
      <c r="R189" s="565">
        <f t="shared" si="32"/>
        <v>0.9692142370287418</v>
      </c>
      <c r="S189" s="565">
        <f t="shared" si="33"/>
        <v>0.1076904707809713</v>
      </c>
      <c r="T189" s="525">
        <f t="shared" si="27"/>
        <v>0</v>
      </c>
      <c r="U189" s="525"/>
      <c r="V189" s="525"/>
      <c r="W189" s="525"/>
      <c r="X189" s="525"/>
      <c r="Y189" s="525"/>
      <c r="Z189" s="525"/>
      <c r="AA189" s="525"/>
      <c r="AB189" s="525"/>
      <c r="AC189" s="525"/>
    </row>
    <row r="190" spans="11:29" ht="12.75">
      <c r="K190" s="525"/>
      <c r="L190" s="525"/>
      <c r="M190" s="525">
        <f t="shared" si="28"/>
        <v>169</v>
      </c>
      <c r="N190" s="525">
        <f t="shared" si="29"/>
        <v>1</v>
      </c>
      <c r="O190" s="525">
        <f t="shared" si="30"/>
        <v>169</v>
      </c>
      <c r="P190" s="565">
        <f t="shared" si="31"/>
        <v>1.689259621338525</v>
      </c>
      <c r="Q190" s="565">
        <f t="shared" si="34"/>
        <v>0.7742439931134918</v>
      </c>
      <c r="R190" s="565">
        <f t="shared" si="32"/>
        <v>0.9502085370029203</v>
      </c>
      <c r="S190" s="565">
        <f t="shared" si="33"/>
        <v>0.10557872633365781</v>
      </c>
      <c r="T190" s="525">
        <f t="shared" si="27"/>
        <v>0</v>
      </c>
      <c r="U190" s="525"/>
      <c r="V190" s="525"/>
      <c r="W190" s="525"/>
      <c r="X190" s="525"/>
      <c r="Y190" s="525"/>
      <c r="Z190" s="525"/>
      <c r="AA190" s="525"/>
      <c r="AB190" s="525"/>
      <c r="AC190" s="525"/>
    </row>
    <row r="191" spans="11:29" ht="12.75">
      <c r="K191" s="525"/>
      <c r="L191" s="525"/>
      <c r="M191" s="525">
        <f t="shared" si="28"/>
        <v>170</v>
      </c>
      <c r="N191" s="525">
        <f t="shared" si="29"/>
        <v>1</v>
      </c>
      <c r="O191" s="525">
        <f t="shared" si="30"/>
        <v>170</v>
      </c>
      <c r="P191" s="565">
        <f t="shared" si="31"/>
        <v>1.6561342705107072</v>
      </c>
      <c r="Q191" s="565">
        <f t="shared" si="34"/>
        <v>0.7590615406507419</v>
      </c>
      <c r="R191" s="565">
        <f t="shared" si="32"/>
        <v>0.9315755271622728</v>
      </c>
      <c r="S191" s="565">
        <f t="shared" si="33"/>
        <v>0.1035083919069192</v>
      </c>
      <c r="T191" s="525">
        <f t="shared" si="27"/>
        <v>0</v>
      </c>
      <c r="U191" s="525"/>
      <c r="V191" s="525"/>
      <c r="W191" s="525"/>
      <c r="X191" s="525"/>
      <c r="Y191" s="525"/>
      <c r="Z191" s="525"/>
      <c r="AA191" s="525"/>
      <c r="AB191" s="525"/>
      <c r="AC191" s="525"/>
    </row>
    <row r="192" spans="11:29" ht="12.75">
      <c r="K192" s="525"/>
      <c r="L192" s="525"/>
      <c r="M192" s="525">
        <f t="shared" si="28"/>
        <v>171</v>
      </c>
      <c r="N192" s="525">
        <f t="shared" si="29"/>
        <v>1</v>
      </c>
      <c r="O192" s="525">
        <f t="shared" si="30"/>
        <v>171</v>
      </c>
      <c r="P192" s="565">
        <f t="shared" si="31"/>
        <v>1.623658487608154</v>
      </c>
      <c r="Q192" s="565">
        <f t="shared" si="34"/>
        <v>0.744176806820405</v>
      </c>
      <c r="R192" s="565">
        <f t="shared" si="32"/>
        <v>0.9133078992795866</v>
      </c>
      <c r="S192" s="565">
        <f t="shared" si="33"/>
        <v>0.10147865547550962</v>
      </c>
      <c r="T192" s="525">
        <f t="shared" si="27"/>
        <v>0</v>
      </c>
      <c r="U192" s="525"/>
      <c r="V192" s="525"/>
      <c r="W192" s="525"/>
      <c r="X192" s="525"/>
      <c r="Y192" s="525"/>
      <c r="Z192" s="525"/>
      <c r="AA192" s="525"/>
      <c r="AB192" s="525"/>
      <c r="AC192" s="525"/>
    </row>
    <row r="193" spans="11:29" ht="12.75">
      <c r="K193" s="525"/>
      <c r="L193" s="525"/>
      <c r="M193" s="525">
        <f t="shared" si="28"/>
        <v>172</v>
      </c>
      <c r="N193" s="525">
        <f t="shared" si="29"/>
        <v>1</v>
      </c>
      <c r="O193" s="525">
        <f t="shared" si="30"/>
        <v>172</v>
      </c>
      <c r="P193" s="565">
        <f t="shared" si="31"/>
        <v>1.5918195350000481</v>
      </c>
      <c r="Q193" s="565">
        <f t="shared" si="34"/>
        <v>0.7295839535416898</v>
      </c>
      <c r="R193" s="565">
        <f t="shared" si="32"/>
        <v>0.895398488437527</v>
      </c>
      <c r="S193" s="565">
        <f t="shared" si="33"/>
        <v>0.09948872093750301</v>
      </c>
      <c r="T193" s="525">
        <f t="shared" si="27"/>
        <v>0</v>
      </c>
      <c r="U193" s="525"/>
      <c r="V193" s="525"/>
      <c r="W193" s="525"/>
      <c r="X193" s="525"/>
      <c r="Y193" s="525"/>
      <c r="Z193" s="525"/>
      <c r="AA193" s="525"/>
      <c r="AB193" s="525"/>
      <c r="AC193" s="525"/>
    </row>
    <row r="194" spans="11:29" ht="12.75">
      <c r="K194" s="525"/>
      <c r="L194" s="525"/>
      <c r="M194" s="525">
        <f t="shared" si="28"/>
        <v>173</v>
      </c>
      <c r="N194" s="525">
        <f t="shared" si="29"/>
        <v>1</v>
      </c>
      <c r="O194" s="525">
        <f t="shared" si="30"/>
        <v>173</v>
      </c>
      <c r="P194" s="565">
        <f t="shared" si="31"/>
        <v>1.5606049248327438</v>
      </c>
      <c r="Q194" s="565">
        <f t="shared" si="34"/>
        <v>0.7152772572150086</v>
      </c>
      <c r="R194" s="565">
        <f t="shared" si="32"/>
        <v>0.8778402702184183</v>
      </c>
      <c r="S194" s="565">
        <f t="shared" si="33"/>
        <v>0.09753780780204649</v>
      </c>
      <c r="T194" s="525">
        <f t="shared" si="27"/>
        <v>0</v>
      </c>
      <c r="U194" s="525"/>
      <c r="V194" s="525"/>
      <c r="W194" s="525"/>
      <c r="X194" s="525"/>
      <c r="Y194" s="525"/>
      <c r="Z194" s="525"/>
      <c r="AA194" s="525"/>
      <c r="AB194" s="525"/>
      <c r="AC194" s="525"/>
    </row>
    <row r="195" spans="11:29" ht="12.75">
      <c r="K195" s="525"/>
      <c r="L195" s="525"/>
      <c r="M195" s="525">
        <f t="shared" si="28"/>
        <v>174</v>
      </c>
      <c r="N195" s="525">
        <f t="shared" si="29"/>
        <v>1</v>
      </c>
      <c r="O195" s="525">
        <f t="shared" si="30"/>
        <v>174</v>
      </c>
      <c r="P195" s="565">
        <f t="shared" si="31"/>
        <v>1.530002414131788</v>
      </c>
      <c r="Q195" s="565">
        <f t="shared" si="34"/>
        <v>0.7012511064770705</v>
      </c>
      <c r="R195" s="565">
        <f t="shared" si="32"/>
        <v>0.8606263579491307</v>
      </c>
      <c r="S195" s="565">
        <f t="shared" si="33"/>
        <v>0.09562515088323675</v>
      </c>
      <c r="T195" s="525">
        <f t="shared" si="27"/>
        <v>0</v>
      </c>
      <c r="U195" s="525"/>
      <c r="V195" s="525"/>
      <c r="W195" s="525"/>
      <c r="X195" s="525"/>
      <c r="Y195" s="525"/>
      <c r="Z195" s="525"/>
      <c r="AA195" s="525"/>
      <c r="AB195" s="525"/>
      <c r="AC195" s="525"/>
    </row>
    <row r="196" spans="11:29" ht="12.75">
      <c r="K196" s="525"/>
      <c r="L196" s="525"/>
      <c r="M196" s="525">
        <f t="shared" si="28"/>
        <v>175</v>
      </c>
      <c r="N196" s="525">
        <f t="shared" si="29"/>
        <v>1</v>
      </c>
      <c r="O196" s="525">
        <f t="shared" si="30"/>
        <v>175</v>
      </c>
      <c r="P196" s="565">
        <f t="shared" si="31"/>
        <v>1.4999999999999896</v>
      </c>
      <c r="Q196" s="565">
        <f t="shared" si="34"/>
        <v>0.6874999999999961</v>
      </c>
      <c r="R196" s="565">
        <f t="shared" si="32"/>
        <v>0.843749999999994</v>
      </c>
      <c r="S196" s="565">
        <f t="shared" si="33"/>
        <v>0.09374999999999935</v>
      </c>
      <c r="T196" s="525">
        <f t="shared" si="27"/>
        <v>0</v>
      </c>
      <c r="U196" s="525"/>
      <c r="V196" s="525"/>
      <c r="W196" s="525"/>
      <c r="X196" s="525"/>
      <c r="Y196" s="525"/>
      <c r="Z196" s="525"/>
      <c r="AA196" s="525"/>
      <c r="AB196" s="525"/>
      <c r="AC196" s="525"/>
    </row>
    <row r="197" spans="11:29" ht="12.75">
      <c r="K197" s="525"/>
      <c r="L197" s="525"/>
      <c r="M197" s="525">
        <f t="shared" si="28"/>
        <v>176</v>
      </c>
      <c r="N197" s="525">
        <f t="shared" si="29"/>
        <v>1</v>
      </c>
      <c r="O197" s="525">
        <f t="shared" si="30"/>
        <v>176</v>
      </c>
      <c r="P197" s="565">
        <f t="shared" si="31"/>
        <v>1.4705859149096498</v>
      </c>
      <c r="Q197" s="565">
        <f t="shared" si="34"/>
        <v>0.6740185443335904</v>
      </c>
      <c r="R197" s="565">
        <f t="shared" si="32"/>
        <v>0.8272045771366779</v>
      </c>
      <c r="S197" s="565">
        <f t="shared" si="33"/>
        <v>0.09191161968185312</v>
      </c>
      <c r="T197" s="525">
        <f t="shared" si="27"/>
        <v>0</v>
      </c>
      <c r="U197" s="525"/>
      <c r="V197" s="525"/>
      <c r="W197" s="525"/>
      <c r="X197" s="525"/>
      <c r="Y197" s="525"/>
      <c r="Z197" s="525"/>
      <c r="AA197" s="525"/>
      <c r="AB197" s="525"/>
      <c r="AC197" s="525"/>
    </row>
    <row r="198" spans="11:29" ht="12.75">
      <c r="K198" s="525"/>
      <c r="L198" s="525"/>
      <c r="M198" s="525">
        <f t="shared" si="28"/>
        <v>177</v>
      </c>
      <c r="N198" s="525">
        <f t="shared" si="29"/>
        <v>1</v>
      </c>
      <c r="O198" s="525">
        <f t="shared" si="30"/>
        <v>177</v>
      </c>
      <c r="P198" s="565">
        <f t="shared" si="31"/>
        <v>1.4417486220871114</v>
      </c>
      <c r="Q198" s="565">
        <f t="shared" si="34"/>
        <v>0.660801451789927</v>
      </c>
      <c r="R198" s="565">
        <f t="shared" si="32"/>
        <v>0.810983599924</v>
      </c>
      <c r="S198" s="565">
        <f t="shared" si="33"/>
        <v>0.09010928888044446</v>
      </c>
      <c r="T198" s="525">
        <f t="shared" si="27"/>
        <v>0</v>
      </c>
      <c r="U198" s="525"/>
      <c r="V198" s="525"/>
      <c r="W198" s="525"/>
      <c r="X198" s="525"/>
      <c r="Y198" s="525"/>
      <c r="Z198" s="525"/>
      <c r="AA198" s="525"/>
      <c r="AB198" s="525"/>
      <c r="AC198" s="525"/>
    </row>
    <row r="199" spans="11:29" ht="12.75">
      <c r="K199" s="525"/>
      <c r="L199" s="525"/>
      <c r="M199" s="525">
        <f t="shared" si="28"/>
        <v>178</v>
      </c>
      <c r="N199" s="525">
        <f t="shared" si="29"/>
        <v>1</v>
      </c>
      <c r="O199" s="525">
        <f t="shared" si="30"/>
        <v>178</v>
      </c>
      <c r="P199" s="565">
        <f t="shared" si="31"/>
        <v>1.413476810987811</v>
      </c>
      <c r="Q199" s="565">
        <f t="shared" si="34"/>
        <v>0.6478435383694143</v>
      </c>
      <c r="R199" s="565">
        <f t="shared" si="32"/>
        <v>0.7950807061806436</v>
      </c>
      <c r="S199" s="565">
        <f t="shared" si="33"/>
        <v>0.08834230068673819</v>
      </c>
      <c r="T199" s="525">
        <f t="shared" si="27"/>
        <v>0</v>
      </c>
      <c r="U199" s="525"/>
      <c r="V199" s="525"/>
      <c r="W199" s="525"/>
      <c r="X199" s="525"/>
      <c r="Y199" s="525"/>
      <c r="Z199" s="525"/>
      <c r="AA199" s="525"/>
      <c r="AB199" s="525"/>
      <c r="AC199" s="525"/>
    </row>
    <row r="200" spans="11:29" ht="12.75">
      <c r="K200" s="525"/>
      <c r="L200" s="525"/>
      <c r="M200" s="525">
        <f t="shared" si="28"/>
        <v>179</v>
      </c>
      <c r="N200" s="525">
        <f t="shared" si="29"/>
        <v>1</v>
      </c>
      <c r="O200" s="525">
        <f t="shared" si="30"/>
        <v>179</v>
      </c>
      <c r="P200" s="565">
        <f t="shared" si="31"/>
        <v>1.385759392860066</v>
      </c>
      <c r="Q200" s="565">
        <f t="shared" si="34"/>
        <v>0.6351397217275312</v>
      </c>
      <c r="R200" s="565">
        <f t="shared" si="32"/>
        <v>0.779489658483787</v>
      </c>
      <c r="S200" s="565">
        <f t="shared" si="33"/>
        <v>0.08660996205375412</v>
      </c>
      <c r="T200" s="525">
        <f t="shared" si="27"/>
        <v>0</v>
      </c>
      <c r="U200" s="525"/>
      <c r="V200" s="525"/>
      <c r="W200" s="525"/>
      <c r="X200" s="525"/>
      <c r="Y200" s="525"/>
      <c r="Z200" s="525"/>
      <c r="AA200" s="525"/>
      <c r="AB200" s="525"/>
      <c r="AC200" s="525"/>
    </row>
    <row r="201" spans="11:29" ht="12.75">
      <c r="K201" s="525"/>
      <c r="L201" s="525"/>
      <c r="M201" s="525">
        <f t="shared" si="28"/>
        <v>180</v>
      </c>
      <c r="N201" s="525">
        <f t="shared" si="29"/>
        <v>1</v>
      </c>
      <c r="O201" s="525">
        <f t="shared" si="30"/>
        <v>180</v>
      </c>
      <c r="P201" s="565">
        <f t="shared" si="31"/>
        <v>1.3585854963958501</v>
      </c>
      <c r="Q201" s="565">
        <f t="shared" si="34"/>
        <v>0.6226850191814323</v>
      </c>
      <c r="R201" s="565">
        <f t="shared" si="32"/>
        <v>0.7642043417226657</v>
      </c>
      <c r="S201" s="565">
        <f t="shared" si="33"/>
        <v>0.08491159352474063</v>
      </c>
      <c r="T201" s="525">
        <f t="shared" si="27"/>
        <v>0</v>
      </c>
      <c r="U201" s="525"/>
      <c r="V201" s="525"/>
      <c r="W201" s="525"/>
      <c r="X201" s="525"/>
      <c r="Y201" s="525"/>
      <c r="Z201" s="525"/>
      <c r="AA201" s="525"/>
      <c r="AB201" s="525"/>
      <c r="AC201" s="525"/>
    </row>
    <row r="202" spans="11:29" ht="12.75">
      <c r="K202" s="525"/>
      <c r="L202" s="525"/>
      <c r="M202" s="525">
        <f t="shared" si="28"/>
        <v>181</v>
      </c>
      <c r="N202" s="525">
        <f t="shared" si="29"/>
        <v>1</v>
      </c>
      <c r="O202" s="525">
        <f t="shared" si="30"/>
        <v>181</v>
      </c>
      <c r="P202" s="565">
        <f t="shared" si="31"/>
        <v>1.3319444634668574</v>
      </c>
      <c r="Q202" s="565">
        <f t="shared" si="34"/>
        <v>0.6104745457556439</v>
      </c>
      <c r="R202" s="565">
        <f t="shared" si="32"/>
        <v>0.7492187607001073</v>
      </c>
      <c r="S202" s="565">
        <f t="shared" si="33"/>
        <v>0.08324652896667858</v>
      </c>
      <c r="T202" s="525">
        <f t="shared" si="27"/>
        <v>0</v>
      </c>
      <c r="U202" s="525"/>
      <c r="V202" s="525"/>
      <c r="W202" s="525"/>
      <c r="X202" s="525"/>
      <c r="Y202" s="525"/>
      <c r="Z202" s="525"/>
      <c r="AA202" s="525"/>
      <c r="AB202" s="525"/>
      <c r="AC202" s="525"/>
    </row>
    <row r="203" spans="11:29" ht="12.75">
      <c r="K203" s="525"/>
      <c r="L203" s="525"/>
      <c r="M203" s="525">
        <f t="shared" si="28"/>
        <v>182</v>
      </c>
      <c r="N203" s="525">
        <f t="shared" si="29"/>
        <v>1</v>
      </c>
      <c r="O203" s="525">
        <f t="shared" si="30"/>
        <v>182</v>
      </c>
      <c r="P203" s="565">
        <f t="shared" si="31"/>
        <v>1.3058258449441766</v>
      </c>
      <c r="Q203" s="565">
        <f t="shared" si="34"/>
        <v>0.5985035122660818</v>
      </c>
      <c r="R203" s="565">
        <f t="shared" si="32"/>
        <v>0.7345270377810994</v>
      </c>
      <c r="S203" s="565">
        <f t="shared" si="33"/>
        <v>0.08161411530901104</v>
      </c>
      <c r="T203" s="525">
        <f t="shared" si="27"/>
        <v>0</v>
      </c>
      <c r="U203" s="525"/>
      <c r="V203" s="525"/>
      <c r="W203" s="525"/>
      <c r="X203" s="525"/>
      <c r="Y203" s="525"/>
      <c r="Z203" s="525"/>
      <c r="AA203" s="525"/>
      <c r="AB203" s="525"/>
      <c r="AC203" s="525"/>
    </row>
    <row r="204" spans="11:29" ht="12.75">
      <c r="K204" s="525"/>
      <c r="L204" s="525"/>
      <c r="M204" s="525">
        <f t="shared" si="28"/>
        <v>183</v>
      </c>
      <c r="N204" s="525">
        <f t="shared" si="29"/>
        <v>1</v>
      </c>
      <c r="O204" s="525">
        <f t="shared" si="30"/>
        <v>183</v>
      </c>
      <c r="P204" s="565">
        <f t="shared" si="31"/>
        <v>1.2802193965999413</v>
      </c>
      <c r="Q204" s="565">
        <f t="shared" si="34"/>
        <v>0.5867672234416406</v>
      </c>
      <c r="R204" s="565">
        <f t="shared" si="32"/>
        <v>0.7201234105874671</v>
      </c>
      <c r="S204" s="565">
        <f t="shared" si="33"/>
        <v>0.08001371228749633</v>
      </c>
      <c r="T204" s="525">
        <f t="shared" si="27"/>
        <v>0</v>
      </c>
      <c r="U204" s="525"/>
      <c r="V204" s="525"/>
      <c r="W204" s="525"/>
      <c r="X204" s="525"/>
      <c r="Y204" s="525"/>
      <c r="Z204" s="525"/>
      <c r="AA204" s="525"/>
      <c r="AB204" s="525"/>
      <c r="AC204" s="525"/>
    </row>
    <row r="205" spans="11:29" ht="12.75">
      <c r="K205" s="525"/>
      <c r="L205" s="525"/>
      <c r="M205" s="525">
        <f t="shared" si="28"/>
        <v>184</v>
      </c>
      <c r="N205" s="525">
        <f t="shared" si="29"/>
        <v>1</v>
      </c>
      <c r="O205" s="525">
        <f t="shared" si="30"/>
        <v>184</v>
      </c>
      <c r="P205" s="565">
        <f t="shared" si="31"/>
        <v>1.2551150750893452</v>
      </c>
      <c r="Q205" s="565">
        <f t="shared" si="34"/>
        <v>0.5752610760826173</v>
      </c>
      <c r="R205" s="565">
        <f t="shared" si="32"/>
        <v>0.7060022297377567</v>
      </c>
      <c r="S205" s="565">
        <f t="shared" si="33"/>
        <v>0.07844469219308407</v>
      </c>
      <c r="T205" s="525">
        <f t="shared" si="27"/>
        <v>0</v>
      </c>
      <c r="U205" s="525"/>
      <c r="V205" s="525"/>
      <c r="W205" s="525"/>
      <c r="X205" s="525"/>
      <c r="Y205" s="525"/>
      <c r="Z205" s="525"/>
      <c r="AA205" s="525"/>
      <c r="AB205" s="525"/>
      <c r="AC205" s="525"/>
    </row>
    <row r="206" spans="11:29" ht="12.75">
      <c r="K206" s="525"/>
      <c r="L206" s="525"/>
      <c r="M206" s="525">
        <f t="shared" si="28"/>
        <v>185</v>
      </c>
      <c r="N206" s="525">
        <f t="shared" si="29"/>
        <v>1</v>
      </c>
      <c r="O206" s="525">
        <f t="shared" si="30"/>
        <v>185</v>
      </c>
      <c r="P206" s="565">
        <f t="shared" si="31"/>
        <v>1.2305030340114476</v>
      </c>
      <c r="Q206" s="565">
        <f t="shared" si="34"/>
        <v>0.5639805572552476</v>
      </c>
      <c r="R206" s="565">
        <f t="shared" si="32"/>
        <v>0.6921579566314394</v>
      </c>
      <c r="S206" s="565">
        <f t="shared" si="33"/>
        <v>0.07690643962571547</v>
      </c>
      <c r="T206" s="525">
        <f t="shared" si="27"/>
        <v>0</v>
      </c>
      <c r="U206" s="525"/>
      <c r="V206" s="525"/>
      <c r="W206" s="525"/>
      <c r="X206" s="525"/>
      <c r="Y206" s="525"/>
      <c r="Z206" s="525"/>
      <c r="AA206" s="525"/>
      <c r="AB206" s="525"/>
      <c r="AC206" s="525"/>
    </row>
    <row r="207" spans="11:29" ht="12.75">
      <c r="K207" s="525"/>
      <c r="L207" s="525"/>
      <c r="M207" s="525">
        <f t="shared" si="28"/>
        <v>186</v>
      </c>
      <c r="N207" s="525">
        <f t="shared" si="29"/>
        <v>1</v>
      </c>
      <c r="O207" s="525">
        <f t="shared" si="30"/>
        <v>186</v>
      </c>
      <c r="P207" s="565">
        <f t="shared" si="31"/>
        <v>1.2063736200472248</v>
      </c>
      <c r="Q207" s="565">
        <f t="shared" si="34"/>
        <v>0.5529212425216455</v>
      </c>
      <c r="R207" s="565">
        <f t="shared" si="32"/>
        <v>0.6785851612765641</v>
      </c>
      <c r="S207" s="565">
        <f t="shared" si="33"/>
        <v>0.07539835125295155</v>
      </c>
      <c r="T207" s="525">
        <f t="shared" si="27"/>
        <v>0</v>
      </c>
      <c r="U207" s="525"/>
      <c r="V207" s="525"/>
      <c r="W207" s="525"/>
      <c r="X207" s="525"/>
      <c r="Y207" s="525"/>
      <c r="Z207" s="525"/>
      <c r="AA207" s="525"/>
      <c r="AB207" s="525"/>
      <c r="AC207" s="525"/>
    </row>
    <row r="208" spans="11:29" ht="12.75">
      <c r="K208" s="525"/>
      <c r="L208" s="525"/>
      <c r="M208" s="525">
        <f t="shared" si="28"/>
        <v>187</v>
      </c>
      <c r="N208" s="525">
        <f t="shared" si="29"/>
        <v>1</v>
      </c>
      <c r="O208" s="525">
        <f t="shared" si="30"/>
        <v>187</v>
      </c>
      <c r="P208" s="565">
        <f t="shared" si="31"/>
        <v>1.1827173691733512</v>
      </c>
      <c r="Q208" s="565">
        <f t="shared" si="34"/>
        <v>0.5420787942044535</v>
      </c>
      <c r="R208" s="565">
        <f t="shared" si="32"/>
        <v>0.6652785201600102</v>
      </c>
      <c r="S208" s="565">
        <f t="shared" si="33"/>
        <v>0.07391983557333445</v>
      </c>
      <c r="T208" s="525">
        <f t="shared" si="27"/>
        <v>0</v>
      </c>
      <c r="U208" s="525"/>
      <c r="V208" s="525"/>
      <c r="W208" s="525"/>
      <c r="X208" s="525"/>
      <c r="Y208" s="525"/>
      <c r="Z208" s="525"/>
      <c r="AA208" s="525"/>
      <c r="AB208" s="525"/>
      <c r="AC208" s="525"/>
    </row>
    <row r="209" spans="11:29" ht="12.75">
      <c r="K209" s="525"/>
      <c r="L209" s="525"/>
      <c r="M209" s="525">
        <f t="shared" si="28"/>
        <v>188</v>
      </c>
      <c r="N209" s="525">
        <f t="shared" si="29"/>
        <v>1</v>
      </c>
      <c r="O209" s="525">
        <f t="shared" si="30"/>
        <v>188</v>
      </c>
      <c r="P209" s="565">
        <f t="shared" si="31"/>
        <v>1.159525002950226</v>
      </c>
      <c r="Q209" s="565">
        <f t="shared" si="34"/>
        <v>0.5314489596855211</v>
      </c>
      <c r="R209" s="565">
        <f t="shared" si="32"/>
        <v>0.6522328141595023</v>
      </c>
      <c r="S209" s="565">
        <f t="shared" si="33"/>
        <v>0.07247031268438912</v>
      </c>
      <c r="T209" s="525">
        <f t="shared" si="27"/>
        <v>0</v>
      </c>
      <c r="U209" s="525"/>
      <c r="V209" s="525"/>
      <c r="W209" s="525"/>
      <c r="X209" s="525"/>
      <c r="Y209" s="525"/>
      <c r="Z209" s="525"/>
      <c r="AA209" s="525"/>
      <c r="AB209" s="525"/>
      <c r="AC209" s="525"/>
    </row>
    <row r="210" spans="11:29" ht="12.75">
      <c r="K210" s="525"/>
      <c r="L210" s="525"/>
      <c r="M210" s="525">
        <f t="shared" si="28"/>
        <v>189</v>
      </c>
      <c r="N210" s="525">
        <f t="shared" si="29"/>
        <v>1</v>
      </c>
      <c r="O210" s="525">
        <f t="shared" si="30"/>
        <v>189</v>
      </c>
      <c r="P210" s="565">
        <f t="shared" si="31"/>
        <v>1.1367874248827896</v>
      </c>
      <c r="Q210" s="565">
        <f t="shared" si="34"/>
        <v>0.5210275697379461</v>
      </c>
      <c r="R210" s="565">
        <f t="shared" si="32"/>
        <v>0.6394429264965693</v>
      </c>
      <c r="S210" s="565">
        <f t="shared" si="33"/>
        <v>0.07104921405517435</v>
      </c>
      <c r="T210" s="525">
        <f t="shared" si="27"/>
        <v>0</v>
      </c>
      <c r="U210" s="525"/>
      <c r="V210" s="525"/>
      <c r="W210" s="525"/>
      <c r="X210" s="525"/>
      <c r="Y210" s="525"/>
      <c r="Z210" s="525"/>
      <c r="AA210" s="525"/>
      <c r="AB210" s="525"/>
      <c r="AC210" s="525"/>
    </row>
    <row r="211" spans="11:29" ht="12.75">
      <c r="K211" s="525"/>
      <c r="L211" s="525"/>
      <c r="M211" s="525">
        <f t="shared" si="28"/>
        <v>190</v>
      </c>
      <c r="N211" s="525">
        <f t="shared" si="29"/>
        <v>1</v>
      </c>
      <c r="O211" s="525">
        <f t="shared" si="30"/>
        <v>190</v>
      </c>
      <c r="P211" s="565">
        <f t="shared" si="31"/>
        <v>1.1144957168527025</v>
      </c>
      <c r="Q211" s="565">
        <f t="shared" si="34"/>
        <v>0.5108105368908228</v>
      </c>
      <c r="R211" s="565">
        <f t="shared" si="32"/>
        <v>0.6269038407296453</v>
      </c>
      <c r="S211" s="565">
        <f t="shared" si="33"/>
        <v>0.06965598230329391</v>
      </c>
      <c r="T211" s="525">
        <f t="shared" si="27"/>
        <v>0</v>
      </c>
      <c r="U211" s="525"/>
      <c r="V211" s="525"/>
      <c r="W211" s="525"/>
      <c r="X211" s="525"/>
      <c r="Y211" s="525"/>
      <c r="Z211" s="525"/>
      <c r="AA211" s="525"/>
      <c r="AB211" s="525"/>
      <c r="AC211" s="525"/>
    </row>
    <row r="212" spans="11:29" ht="12.75">
      <c r="K212" s="525"/>
      <c r="L212" s="525"/>
      <c r="M212" s="525">
        <f t="shared" si="28"/>
        <v>191</v>
      </c>
      <c r="N212" s="525">
        <f t="shared" si="29"/>
        <v>1</v>
      </c>
      <c r="O212" s="525">
        <f t="shared" si="30"/>
        <v>191</v>
      </c>
      <c r="P212" s="565">
        <f t="shared" si="31"/>
        <v>1.0926411356204861</v>
      </c>
      <c r="Q212" s="565">
        <f t="shared" si="34"/>
        <v>0.5007938538260569</v>
      </c>
      <c r="R212" s="565">
        <f t="shared" si="32"/>
        <v>0.6146106387865236</v>
      </c>
      <c r="S212" s="565">
        <f t="shared" si="33"/>
        <v>0.06829007097628038</v>
      </c>
      <c r="T212" s="525">
        <f t="shared" si="27"/>
        <v>0</v>
      </c>
      <c r="U212" s="525"/>
      <c r="V212" s="525"/>
      <c r="W212" s="525"/>
      <c r="X212" s="525"/>
      <c r="Y212" s="525"/>
      <c r="Z212" s="525"/>
      <c r="AA212" s="525"/>
      <c r="AB212" s="525"/>
      <c r="AC212" s="525"/>
    </row>
    <row r="213" spans="11:29" ht="12.75">
      <c r="K213" s="525"/>
      <c r="L213" s="525"/>
      <c r="M213" s="525">
        <f t="shared" si="28"/>
        <v>192</v>
      </c>
      <c r="N213" s="525">
        <f t="shared" si="29"/>
        <v>1</v>
      </c>
      <c r="O213" s="525">
        <f t="shared" si="30"/>
        <v>192</v>
      </c>
      <c r="P213" s="565">
        <f t="shared" si="31"/>
        <v>1.0712151093962552</v>
      </c>
      <c r="Q213" s="565">
        <f t="shared" si="34"/>
        <v>0.49097359180661765</v>
      </c>
      <c r="R213" s="565">
        <f t="shared" si="32"/>
        <v>0.6025584990353936</v>
      </c>
      <c r="S213" s="565">
        <f t="shared" si="33"/>
        <v>0.06695094433726595</v>
      </c>
      <c r="T213" s="525">
        <f aca="true" t="shared" si="35" ref="T213:T276">$B$11</f>
        <v>0</v>
      </c>
      <c r="U213" s="525"/>
      <c r="V213" s="525"/>
      <c r="W213" s="525"/>
      <c r="X213" s="525"/>
      <c r="Y213" s="525"/>
      <c r="Z213" s="525"/>
      <c r="AA213" s="525"/>
      <c r="AB213" s="525"/>
      <c r="AC213" s="525"/>
    </row>
    <row r="214" spans="11:29" ht="12.75">
      <c r="K214" s="525"/>
      <c r="L214" s="525"/>
      <c r="M214" s="525">
        <f aca="true" t="shared" si="36" ref="M214:M277">(M213+1)</f>
        <v>193</v>
      </c>
      <c r="N214" s="525">
        <f aca="true" t="shared" si="37" ref="N214:N277">IF($B$9&gt;N213,IF(O213=($B$8-1),(N213+1),(N213)),(N213))</f>
        <v>1</v>
      </c>
      <c r="O214" s="525">
        <f aca="true" t="shared" si="38" ref="O214:O277">IF(O213&lt;($B$8-1),(1+O213),0)</f>
        <v>193</v>
      </c>
      <c r="P214" s="565">
        <f aca="true" t="shared" si="39" ref="P214:P277">IF((N214&gt;N213),(EXP(-$Q$16)*(P213)+$Q$11),((EXP(-$Q$16)*(P213))))</f>
        <v>1.0502092344776959</v>
      </c>
      <c r="Q214" s="565">
        <f t="shared" si="34"/>
        <v>0.4813458991356112</v>
      </c>
      <c r="R214" s="565">
        <f aca="true" t="shared" si="40" ref="R214:R277">IF((N214&gt;N213),(EXP(-$Q$16)*(R213)+$Q$13),((EXP(-$Q$16)*(R213))))</f>
        <v>0.590742694393704</v>
      </c>
      <c r="S214" s="565">
        <f aca="true" t="shared" si="41" ref="S214:S277">IF((N214&gt;N213),(EXP(-$Q$16)*(S213)+$Q$14),((EXP(-$Q$16)*(S213))))</f>
        <v>0.06563807715485599</v>
      </c>
      <c r="T214" s="525">
        <f t="shared" si="35"/>
        <v>0</v>
      </c>
      <c r="U214" s="525"/>
      <c r="V214" s="525"/>
      <c r="W214" s="525"/>
      <c r="X214" s="525"/>
      <c r="Y214" s="525"/>
      <c r="Z214" s="525"/>
      <c r="AA214" s="525"/>
      <c r="AB214" s="525"/>
      <c r="AC214" s="525"/>
    </row>
    <row r="215" spans="11:29" ht="12.75">
      <c r="K215" s="525"/>
      <c r="L215" s="525"/>
      <c r="M215" s="525">
        <f t="shared" si="36"/>
        <v>194</v>
      </c>
      <c r="N215" s="525">
        <f t="shared" si="37"/>
        <v>1</v>
      </c>
      <c r="O215" s="525">
        <f t="shared" si="38"/>
        <v>194</v>
      </c>
      <c r="P215" s="565">
        <f t="shared" si="39"/>
        <v>1.0296152719539708</v>
      </c>
      <c r="Q215" s="565">
        <f aca="true" t="shared" si="42" ref="Q215:Q278">IF((N215&gt;N214),(EXP(-$Q$16)*(Q214)+$Q$12),((EXP(-$Q$16)*(Q214))))</f>
        <v>0.47190699964557054</v>
      </c>
      <c r="R215" s="565">
        <f t="shared" si="40"/>
        <v>0.5791585904741087</v>
      </c>
      <c r="S215" s="565">
        <f t="shared" si="41"/>
        <v>0.06435095449712318</v>
      </c>
      <c r="T215" s="525">
        <f t="shared" si="35"/>
        <v>0</v>
      </c>
      <c r="U215" s="525"/>
      <c r="V215" s="525"/>
      <c r="W215" s="525"/>
      <c r="X215" s="525"/>
      <c r="Y215" s="525"/>
      <c r="Z215" s="525"/>
      <c r="AA215" s="525"/>
      <c r="AB215" s="525"/>
      <c r="AC215" s="525"/>
    </row>
    <row r="216" spans="11:29" ht="12.75">
      <c r="K216" s="525"/>
      <c r="L216" s="525"/>
      <c r="M216" s="525">
        <f t="shared" si="36"/>
        <v>195</v>
      </c>
      <c r="N216" s="525">
        <f t="shared" si="37"/>
        <v>1</v>
      </c>
      <c r="O216" s="525">
        <f t="shared" si="38"/>
        <v>195</v>
      </c>
      <c r="P216" s="565">
        <f t="shared" si="39"/>
        <v>1.0094251444742592</v>
      </c>
      <c r="Q216" s="565">
        <f t="shared" si="42"/>
        <v>0.46265319121736936</v>
      </c>
      <c r="R216" s="565">
        <f t="shared" si="40"/>
        <v>0.5678016437667709</v>
      </c>
      <c r="S216" s="565">
        <f t="shared" si="41"/>
        <v>0.0630890715296412</v>
      </c>
      <c r="T216" s="525">
        <f t="shared" si="35"/>
        <v>0</v>
      </c>
      <c r="U216" s="525"/>
      <c r="V216" s="525"/>
      <c r="W216" s="525"/>
      <c r="X216" s="525"/>
      <c r="Y216" s="525"/>
      <c r="Z216" s="525"/>
      <c r="AA216" s="525"/>
      <c r="AB216" s="525"/>
      <c r="AC216" s="525"/>
    </row>
    <row r="217" spans="11:29" ht="12.75">
      <c r="K217" s="525"/>
      <c r="L217" s="525"/>
      <c r="M217" s="525">
        <f t="shared" si="36"/>
        <v>196</v>
      </c>
      <c r="N217" s="525">
        <f t="shared" si="37"/>
        <v>1</v>
      </c>
      <c r="O217" s="525">
        <f t="shared" si="38"/>
        <v>196</v>
      </c>
      <c r="P217" s="565">
        <f t="shared" si="39"/>
        <v>0.989630933079663</v>
      </c>
      <c r="Q217" s="565">
        <f t="shared" si="42"/>
        <v>0.4535808443281794</v>
      </c>
      <c r="R217" s="565">
        <f t="shared" si="40"/>
        <v>0.5566673998573105</v>
      </c>
      <c r="S217" s="565">
        <f t="shared" si="41"/>
        <v>0.06185193331747894</v>
      </c>
      <c r="T217" s="525">
        <f t="shared" si="35"/>
        <v>0</v>
      </c>
      <c r="U217" s="525"/>
      <c r="V217" s="525"/>
      <c r="W217" s="525"/>
      <c r="X217" s="525"/>
      <c r="Y217" s="525"/>
      <c r="Z217" s="525"/>
      <c r="AA217" s="525"/>
      <c r="AB217" s="525"/>
      <c r="AC217" s="525"/>
    </row>
    <row r="218" spans="11:29" ht="12.75">
      <c r="K218" s="525"/>
      <c r="L218" s="525"/>
      <c r="M218" s="525">
        <f t="shared" si="36"/>
        <v>197</v>
      </c>
      <c r="N218" s="525">
        <f t="shared" si="37"/>
        <v>1</v>
      </c>
      <c r="O218" s="525">
        <f t="shared" si="38"/>
        <v>197</v>
      </c>
      <c r="P218" s="565">
        <f t="shared" si="39"/>
        <v>0.9702248740972379</v>
      </c>
      <c r="Q218" s="565">
        <f t="shared" si="42"/>
        <v>0.44468640062790127</v>
      </c>
      <c r="R218" s="565">
        <f t="shared" si="40"/>
        <v>0.5457514916796964</v>
      </c>
      <c r="S218" s="565">
        <f t="shared" si="41"/>
        <v>0.06063905463107737</v>
      </c>
      <c r="T218" s="525">
        <f t="shared" si="35"/>
        <v>0</v>
      </c>
      <c r="U218" s="525"/>
      <c r="V218" s="525"/>
      <c r="W218" s="525"/>
      <c r="X218" s="525"/>
      <c r="Y218" s="525"/>
      <c r="Z218" s="525"/>
      <c r="AA218" s="525"/>
      <c r="AB218" s="525"/>
      <c r="AC218" s="525"/>
    </row>
    <row r="219" spans="11:29" ht="12.75">
      <c r="K219" s="525"/>
      <c r="L219" s="525"/>
      <c r="M219" s="525">
        <f t="shared" si="36"/>
        <v>198</v>
      </c>
      <c r="N219" s="525">
        <f t="shared" si="37"/>
        <v>1</v>
      </c>
      <c r="O219" s="525">
        <f t="shared" si="38"/>
        <v>198</v>
      </c>
      <c r="P219" s="565">
        <f t="shared" si="39"/>
        <v>0.951199356094931</v>
      </c>
      <c r="Q219" s="565">
        <f t="shared" si="42"/>
        <v>0.4359663715435106</v>
      </c>
      <c r="R219" s="565">
        <f t="shared" si="40"/>
        <v>0.5350496378033988</v>
      </c>
      <c r="S219" s="565">
        <f t="shared" si="41"/>
        <v>0.05944995975593319</v>
      </c>
      <c r="T219" s="525">
        <f t="shared" si="35"/>
        <v>0</v>
      </c>
      <c r="U219" s="525"/>
      <c r="V219" s="525"/>
      <c r="W219" s="525"/>
      <c r="X219" s="525"/>
      <c r="Y219" s="525"/>
      <c r="Z219" s="525"/>
      <c r="AA219" s="525"/>
      <c r="AB219" s="525"/>
      <c r="AC219" s="525"/>
    </row>
    <row r="220" spans="11:29" ht="12.75">
      <c r="K220" s="525"/>
      <c r="L220" s="525"/>
      <c r="M220" s="525">
        <f t="shared" si="36"/>
        <v>199</v>
      </c>
      <c r="N220" s="525">
        <f t="shared" si="37"/>
        <v>1</v>
      </c>
      <c r="O220" s="525">
        <f t="shared" si="38"/>
        <v>199</v>
      </c>
      <c r="P220" s="565">
        <f t="shared" si="39"/>
        <v>0.9325469168962291</v>
      </c>
      <c r="Q220" s="565">
        <f t="shared" si="42"/>
        <v>0.4274173369107722</v>
      </c>
      <c r="R220" s="565">
        <f t="shared" si="40"/>
        <v>0.524557640754129</v>
      </c>
      <c r="S220" s="565">
        <f t="shared" si="41"/>
        <v>0.05828418230601432</v>
      </c>
      <c r="T220" s="525">
        <f t="shared" si="35"/>
        <v>0</v>
      </c>
      <c r="U220" s="525"/>
      <c r="V220" s="525"/>
      <c r="W220" s="525"/>
      <c r="X220" s="525"/>
      <c r="Y220" s="525"/>
      <c r="Z220" s="525"/>
      <c r="AA220" s="525"/>
      <c r="AB220" s="525"/>
      <c r="AC220" s="525"/>
    </row>
    <row r="221" spans="11:29" ht="12.75">
      <c r="K221" s="525"/>
      <c r="L221" s="525"/>
      <c r="M221" s="525">
        <f t="shared" si="36"/>
        <v>200</v>
      </c>
      <c r="N221" s="525">
        <f t="shared" si="37"/>
        <v>1</v>
      </c>
      <c r="O221" s="525">
        <f t="shared" si="38"/>
        <v>200</v>
      </c>
      <c r="P221" s="565">
        <f t="shared" si="39"/>
        <v>0.9142602406533493</v>
      </c>
      <c r="Q221" s="565">
        <f t="shared" si="42"/>
        <v>0.4190359436327856</v>
      </c>
      <c r="R221" s="565">
        <f t="shared" si="40"/>
        <v>0.5142713853675092</v>
      </c>
      <c r="S221" s="565">
        <f t="shared" si="41"/>
        <v>0.05714126504083433</v>
      </c>
      <c r="T221" s="525">
        <f t="shared" si="35"/>
        <v>0</v>
      </c>
      <c r="U221" s="525"/>
      <c r="V221" s="525"/>
      <c r="W221" s="525"/>
      <c r="X221" s="525"/>
      <c r="Y221" s="525"/>
      <c r="Z221" s="525"/>
      <c r="AA221" s="525"/>
      <c r="AB221" s="525"/>
      <c r="AC221" s="525"/>
    </row>
    <row r="222" spans="11:29" ht="12.75">
      <c r="K222" s="525"/>
      <c r="L222" s="525"/>
      <c r="M222" s="525">
        <f t="shared" si="36"/>
        <v>201</v>
      </c>
      <c r="N222" s="525">
        <f t="shared" si="37"/>
        <v>1</v>
      </c>
      <c r="O222" s="525">
        <f t="shared" si="38"/>
        <v>201</v>
      </c>
      <c r="P222" s="565">
        <f t="shared" si="39"/>
        <v>0.8963321549778211</v>
      </c>
      <c r="Q222" s="565">
        <f t="shared" si="42"/>
        <v>0.4108189043648352</v>
      </c>
      <c r="R222" s="565">
        <f t="shared" si="40"/>
        <v>0.5041868371750245</v>
      </c>
      <c r="S222" s="565">
        <f t="shared" si="41"/>
        <v>0.05602075968611382</v>
      </c>
      <c r="T222" s="525">
        <f t="shared" si="35"/>
        <v>0</v>
      </c>
      <c r="U222" s="525"/>
      <c r="V222" s="525"/>
      <c r="W222" s="525"/>
      <c r="X222" s="525"/>
      <c r="Y222" s="525"/>
      <c r="Z222" s="525"/>
      <c r="AA222" s="525"/>
      <c r="AB222" s="525"/>
      <c r="AC222" s="525"/>
    </row>
    <row r="223" spans="11:29" ht="12.75">
      <c r="K223" s="525"/>
      <c r="L223" s="525"/>
      <c r="M223" s="525">
        <f t="shared" si="36"/>
        <v>202</v>
      </c>
      <c r="N223" s="525">
        <f t="shared" si="37"/>
        <v>1</v>
      </c>
      <c r="O223" s="525">
        <f t="shared" si="38"/>
        <v>202</v>
      </c>
      <c r="P223" s="565">
        <f t="shared" si="39"/>
        <v>0.8787556281273377</v>
      </c>
      <c r="Q223" s="565">
        <f t="shared" si="42"/>
        <v>0.40276299622503026</v>
      </c>
      <c r="R223" s="565">
        <f t="shared" si="40"/>
        <v>0.49430004082162754</v>
      </c>
      <c r="S223" s="565">
        <f t="shared" si="41"/>
        <v>0.0549222267579586</v>
      </c>
      <c r="T223" s="525">
        <f t="shared" si="35"/>
        <v>0</v>
      </c>
      <c r="U223" s="525"/>
      <c r="V223" s="525"/>
      <c r="W223" s="525"/>
      <c r="X223" s="525"/>
      <c r="Y223" s="525"/>
      <c r="Z223" s="525"/>
      <c r="AA223" s="525"/>
      <c r="AB223" s="525"/>
      <c r="AC223" s="525"/>
    </row>
    <row r="224" spans="11:29" ht="12.75">
      <c r="K224" s="525"/>
      <c r="L224" s="525"/>
      <c r="M224" s="525">
        <f t="shared" si="36"/>
        <v>203</v>
      </c>
      <c r="N224" s="525">
        <f t="shared" si="37"/>
        <v>1</v>
      </c>
      <c r="O224" s="525">
        <f t="shared" si="38"/>
        <v>203</v>
      </c>
      <c r="P224" s="565">
        <f t="shared" si="39"/>
        <v>0.8615237662477693</v>
      </c>
      <c r="Q224" s="565">
        <f t="shared" si="42"/>
        <v>0.3948650595302281</v>
      </c>
      <c r="R224" s="565">
        <f t="shared" si="40"/>
        <v>0.4846071185143703</v>
      </c>
      <c r="S224" s="565">
        <f t="shared" si="41"/>
        <v>0.05384523539048558</v>
      </c>
      <c r="T224" s="525">
        <f t="shared" si="35"/>
        <v>0</v>
      </c>
      <c r="U224" s="525"/>
      <c r="V224" s="525"/>
      <c r="W224" s="525"/>
      <c r="X224" s="525"/>
      <c r="Y224" s="525"/>
      <c r="Z224" s="525"/>
      <c r="AA224" s="525"/>
      <c r="AB224" s="525"/>
      <c r="AC224" s="525"/>
    </row>
    <row r="225" spans="11:29" ht="12.75">
      <c r="K225" s="525"/>
      <c r="L225" s="525"/>
      <c r="M225" s="525">
        <f t="shared" si="36"/>
        <v>204</v>
      </c>
      <c r="N225" s="525">
        <f t="shared" si="37"/>
        <v>1</v>
      </c>
      <c r="O225" s="525">
        <f t="shared" si="38"/>
        <v>204</v>
      </c>
      <c r="P225" s="565">
        <f t="shared" si="39"/>
        <v>0.8446298106692613</v>
      </c>
      <c r="Q225" s="565">
        <f t="shared" si="42"/>
        <v>0.3871219965567453</v>
      </c>
      <c r="R225" s="565">
        <f t="shared" si="40"/>
        <v>0.4751042685014596</v>
      </c>
      <c r="S225" s="565">
        <f t="shared" si="41"/>
        <v>0.052789363166828834</v>
      </c>
      <c r="T225" s="525">
        <f t="shared" si="35"/>
        <v>0</v>
      </c>
      <c r="U225" s="525"/>
      <c r="V225" s="525"/>
      <c r="W225" s="525"/>
      <c r="X225" s="525"/>
      <c r="Y225" s="525"/>
      <c r="Z225" s="525"/>
      <c r="AA225" s="525"/>
      <c r="AB225" s="525"/>
      <c r="AC225" s="525"/>
    </row>
    <row r="226" spans="11:29" ht="12.75">
      <c r="K226" s="525"/>
      <c r="L226" s="525"/>
      <c r="M226" s="525">
        <f t="shared" si="36"/>
        <v>205</v>
      </c>
      <c r="N226" s="525">
        <f t="shared" si="37"/>
        <v>1</v>
      </c>
      <c r="O226" s="525">
        <f t="shared" si="38"/>
        <v>205</v>
      </c>
      <c r="P226" s="565">
        <f t="shared" si="39"/>
        <v>0.8280671352553525</v>
      </c>
      <c r="Q226" s="565">
        <f t="shared" si="42"/>
        <v>0.3795307703253704</v>
      </c>
      <c r="R226" s="565">
        <f t="shared" si="40"/>
        <v>0.4657877635811359</v>
      </c>
      <c r="S226" s="565">
        <f t="shared" si="41"/>
        <v>0.05175419595345953</v>
      </c>
      <c r="T226" s="525">
        <f t="shared" si="35"/>
        <v>0</v>
      </c>
      <c r="U226" s="525"/>
      <c r="V226" s="525"/>
      <c r="W226" s="525"/>
      <c r="X226" s="525"/>
      <c r="Y226" s="525"/>
      <c r="Z226" s="525"/>
      <c r="AA226" s="525"/>
      <c r="AB226" s="525"/>
      <c r="AC226" s="525"/>
    </row>
    <row r="227" spans="11:29" ht="12.75">
      <c r="K227" s="525"/>
      <c r="L227" s="525"/>
      <c r="M227" s="525">
        <f t="shared" si="36"/>
        <v>206</v>
      </c>
      <c r="N227" s="525">
        <f t="shared" si="37"/>
        <v>1</v>
      </c>
      <c r="O227" s="525">
        <f t="shared" si="38"/>
        <v>206</v>
      </c>
      <c r="P227" s="565">
        <f t="shared" si="39"/>
        <v>0.8118292438040758</v>
      </c>
      <c r="Q227" s="565">
        <f t="shared" si="42"/>
        <v>0.372088403410202</v>
      </c>
      <c r="R227" s="565">
        <f t="shared" si="40"/>
        <v>0.4566539496397928</v>
      </c>
      <c r="S227" s="565">
        <f t="shared" si="41"/>
        <v>0.05073932773775474</v>
      </c>
      <c r="T227" s="525">
        <f t="shared" si="35"/>
        <v>0</v>
      </c>
      <c r="U227" s="525"/>
      <c r="V227" s="525"/>
      <c r="W227" s="525"/>
      <c r="X227" s="525"/>
      <c r="Y227" s="525"/>
      <c r="Z227" s="525"/>
      <c r="AA227" s="525"/>
      <c r="AB227" s="525"/>
      <c r="AC227" s="525"/>
    </row>
    <row r="228" spans="11:29" ht="12.75">
      <c r="K228" s="525"/>
      <c r="L228" s="525"/>
      <c r="M228" s="525">
        <f t="shared" si="36"/>
        <v>207</v>
      </c>
      <c r="N228" s="525">
        <f t="shared" si="37"/>
        <v>1</v>
      </c>
      <c r="O228" s="525">
        <f t="shared" si="38"/>
        <v>207</v>
      </c>
      <c r="P228" s="565">
        <f t="shared" si="39"/>
        <v>0.795909767500023</v>
      </c>
      <c r="Q228" s="565">
        <f t="shared" si="42"/>
        <v>0.3647919767708444</v>
      </c>
      <c r="R228" s="565">
        <f t="shared" si="40"/>
        <v>0.447699244218763</v>
      </c>
      <c r="S228" s="565">
        <f t="shared" si="41"/>
        <v>0.049744360468751435</v>
      </c>
      <c r="T228" s="525">
        <f t="shared" si="35"/>
        <v>0</v>
      </c>
      <c r="U228" s="525"/>
      <c r="V228" s="525"/>
      <c r="W228" s="525"/>
      <c r="X228" s="525"/>
      <c r="Y228" s="525"/>
      <c r="Z228" s="525"/>
      <c r="AA228" s="525"/>
      <c r="AB228" s="525"/>
      <c r="AC228" s="525"/>
    </row>
    <row r="229" spans="11:29" ht="12.75">
      <c r="K229" s="525"/>
      <c r="L229" s="525"/>
      <c r="M229" s="525">
        <f t="shared" si="36"/>
        <v>208</v>
      </c>
      <c r="N229" s="525">
        <f t="shared" si="37"/>
        <v>1</v>
      </c>
      <c r="O229" s="525">
        <f t="shared" si="38"/>
        <v>208</v>
      </c>
      <c r="P229" s="565">
        <f t="shared" si="39"/>
        <v>0.7803024624163708</v>
      </c>
      <c r="Q229" s="565">
        <f t="shared" si="42"/>
        <v>0.35763862860750384</v>
      </c>
      <c r="R229" s="565">
        <f t="shared" si="40"/>
        <v>0.43892013510920863</v>
      </c>
      <c r="S229" s="565">
        <f t="shared" si="41"/>
        <v>0.048768903901023175</v>
      </c>
      <c r="T229" s="525">
        <f t="shared" si="35"/>
        <v>0</v>
      </c>
      <c r="U229" s="525"/>
      <c r="V229" s="525"/>
      <c r="W229" s="525"/>
      <c r="X229" s="525"/>
      <c r="Y229" s="525"/>
      <c r="Z229" s="525"/>
      <c r="AA229" s="525"/>
      <c r="AB229" s="525"/>
      <c r="AC229" s="525"/>
    </row>
    <row r="230" spans="11:29" ht="12.75">
      <c r="K230" s="525"/>
      <c r="L230" s="525"/>
      <c r="M230" s="525">
        <f t="shared" si="36"/>
        <v>209</v>
      </c>
      <c r="N230" s="525">
        <f t="shared" si="37"/>
        <v>1</v>
      </c>
      <c r="O230" s="525">
        <f t="shared" si="38"/>
        <v>209</v>
      </c>
      <c r="P230" s="565">
        <f t="shared" si="39"/>
        <v>0.7650012070658929</v>
      </c>
      <c r="Q230" s="565">
        <f t="shared" si="42"/>
        <v>0.3506255532385348</v>
      </c>
      <c r="R230" s="565">
        <f t="shared" si="40"/>
        <v>0.43031317897456484</v>
      </c>
      <c r="S230" s="565">
        <f t="shared" si="41"/>
        <v>0.04781257544161831</v>
      </c>
      <c r="T230" s="525">
        <f t="shared" si="35"/>
        <v>0</v>
      </c>
      <c r="U230" s="525"/>
      <c r="V230" s="525"/>
      <c r="W230" s="525"/>
      <c r="X230" s="525"/>
      <c r="Y230" s="525"/>
      <c r="Z230" s="525"/>
      <c r="AA230" s="525"/>
      <c r="AB230" s="525"/>
      <c r="AC230" s="525"/>
    </row>
    <row r="231" spans="11:29" ht="12.75">
      <c r="K231" s="525"/>
      <c r="L231" s="525"/>
      <c r="M231" s="525">
        <f t="shared" si="36"/>
        <v>210</v>
      </c>
      <c r="N231" s="525">
        <f t="shared" si="37"/>
        <v>1</v>
      </c>
      <c r="O231" s="525">
        <f t="shared" si="38"/>
        <v>210</v>
      </c>
      <c r="P231" s="565">
        <f t="shared" si="39"/>
        <v>0.7499999999999937</v>
      </c>
      <c r="Q231" s="565">
        <f t="shared" si="42"/>
        <v>0.3437499999999976</v>
      </c>
      <c r="R231" s="565">
        <f t="shared" si="40"/>
        <v>0.4218749999999965</v>
      </c>
      <c r="S231" s="565">
        <f t="shared" si="41"/>
        <v>0.046874999999999604</v>
      </c>
      <c r="T231" s="525">
        <f t="shared" si="35"/>
        <v>0</v>
      </c>
      <c r="U231" s="525"/>
      <c r="V231" s="525"/>
      <c r="W231" s="525"/>
      <c r="X231" s="525"/>
      <c r="Y231" s="525"/>
      <c r="Z231" s="525"/>
      <c r="AA231" s="525"/>
      <c r="AB231" s="525"/>
      <c r="AC231" s="525"/>
    </row>
    <row r="232" spans="11:29" ht="12.75">
      <c r="K232" s="525"/>
      <c r="L232" s="525"/>
      <c r="M232" s="525">
        <f t="shared" si="36"/>
        <v>211</v>
      </c>
      <c r="N232" s="525">
        <f t="shared" si="37"/>
        <v>1</v>
      </c>
      <c r="O232" s="525">
        <f t="shared" si="38"/>
        <v>211</v>
      </c>
      <c r="P232" s="565">
        <f t="shared" si="39"/>
        <v>0.7352929574548239</v>
      </c>
      <c r="Q232" s="565">
        <f t="shared" si="42"/>
        <v>0.33700927216679477</v>
      </c>
      <c r="R232" s="565">
        <f t="shared" si="40"/>
        <v>0.41360228856833847</v>
      </c>
      <c r="S232" s="565">
        <f t="shared" si="41"/>
        <v>0.045955809840926495</v>
      </c>
      <c r="T232" s="525">
        <f t="shared" si="35"/>
        <v>0</v>
      </c>
      <c r="U232" s="525"/>
      <c r="V232" s="525"/>
      <c r="W232" s="525"/>
      <c r="X232" s="525"/>
      <c r="Y232" s="525"/>
      <c r="Z232" s="525"/>
      <c r="AA232" s="525"/>
      <c r="AB232" s="525"/>
      <c r="AC232" s="525"/>
    </row>
    <row r="233" spans="11:29" ht="12.75">
      <c r="K233" s="525"/>
      <c r="L233" s="525"/>
      <c r="M233" s="525">
        <f t="shared" si="36"/>
        <v>212</v>
      </c>
      <c r="N233" s="525">
        <f t="shared" si="37"/>
        <v>1</v>
      </c>
      <c r="O233" s="525">
        <f t="shared" si="38"/>
        <v>212</v>
      </c>
      <c r="P233" s="565">
        <f t="shared" si="39"/>
        <v>0.7208743110435547</v>
      </c>
      <c r="Q233" s="565">
        <f t="shared" si="42"/>
        <v>0.33040072589496305</v>
      </c>
      <c r="R233" s="565">
        <f t="shared" si="40"/>
        <v>0.4054917999619995</v>
      </c>
      <c r="S233" s="565">
        <f t="shared" si="41"/>
        <v>0.04505464444022217</v>
      </c>
      <c r="T233" s="525">
        <f t="shared" si="35"/>
        <v>0</v>
      </c>
      <c r="U233" s="525"/>
      <c r="V233" s="525"/>
      <c r="W233" s="525"/>
      <c r="X233" s="525"/>
      <c r="Y233" s="525"/>
      <c r="Z233" s="525"/>
      <c r="AA233" s="525"/>
      <c r="AB233" s="525"/>
      <c r="AC233" s="525"/>
    </row>
    <row r="234" spans="11:29" ht="12.75">
      <c r="K234" s="525"/>
      <c r="L234" s="525"/>
      <c r="M234" s="525">
        <f t="shared" si="36"/>
        <v>213</v>
      </c>
      <c r="N234" s="525">
        <f t="shared" si="37"/>
        <v>1</v>
      </c>
      <c r="O234" s="525">
        <f t="shared" si="38"/>
        <v>213</v>
      </c>
      <c r="P234" s="565">
        <f t="shared" si="39"/>
        <v>0.7067384054939045</v>
      </c>
      <c r="Q234" s="565">
        <f t="shared" si="42"/>
        <v>0.3239217691847067</v>
      </c>
      <c r="R234" s="565">
        <f t="shared" si="40"/>
        <v>0.3975403530903213</v>
      </c>
      <c r="S234" s="565">
        <f t="shared" si="41"/>
        <v>0.044171150343369034</v>
      </c>
      <c r="T234" s="525">
        <f t="shared" si="35"/>
        <v>0</v>
      </c>
      <c r="U234" s="525"/>
      <c r="V234" s="525"/>
      <c r="W234" s="525"/>
      <c r="X234" s="525"/>
      <c r="Y234" s="525"/>
      <c r="Z234" s="525"/>
      <c r="AA234" s="525"/>
      <c r="AB234" s="525"/>
      <c r="AC234" s="525"/>
    </row>
    <row r="235" spans="11:29" ht="12.75">
      <c r="K235" s="525"/>
      <c r="L235" s="525"/>
      <c r="M235" s="525">
        <f t="shared" si="36"/>
        <v>214</v>
      </c>
      <c r="N235" s="525">
        <f t="shared" si="37"/>
        <v>1</v>
      </c>
      <c r="O235" s="525">
        <f t="shared" si="38"/>
        <v>214</v>
      </c>
      <c r="P235" s="565">
        <f t="shared" si="39"/>
        <v>0.692879696430032</v>
      </c>
      <c r="Q235" s="565">
        <f t="shared" si="42"/>
        <v>0.31756986086376515</v>
      </c>
      <c r="R235" s="565">
        <f t="shared" si="40"/>
        <v>0.389744829241893</v>
      </c>
      <c r="S235" s="565">
        <f t="shared" si="41"/>
        <v>0.043304981026877</v>
      </c>
      <c r="T235" s="525">
        <f t="shared" si="35"/>
        <v>0</v>
      </c>
      <c r="U235" s="525"/>
      <c r="V235" s="525"/>
      <c r="W235" s="525"/>
      <c r="X235" s="525"/>
      <c r="Y235" s="525"/>
      <c r="Z235" s="525"/>
      <c r="AA235" s="525"/>
      <c r="AB235" s="525"/>
      <c r="AC235" s="525"/>
    </row>
    <row r="236" spans="11:29" ht="12.75">
      <c r="K236" s="525"/>
      <c r="L236" s="525"/>
      <c r="M236" s="525">
        <f t="shared" si="36"/>
        <v>215</v>
      </c>
      <c r="N236" s="525">
        <f t="shared" si="37"/>
        <v>1</v>
      </c>
      <c r="O236" s="525">
        <f t="shared" si="38"/>
        <v>215</v>
      </c>
      <c r="P236" s="565">
        <f t="shared" si="39"/>
        <v>0.6792927481979242</v>
      </c>
      <c r="Q236" s="565">
        <f t="shared" si="42"/>
        <v>0.3113425095907157</v>
      </c>
      <c r="R236" s="565">
        <f t="shared" si="40"/>
        <v>0.38210217086133236</v>
      </c>
      <c r="S236" s="565">
        <f t="shared" si="41"/>
        <v>0.04245579676237026</v>
      </c>
      <c r="T236" s="525">
        <f t="shared" si="35"/>
        <v>0</v>
      </c>
      <c r="U236" s="525"/>
      <c r="V236" s="525"/>
      <c r="W236" s="525"/>
      <c r="X236" s="525"/>
      <c r="Y236" s="525"/>
      <c r="Z236" s="525"/>
      <c r="AA236" s="525"/>
      <c r="AB236" s="525"/>
      <c r="AC236" s="525"/>
    </row>
    <row r="237" spans="11:29" ht="12.75">
      <c r="K237" s="525"/>
      <c r="L237" s="525"/>
      <c r="M237" s="525">
        <f t="shared" si="36"/>
        <v>216</v>
      </c>
      <c r="N237" s="525">
        <f t="shared" si="37"/>
        <v>1</v>
      </c>
      <c r="O237" s="525">
        <f t="shared" si="38"/>
        <v>216</v>
      </c>
      <c r="P237" s="565">
        <f t="shared" si="39"/>
        <v>0.6659722317334278</v>
      </c>
      <c r="Q237" s="565">
        <f t="shared" si="42"/>
        <v>0.30523727287782154</v>
      </c>
      <c r="R237" s="565">
        <f t="shared" si="40"/>
        <v>0.37460938035005314</v>
      </c>
      <c r="S237" s="565">
        <f t="shared" si="41"/>
        <v>0.04162326448333924</v>
      </c>
      <c r="T237" s="525">
        <f t="shared" si="35"/>
        <v>0</v>
      </c>
      <c r="U237" s="525"/>
      <c r="V237" s="525"/>
      <c r="W237" s="525"/>
      <c r="X237" s="525"/>
      <c r="Y237" s="525"/>
      <c r="Z237" s="525"/>
      <c r="AA237" s="525"/>
      <c r="AB237" s="525"/>
      <c r="AC237" s="525"/>
    </row>
    <row r="238" spans="11:29" ht="12.75">
      <c r="K238" s="525"/>
      <c r="L238" s="525"/>
      <c r="M238" s="525">
        <f t="shared" si="36"/>
        <v>217</v>
      </c>
      <c r="N238" s="525">
        <f t="shared" si="37"/>
        <v>1</v>
      </c>
      <c r="O238" s="525">
        <f t="shared" si="38"/>
        <v>217</v>
      </c>
      <c r="P238" s="565">
        <f t="shared" si="39"/>
        <v>0.6529129224720874</v>
      </c>
      <c r="Q238" s="565">
        <f t="shared" si="42"/>
        <v>0.2992517561330405</v>
      </c>
      <c r="R238" s="565">
        <f t="shared" si="40"/>
        <v>0.3672635188905492</v>
      </c>
      <c r="S238" s="565">
        <f t="shared" si="41"/>
        <v>0.040807057654505464</v>
      </c>
      <c r="T238" s="525">
        <f t="shared" si="35"/>
        <v>0</v>
      </c>
      <c r="U238" s="525"/>
      <c r="V238" s="525"/>
      <c r="W238" s="525"/>
      <c r="X238" s="525"/>
      <c r="Y238" s="525"/>
      <c r="Z238" s="525"/>
      <c r="AA238" s="525"/>
      <c r="AB238" s="525"/>
      <c r="AC238" s="525"/>
    </row>
    <row r="239" spans="11:29" ht="12.75">
      <c r="K239" s="525"/>
      <c r="L239" s="525"/>
      <c r="M239" s="525">
        <f t="shared" si="36"/>
        <v>218</v>
      </c>
      <c r="N239" s="525">
        <f t="shared" si="37"/>
        <v>1</v>
      </c>
      <c r="O239" s="525">
        <f t="shared" si="38"/>
        <v>218</v>
      </c>
      <c r="P239" s="565">
        <f t="shared" si="39"/>
        <v>0.6401096982999698</v>
      </c>
      <c r="Q239" s="565">
        <f t="shared" si="42"/>
        <v>0.2933836117208199</v>
      </c>
      <c r="R239" s="565">
        <f t="shared" si="40"/>
        <v>0.36006170529373305</v>
      </c>
      <c r="S239" s="565">
        <f t="shared" si="41"/>
        <v>0.04000685614374811</v>
      </c>
      <c r="T239" s="525">
        <f t="shared" si="35"/>
        <v>0</v>
      </c>
      <c r="U239" s="525"/>
      <c r="V239" s="525"/>
      <c r="W239" s="525"/>
      <c r="X239" s="525"/>
      <c r="Y239" s="525"/>
      <c r="Z239" s="525"/>
      <c r="AA239" s="525"/>
      <c r="AB239" s="525"/>
      <c r="AC239" s="525"/>
    </row>
    <row r="240" spans="11:29" ht="12.75">
      <c r="K240" s="525"/>
      <c r="L240" s="525"/>
      <c r="M240" s="525">
        <f t="shared" si="36"/>
        <v>219</v>
      </c>
      <c r="N240" s="525">
        <f t="shared" si="37"/>
        <v>1</v>
      </c>
      <c r="O240" s="525">
        <f t="shared" si="38"/>
        <v>219</v>
      </c>
      <c r="P240" s="565">
        <f t="shared" si="39"/>
        <v>0.6275575375446717</v>
      </c>
      <c r="Q240" s="565">
        <f t="shared" si="42"/>
        <v>0.2876305380413083</v>
      </c>
      <c r="R240" s="565">
        <f t="shared" si="40"/>
        <v>0.3530011148688779</v>
      </c>
      <c r="S240" s="565">
        <f t="shared" si="41"/>
        <v>0.03922234609654198</v>
      </c>
      <c r="T240" s="525">
        <f t="shared" si="35"/>
        <v>0</v>
      </c>
      <c r="U240" s="525"/>
      <c r="V240" s="525"/>
      <c r="W240" s="525"/>
      <c r="X240" s="525"/>
      <c r="Y240" s="525"/>
      <c r="Z240" s="525"/>
      <c r="AA240" s="525"/>
      <c r="AB240" s="525"/>
      <c r="AC240" s="525"/>
    </row>
    <row r="241" spans="11:29" ht="12.75">
      <c r="K241" s="525"/>
      <c r="L241" s="525"/>
      <c r="M241" s="525">
        <f t="shared" si="36"/>
        <v>220</v>
      </c>
      <c r="N241" s="525">
        <f t="shared" si="37"/>
        <v>1</v>
      </c>
      <c r="O241" s="525">
        <f t="shared" si="38"/>
        <v>220</v>
      </c>
      <c r="P241" s="565">
        <f t="shared" si="39"/>
        <v>0.615251517005723</v>
      </c>
      <c r="Q241" s="565">
        <f t="shared" si="42"/>
        <v>0.28199027862762344</v>
      </c>
      <c r="R241" s="565">
        <f t="shared" si="40"/>
        <v>0.34607897831571927</v>
      </c>
      <c r="S241" s="565">
        <f t="shared" si="41"/>
        <v>0.03845321981285769</v>
      </c>
      <c r="T241" s="525">
        <f t="shared" si="35"/>
        <v>0</v>
      </c>
      <c r="U241" s="525"/>
      <c r="V241" s="525"/>
      <c r="W241" s="525"/>
      <c r="X241" s="525"/>
      <c r="Y241" s="525"/>
      <c r="Z241" s="525"/>
      <c r="AA241" s="525"/>
      <c r="AB241" s="525"/>
      <c r="AC241" s="525"/>
    </row>
    <row r="242" spans="11:29" ht="12.75">
      <c r="K242" s="525"/>
      <c r="L242" s="525"/>
      <c r="M242" s="525">
        <f t="shared" si="36"/>
        <v>221</v>
      </c>
      <c r="N242" s="525">
        <f t="shared" si="37"/>
        <v>1</v>
      </c>
      <c r="O242" s="525">
        <f t="shared" si="38"/>
        <v>221</v>
      </c>
      <c r="P242" s="565">
        <f t="shared" si="39"/>
        <v>0.6031868100236116</v>
      </c>
      <c r="Q242" s="565">
        <f t="shared" si="42"/>
        <v>0.2764606212608224</v>
      </c>
      <c r="R242" s="565">
        <f t="shared" si="40"/>
        <v>0.33929258063828166</v>
      </c>
      <c r="S242" s="565">
        <f t="shared" si="41"/>
        <v>0.03769917562647573</v>
      </c>
      <c r="T242" s="525">
        <f t="shared" si="35"/>
        <v>0</v>
      </c>
      <c r="U242" s="525"/>
      <c r="V242" s="525"/>
      <c r="W242" s="525"/>
      <c r="X242" s="525"/>
      <c r="Y242" s="525"/>
      <c r="Z242" s="525"/>
      <c r="AA242" s="525"/>
      <c r="AB242" s="525"/>
      <c r="AC242" s="525"/>
    </row>
    <row r="243" spans="11:29" ht="12.75">
      <c r="K243" s="525"/>
      <c r="L243" s="525"/>
      <c r="M243" s="525">
        <f t="shared" si="36"/>
        <v>222</v>
      </c>
      <c r="N243" s="525">
        <f t="shared" si="37"/>
        <v>1</v>
      </c>
      <c r="O243" s="525">
        <f t="shared" si="38"/>
        <v>222</v>
      </c>
      <c r="P243" s="565">
        <f t="shared" si="39"/>
        <v>0.5913586845866748</v>
      </c>
      <c r="Q243" s="565">
        <f t="shared" si="42"/>
        <v>0.27103939710222635</v>
      </c>
      <c r="R243" s="565">
        <f t="shared" si="40"/>
        <v>0.3326392600800047</v>
      </c>
      <c r="S243" s="565">
        <f t="shared" si="41"/>
        <v>0.03695991778666718</v>
      </c>
      <c r="T243" s="525">
        <f t="shared" si="35"/>
        <v>0</v>
      </c>
      <c r="U243" s="525"/>
      <c r="V243" s="525"/>
      <c r="W243" s="525"/>
      <c r="X243" s="525"/>
      <c r="Y243" s="525"/>
      <c r="Z243" s="525"/>
      <c r="AA243" s="525"/>
      <c r="AB243" s="525"/>
      <c r="AC243" s="525"/>
    </row>
    <row r="244" spans="11:29" ht="12.75">
      <c r="K244" s="525"/>
      <c r="L244" s="525"/>
      <c r="M244" s="525">
        <f t="shared" si="36"/>
        <v>223</v>
      </c>
      <c r="N244" s="525">
        <f t="shared" si="37"/>
        <v>1</v>
      </c>
      <c r="O244" s="525">
        <f t="shared" si="38"/>
        <v>223</v>
      </c>
      <c r="P244" s="565">
        <f t="shared" si="39"/>
        <v>0.5797625014751122</v>
      </c>
      <c r="Q244" s="565">
        <f t="shared" si="42"/>
        <v>0.26572447984276015</v>
      </c>
      <c r="R244" s="565">
        <f t="shared" si="40"/>
        <v>0.32611640707975076</v>
      </c>
      <c r="S244" s="565">
        <f t="shared" si="41"/>
        <v>0.03623515634219451</v>
      </c>
      <c r="T244" s="525">
        <f t="shared" si="35"/>
        <v>0</v>
      </c>
      <c r="U244" s="525"/>
      <c r="V244" s="525"/>
      <c r="W244" s="525"/>
      <c r="X244" s="525"/>
      <c r="Y244" s="525"/>
      <c r="Z244" s="525"/>
      <c r="AA244" s="525"/>
      <c r="AB244" s="525"/>
      <c r="AC244" s="525"/>
    </row>
    <row r="245" spans="11:29" ht="12.75">
      <c r="K245" s="525"/>
      <c r="L245" s="525"/>
      <c r="M245" s="525">
        <f t="shared" si="36"/>
        <v>224</v>
      </c>
      <c r="N245" s="525">
        <f t="shared" si="37"/>
        <v>1</v>
      </c>
      <c r="O245" s="525">
        <f t="shared" si="38"/>
        <v>224</v>
      </c>
      <c r="P245" s="565">
        <f t="shared" si="39"/>
        <v>0.568393712441394</v>
      </c>
      <c r="Q245" s="565">
        <f t="shared" si="42"/>
        <v>0.26051378486897264</v>
      </c>
      <c r="R245" s="565">
        <f t="shared" si="40"/>
        <v>0.3197214632482843</v>
      </c>
      <c r="S245" s="565">
        <f t="shared" si="41"/>
        <v>0.03552460702758713</v>
      </c>
      <c r="T245" s="525">
        <f t="shared" si="35"/>
        <v>0</v>
      </c>
      <c r="U245" s="525"/>
      <c r="V245" s="525"/>
      <c r="W245" s="525"/>
      <c r="X245" s="525"/>
      <c r="Y245" s="525"/>
      <c r="Z245" s="525"/>
      <c r="AA245" s="525"/>
      <c r="AB245" s="525"/>
      <c r="AC245" s="525"/>
    </row>
    <row r="246" spans="11:29" ht="12.75">
      <c r="K246" s="525"/>
      <c r="L246" s="525"/>
      <c r="M246" s="525">
        <f t="shared" si="36"/>
        <v>225</v>
      </c>
      <c r="N246" s="525">
        <f t="shared" si="37"/>
        <v>1</v>
      </c>
      <c r="O246" s="525">
        <f t="shared" si="38"/>
        <v>225</v>
      </c>
      <c r="P246" s="565">
        <f t="shared" si="39"/>
        <v>0.5572478584263505</v>
      </c>
      <c r="Q246" s="565">
        <f t="shared" si="42"/>
        <v>0.255405268445411</v>
      </c>
      <c r="R246" s="565">
        <f t="shared" si="40"/>
        <v>0.31345192036482233</v>
      </c>
      <c r="S246" s="565">
        <f t="shared" si="41"/>
        <v>0.034827991151646906</v>
      </c>
      <c r="T246" s="525">
        <f t="shared" si="35"/>
        <v>0</v>
      </c>
      <c r="U246" s="525"/>
      <c r="V246" s="525"/>
      <c r="W246" s="525"/>
      <c r="X246" s="525"/>
      <c r="Y246" s="525"/>
      <c r="Z246" s="525"/>
      <c r="AA246" s="525"/>
      <c r="AB246" s="525"/>
      <c r="AC246" s="525"/>
    </row>
    <row r="247" spans="11:29" ht="12.75">
      <c r="K247" s="525"/>
      <c r="L247" s="525"/>
      <c r="M247" s="525">
        <f t="shared" si="36"/>
        <v>226</v>
      </c>
      <c r="N247" s="525">
        <f t="shared" si="37"/>
        <v>1</v>
      </c>
      <c r="O247" s="525">
        <f t="shared" si="38"/>
        <v>226</v>
      </c>
      <c r="P247" s="565">
        <f t="shared" si="39"/>
        <v>0.5463205678102423</v>
      </c>
      <c r="Q247" s="565">
        <f t="shared" si="42"/>
        <v>0.25039692691302806</v>
      </c>
      <c r="R247" s="565">
        <f t="shared" si="40"/>
        <v>0.30730531939326144</v>
      </c>
      <c r="S247" s="565">
        <f t="shared" si="41"/>
        <v>0.034145035488140144</v>
      </c>
      <c r="T247" s="525">
        <f t="shared" si="35"/>
        <v>0</v>
      </c>
      <c r="U247" s="525"/>
      <c r="V247" s="525"/>
      <c r="W247" s="525"/>
      <c r="X247" s="525"/>
      <c r="Y247" s="525"/>
      <c r="Z247" s="525"/>
      <c r="AA247" s="525"/>
      <c r="AB247" s="525"/>
      <c r="AC247" s="525"/>
    </row>
    <row r="248" spans="11:29" ht="12.75">
      <c r="K248" s="525"/>
      <c r="L248" s="525"/>
      <c r="M248" s="525">
        <f t="shared" si="36"/>
        <v>227</v>
      </c>
      <c r="N248" s="525">
        <f t="shared" si="37"/>
        <v>1</v>
      </c>
      <c r="O248" s="525">
        <f t="shared" si="38"/>
        <v>227</v>
      </c>
      <c r="P248" s="565">
        <f t="shared" si="39"/>
        <v>0.5356075546981268</v>
      </c>
      <c r="Q248" s="565">
        <f t="shared" si="42"/>
        <v>0.24548679590330846</v>
      </c>
      <c r="R248" s="565">
        <f t="shared" si="40"/>
        <v>0.30127924951769647</v>
      </c>
      <c r="S248" s="565">
        <f t="shared" si="41"/>
        <v>0.033475472168632926</v>
      </c>
      <c r="T248" s="525">
        <f t="shared" si="35"/>
        <v>0</v>
      </c>
      <c r="U248" s="525"/>
      <c r="V248" s="525"/>
      <c r="W248" s="525"/>
      <c r="X248" s="525"/>
      <c r="Y248" s="525"/>
      <c r="Z248" s="525"/>
      <c r="AA248" s="525"/>
      <c r="AB248" s="525"/>
      <c r="AC248" s="525"/>
    </row>
    <row r="249" spans="11:29" ht="12.75">
      <c r="K249" s="525"/>
      <c r="L249" s="525"/>
      <c r="M249" s="525">
        <f t="shared" si="36"/>
        <v>228</v>
      </c>
      <c r="N249" s="525">
        <f t="shared" si="37"/>
        <v>1</v>
      </c>
      <c r="O249" s="525">
        <f t="shared" si="38"/>
        <v>228</v>
      </c>
      <c r="P249" s="565">
        <f t="shared" si="39"/>
        <v>0.5251046172388472</v>
      </c>
      <c r="Q249" s="565">
        <f t="shared" si="42"/>
        <v>0.24067294956780527</v>
      </c>
      <c r="R249" s="565">
        <f t="shared" si="40"/>
        <v>0.29537134719685165</v>
      </c>
      <c r="S249" s="565">
        <f t="shared" si="41"/>
        <v>0.03281903857742795</v>
      </c>
      <c r="T249" s="525">
        <f t="shared" si="35"/>
        <v>0</v>
      </c>
      <c r="U249" s="525"/>
      <c r="V249" s="525"/>
      <c r="W249" s="525"/>
      <c r="X249" s="525"/>
      <c r="Y249" s="525"/>
      <c r="Z249" s="525"/>
      <c r="AA249" s="525"/>
      <c r="AB249" s="525"/>
      <c r="AC249" s="525"/>
    </row>
    <row r="250" spans="11:29" ht="12.75">
      <c r="K250" s="525"/>
      <c r="L250" s="525"/>
      <c r="M250" s="525">
        <f t="shared" si="36"/>
        <v>229</v>
      </c>
      <c r="N250" s="525">
        <f t="shared" si="37"/>
        <v>1</v>
      </c>
      <c r="O250" s="525">
        <f t="shared" si="38"/>
        <v>229</v>
      </c>
      <c r="P250" s="565">
        <f t="shared" si="39"/>
        <v>0.5148076359769846</v>
      </c>
      <c r="Q250" s="565">
        <f t="shared" si="42"/>
        <v>0.23595349982278493</v>
      </c>
      <c r="R250" s="565">
        <f t="shared" si="40"/>
        <v>0.289579295237054</v>
      </c>
      <c r="S250" s="565">
        <f t="shared" si="41"/>
        <v>0.03217547724856154</v>
      </c>
      <c r="T250" s="525">
        <f t="shared" si="35"/>
        <v>0</v>
      </c>
      <c r="U250" s="525"/>
      <c r="V250" s="525"/>
      <c r="W250" s="525"/>
      <c r="X250" s="525"/>
      <c r="Y250" s="525"/>
      <c r="Z250" s="525"/>
      <c r="AA250" s="525"/>
      <c r="AB250" s="525"/>
      <c r="AC250" s="525"/>
    </row>
    <row r="251" spans="11:29" ht="12.75">
      <c r="K251" s="525"/>
      <c r="L251" s="525"/>
      <c r="M251" s="525">
        <f t="shared" si="36"/>
        <v>230</v>
      </c>
      <c r="N251" s="525">
        <f t="shared" si="37"/>
        <v>1</v>
      </c>
      <c r="O251" s="525">
        <f t="shared" si="38"/>
        <v>230</v>
      </c>
      <c r="P251" s="565">
        <f t="shared" si="39"/>
        <v>0.5047125722371288</v>
      </c>
      <c r="Q251" s="565">
        <f t="shared" si="42"/>
        <v>0.23132659560868435</v>
      </c>
      <c r="R251" s="565">
        <f t="shared" si="40"/>
        <v>0.2839008218833851</v>
      </c>
      <c r="S251" s="565">
        <f t="shared" si="41"/>
        <v>0.03154453576482055</v>
      </c>
      <c r="T251" s="525">
        <f t="shared" si="35"/>
        <v>0</v>
      </c>
      <c r="U251" s="525"/>
      <c r="V251" s="525"/>
      <c r="W251" s="525"/>
      <c r="X251" s="525"/>
      <c r="Y251" s="525"/>
      <c r="Z251" s="525"/>
      <c r="AA251" s="525"/>
      <c r="AB251" s="525"/>
      <c r="AC251" s="525"/>
    </row>
    <row r="252" spans="11:29" ht="12.75">
      <c r="K252" s="525"/>
      <c r="L252" s="525"/>
      <c r="M252" s="525">
        <f t="shared" si="36"/>
        <v>231</v>
      </c>
      <c r="N252" s="525">
        <f t="shared" si="37"/>
        <v>1</v>
      </c>
      <c r="O252" s="525">
        <f t="shared" si="38"/>
        <v>231</v>
      </c>
      <c r="P252" s="565">
        <f t="shared" si="39"/>
        <v>0.4948154665398307</v>
      </c>
      <c r="Q252" s="565">
        <f t="shared" si="42"/>
        <v>0.22679042216408937</v>
      </c>
      <c r="R252" s="565">
        <f t="shared" si="40"/>
        <v>0.2783336999286549</v>
      </c>
      <c r="S252" s="565">
        <f t="shared" si="41"/>
        <v>0.03092596665873942</v>
      </c>
      <c r="T252" s="525">
        <f t="shared" si="35"/>
        <v>0</v>
      </c>
      <c r="U252" s="525"/>
      <c r="V252" s="525"/>
      <c r="W252" s="525"/>
      <c r="X252" s="525"/>
      <c r="Y252" s="525"/>
      <c r="Z252" s="525"/>
      <c r="AA252" s="525"/>
      <c r="AB252" s="525"/>
      <c r="AC252" s="525"/>
    </row>
    <row r="253" spans="11:29" ht="12.75">
      <c r="K253" s="525"/>
      <c r="L253" s="525"/>
      <c r="M253" s="525">
        <f t="shared" si="36"/>
        <v>232</v>
      </c>
      <c r="N253" s="525">
        <f t="shared" si="37"/>
        <v>1</v>
      </c>
      <c r="O253" s="525">
        <f t="shared" si="38"/>
        <v>232</v>
      </c>
      <c r="P253" s="565">
        <f t="shared" si="39"/>
        <v>0.4851124370486182</v>
      </c>
      <c r="Q253" s="565">
        <f t="shared" si="42"/>
        <v>0.2223432003139503</v>
      </c>
      <c r="R253" s="565">
        <f t="shared" si="40"/>
        <v>0.27287574583984786</v>
      </c>
      <c r="S253" s="565">
        <f t="shared" si="41"/>
        <v>0.030319527315538636</v>
      </c>
      <c r="T253" s="525">
        <f t="shared" si="35"/>
        <v>0</v>
      </c>
      <c r="U253" s="525"/>
      <c r="V253" s="525"/>
      <c r="W253" s="525"/>
      <c r="X253" s="525"/>
      <c r="Y253" s="525"/>
      <c r="Z253" s="525"/>
      <c r="AA253" s="525"/>
      <c r="AB253" s="525"/>
      <c r="AC253" s="525"/>
    </row>
    <row r="254" spans="11:29" ht="12.75">
      <c r="K254" s="525"/>
      <c r="L254" s="525"/>
      <c r="M254" s="525">
        <f t="shared" si="36"/>
        <v>233</v>
      </c>
      <c r="N254" s="525">
        <f t="shared" si="37"/>
        <v>1</v>
      </c>
      <c r="O254" s="525">
        <f t="shared" si="38"/>
        <v>233</v>
      </c>
      <c r="P254" s="565">
        <f t="shared" si="39"/>
        <v>0.4755996780474647</v>
      </c>
      <c r="Q254" s="565">
        <f t="shared" si="42"/>
        <v>0.21798318577175496</v>
      </c>
      <c r="R254" s="565">
        <f t="shared" si="40"/>
        <v>0.26752481890169905</v>
      </c>
      <c r="S254" s="565">
        <f t="shared" si="41"/>
        <v>0.029724979877966545</v>
      </c>
      <c r="T254" s="525">
        <f t="shared" si="35"/>
        <v>0</v>
      </c>
      <c r="U254" s="525"/>
      <c r="V254" s="525"/>
      <c r="W254" s="525"/>
      <c r="X254" s="525"/>
      <c r="Y254" s="525"/>
      <c r="Z254" s="525"/>
      <c r="AA254" s="525"/>
      <c r="AB254" s="525"/>
      <c r="AC254" s="525"/>
    </row>
    <row r="255" spans="11:29" ht="12.75">
      <c r="K255" s="525"/>
      <c r="L255" s="525"/>
      <c r="M255" s="525">
        <f t="shared" si="36"/>
        <v>234</v>
      </c>
      <c r="N255" s="525">
        <f t="shared" si="37"/>
        <v>1</v>
      </c>
      <c r="O255" s="525">
        <f t="shared" si="38"/>
        <v>234</v>
      </c>
      <c r="P255" s="565">
        <f t="shared" si="39"/>
        <v>0.4662734584481138</v>
      </c>
      <c r="Q255" s="565">
        <f t="shared" si="42"/>
        <v>0.2137086684553858</v>
      </c>
      <c r="R255" s="565">
        <f t="shared" si="40"/>
        <v>0.2622788203770642</v>
      </c>
      <c r="S255" s="565">
        <f t="shared" si="41"/>
        <v>0.029142091153007112</v>
      </c>
      <c r="T255" s="525">
        <f t="shared" si="35"/>
        <v>0</v>
      </c>
      <c r="U255" s="525"/>
      <c r="V255" s="525"/>
      <c r="W255" s="525"/>
      <c r="X255" s="525"/>
      <c r="Y255" s="525"/>
      <c r="Z255" s="525"/>
      <c r="AA255" s="525"/>
      <c r="AB255" s="525"/>
      <c r="AC255" s="525"/>
    </row>
    <row r="256" spans="11:29" ht="12.75">
      <c r="K256" s="525"/>
      <c r="L256" s="525"/>
      <c r="M256" s="525">
        <f t="shared" si="36"/>
        <v>235</v>
      </c>
      <c r="N256" s="525">
        <f t="shared" si="37"/>
        <v>1</v>
      </c>
      <c r="O256" s="525">
        <f t="shared" si="38"/>
        <v>235</v>
      </c>
      <c r="P256" s="565">
        <f t="shared" si="39"/>
        <v>0.4571301203266739</v>
      </c>
      <c r="Q256" s="565">
        <f t="shared" si="42"/>
        <v>0.2095179718163925</v>
      </c>
      <c r="R256" s="565">
        <f t="shared" si="40"/>
        <v>0.25713569268375425</v>
      </c>
      <c r="S256" s="565">
        <f t="shared" si="41"/>
        <v>0.028570632520417118</v>
      </c>
      <c r="T256" s="525">
        <f t="shared" si="35"/>
        <v>0</v>
      </c>
      <c r="U256" s="525"/>
      <c r="V256" s="525"/>
      <c r="W256" s="525"/>
      <c r="X256" s="525"/>
      <c r="Y256" s="525"/>
      <c r="Z256" s="525"/>
      <c r="AA256" s="525"/>
      <c r="AB256" s="525"/>
      <c r="AC256" s="525"/>
    </row>
    <row r="257" spans="11:29" ht="12.75">
      <c r="K257" s="525"/>
      <c r="L257" s="525"/>
      <c r="M257" s="525">
        <f t="shared" si="36"/>
        <v>236</v>
      </c>
      <c r="N257" s="525">
        <f t="shared" si="37"/>
        <v>1</v>
      </c>
      <c r="O257" s="525">
        <f t="shared" si="38"/>
        <v>236</v>
      </c>
      <c r="P257" s="565">
        <f t="shared" si="39"/>
        <v>0.44816607748890985</v>
      </c>
      <c r="Q257" s="565">
        <f t="shared" si="42"/>
        <v>0.20540945218241732</v>
      </c>
      <c r="R257" s="565">
        <f t="shared" si="40"/>
        <v>0.25209341858751194</v>
      </c>
      <c r="S257" s="565">
        <f t="shared" si="41"/>
        <v>0.028010379843056866</v>
      </c>
      <c r="T257" s="525">
        <f t="shared" si="35"/>
        <v>0</v>
      </c>
      <c r="U257" s="525"/>
      <c r="V257" s="525"/>
      <c r="W257" s="525"/>
      <c r="X257" s="525"/>
      <c r="Y257" s="525"/>
      <c r="Z257" s="525"/>
      <c r="AA257" s="525"/>
      <c r="AB257" s="525"/>
      <c r="AC257" s="525"/>
    </row>
    <row r="258" spans="11:29" ht="12.75">
      <c r="K258" s="525"/>
      <c r="L258" s="525"/>
      <c r="M258" s="525">
        <f t="shared" si="36"/>
        <v>237</v>
      </c>
      <c r="N258" s="525">
        <f t="shared" si="37"/>
        <v>1</v>
      </c>
      <c r="O258" s="525">
        <f t="shared" si="38"/>
        <v>237</v>
      </c>
      <c r="P258" s="565">
        <f t="shared" si="39"/>
        <v>0.4393778140636681</v>
      </c>
      <c r="Q258" s="565">
        <f t="shared" si="42"/>
        <v>0.20138149811251485</v>
      </c>
      <c r="R258" s="565">
        <f t="shared" si="40"/>
        <v>0.24715002041081346</v>
      </c>
      <c r="S258" s="565">
        <f t="shared" si="41"/>
        <v>0.027461113378979256</v>
      </c>
      <c r="T258" s="525">
        <f t="shared" si="35"/>
        <v>0</v>
      </c>
      <c r="U258" s="525"/>
      <c r="V258" s="525"/>
      <c r="W258" s="525"/>
      <c r="X258" s="525"/>
      <c r="Y258" s="525"/>
      <c r="Z258" s="525"/>
      <c r="AA258" s="525"/>
      <c r="AB258" s="525"/>
      <c r="AC258" s="525"/>
    </row>
    <row r="259" spans="11:29" ht="12.75">
      <c r="K259" s="525"/>
      <c r="L259" s="525"/>
      <c r="M259" s="525">
        <f t="shared" si="36"/>
        <v>238</v>
      </c>
      <c r="N259" s="525">
        <f t="shared" si="37"/>
        <v>1</v>
      </c>
      <c r="O259" s="525">
        <f t="shared" si="38"/>
        <v>238</v>
      </c>
      <c r="P259" s="565">
        <f t="shared" si="39"/>
        <v>0.4307618831238839</v>
      </c>
      <c r="Q259" s="565">
        <f t="shared" si="42"/>
        <v>0.19743252976511377</v>
      </c>
      <c r="R259" s="565">
        <f t="shared" si="40"/>
        <v>0.24230355925718486</v>
      </c>
      <c r="S259" s="565">
        <f t="shared" si="41"/>
        <v>0.026922617695242745</v>
      </c>
      <c r="T259" s="525">
        <f t="shared" si="35"/>
        <v>0</v>
      </c>
      <c r="U259" s="525"/>
      <c r="V259" s="525"/>
      <c r="W259" s="525"/>
      <c r="X259" s="525"/>
      <c r="Y259" s="525"/>
      <c r="Z259" s="525"/>
      <c r="AA259" s="525"/>
      <c r="AB259" s="525"/>
      <c r="AC259" s="525"/>
    </row>
    <row r="260" spans="11:29" ht="12.75">
      <c r="K260" s="525"/>
      <c r="L260" s="525"/>
      <c r="M260" s="525">
        <f t="shared" si="36"/>
        <v>239</v>
      </c>
      <c r="N260" s="525">
        <f t="shared" si="37"/>
        <v>1</v>
      </c>
      <c r="O260" s="525">
        <f t="shared" si="38"/>
        <v>239</v>
      </c>
      <c r="P260" s="565">
        <f t="shared" si="39"/>
        <v>0.42231490533462995</v>
      </c>
      <c r="Q260" s="565">
        <f t="shared" si="42"/>
        <v>0.19356099827837236</v>
      </c>
      <c r="R260" s="565">
        <f t="shared" si="40"/>
        <v>0.2375521342507295</v>
      </c>
      <c r="S260" s="565">
        <f t="shared" si="41"/>
        <v>0.026394681583414372</v>
      </c>
      <c r="T260" s="525">
        <f t="shared" si="35"/>
        <v>0</v>
      </c>
      <c r="U260" s="525"/>
      <c r="V260" s="525"/>
      <c r="W260" s="525"/>
      <c r="X260" s="525"/>
      <c r="Y260" s="525"/>
      <c r="Z260" s="525"/>
      <c r="AA260" s="525"/>
      <c r="AB260" s="525"/>
      <c r="AC260" s="525"/>
    </row>
    <row r="261" spans="11:29" ht="12.75">
      <c r="K261" s="525"/>
      <c r="L261" s="525"/>
      <c r="M261" s="525">
        <f t="shared" si="36"/>
        <v>240</v>
      </c>
      <c r="N261" s="525">
        <f t="shared" si="37"/>
        <v>1</v>
      </c>
      <c r="O261" s="525">
        <f t="shared" si="38"/>
        <v>240</v>
      </c>
      <c r="P261" s="565">
        <f t="shared" si="39"/>
        <v>0.41403356762767557</v>
      </c>
      <c r="Q261" s="565">
        <f t="shared" si="42"/>
        <v>0.18976538516268493</v>
      </c>
      <c r="R261" s="565">
        <f t="shared" si="40"/>
        <v>0.23289388179056764</v>
      </c>
      <c r="S261" s="565">
        <f t="shared" si="41"/>
        <v>0.025877097976729723</v>
      </c>
      <c r="T261" s="525">
        <f t="shared" si="35"/>
        <v>0</v>
      </c>
      <c r="U261" s="525"/>
      <c r="V261" s="525"/>
      <c r="W261" s="525"/>
      <c r="X261" s="525"/>
      <c r="Y261" s="525"/>
      <c r="Z261" s="525"/>
      <c r="AA261" s="525"/>
      <c r="AB261" s="525"/>
      <c r="AC261" s="525"/>
    </row>
    <row r="262" spans="11:29" ht="12.75">
      <c r="K262" s="525"/>
      <c r="L262" s="525"/>
      <c r="M262" s="525">
        <f t="shared" si="36"/>
        <v>241</v>
      </c>
      <c r="N262" s="525">
        <f t="shared" si="37"/>
        <v>1</v>
      </c>
      <c r="O262" s="525">
        <f t="shared" si="38"/>
        <v>241</v>
      </c>
      <c r="P262" s="565">
        <f t="shared" si="39"/>
        <v>0.4059146219020373</v>
      </c>
      <c r="Q262" s="565">
        <f t="shared" si="42"/>
        <v>0.18604420170510072</v>
      </c>
      <c r="R262" s="565">
        <f t="shared" si="40"/>
        <v>0.2283269748198961</v>
      </c>
      <c r="S262" s="565">
        <f t="shared" si="41"/>
        <v>0.025369663868877332</v>
      </c>
      <c r="T262" s="525">
        <f t="shared" si="35"/>
        <v>0</v>
      </c>
      <c r="U262" s="525"/>
      <c r="V262" s="525"/>
      <c r="W262" s="525"/>
      <c r="X262" s="525"/>
      <c r="Y262" s="525"/>
      <c r="Z262" s="525"/>
      <c r="AA262" s="525"/>
      <c r="AB262" s="525"/>
      <c r="AC262" s="525"/>
    </row>
    <row r="263" spans="11:29" ht="12.75">
      <c r="K263" s="525"/>
      <c r="L263" s="525"/>
      <c r="M263" s="525">
        <f t="shared" si="36"/>
        <v>242</v>
      </c>
      <c r="N263" s="525">
        <f t="shared" si="37"/>
        <v>1</v>
      </c>
      <c r="O263" s="525">
        <f t="shared" si="38"/>
        <v>242</v>
      </c>
      <c r="P263" s="565">
        <f t="shared" si="39"/>
        <v>0.39795488375001087</v>
      </c>
      <c r="Q263" s="565">
        <f t="shared" si="42"/>
        <v>0.18239598838542193</v>
      </c>
      <c r="R263" s="565">
        <f t="shared" si="40"/>
        <v>0.22384962210938125</v>
      </c>
      <c r="S263" s="565">
        <f t="shared" si="41"/>
        <v>0.02487218023437568</v>
      </c>
      <c r="T263" s="525">
        <f t="shared" si="35"/>
        <v>0</v>
      </c>
      <c r="U263" s="525"/>
      <c r="V263" s="525"/>
      <c r="W263" s="525"/>
      <c r="X263" s="525"/>
      <c r="Y263" s="525"/>
      <c r="Z263" s="525"/>
      <c r="AA263" s="525"/>
      <c r="AB263" s="525"/>
      <c r="AC263" s="525"/>
    </row>
    <row r="264" spans="11:29" ht="12.75">
      <c r="K264" s="525"/>
      <c r="L264" s="525"/>
      <c r="M264" s="525">
        <f t="shared" si="36"/>
        <v>243</v>
      </c>
      <c r="N264" s="525">
        <f t="shared" si="37"/>
        <v>1</v>
      </c>
      <c r="O264" s="525">
        <f t="shared" si="38"/>
        <v>243</v>
      </c>
      <c r="P264" s="565">
        <f t="shared" si="39"/>
        <v>0.3901512312081848</v>
      </c>
      <c r="Q264" s="565">
        <f t="shared" si="42"/>
        <v>0.17881931430375164</v>
      </c>
      <c r="R264" s="565">
        <f t="shared" si="40"/>
        <v>0.2194600675546041</v>
      </c>
      <c r="S264" s="565">
        <f t="shared" si="41"/>
        <v>0.02438445195051155</v>
      </c>
      <c r="T264" s="525">
        <f t="shared" si="35"/>
        <v>0</v>
      </c>
      <c r="U264" s="525"/>
      <c r="V264" s="525"/>
      <c r="W264" s="525"/>
      <c r="X264" s="525"/>
      <c r="Y264" s="525"/>
      <c r="Z264" s="525"/>
      <c r="AA264" s="525"/>
      <c r="AB264" s="525"/>
      <c r="AC264" s="525"/>
    </row>
    <row r="265" spans="11:29" ht="12.75">
      <c r="K265" s="525"/>
      <c r="L265" s="525"/>
      <c r="M265" s="525">
        <f t="shared" si="36"/>
        <v>244</v>
      </c>
      <c r="N265" s="525">
        <f t="shared" si="37"/>
        <v>1</v>
      </c>
      <c r="O265" s="525">
        <f t="shared" si="38"/>
        <v>244</v>
      </c>
      <c r="P265" s="565">
        <f t="shared" si="39"/>
        <v>0.38250060353294585</v>
      </c>
      <c r="Q265" s="565">
        <f t="shared" si="42"/>
        <v>0.1753127766192671</v>
      </c>
      <c r="R265" s="565">
        <f t="shared" si="40"/>
        <v>0.2151565894872822</v>
      </c>
      <c r="S265" s="565">
        <f t="shared" si="41"/>
        <v>0.023906287720809116</v>
      </c>
      <c r="T265" s="525">
        <f t="shared" si="35"/>
        <v>0</v>
      </c>
      <c r="U265" s="525"/>
      <c r="V265" s="525"/>
      <c r="W265" s="525"/>
      <c r="X265" s="525"/>
      <c r="Y265" s="525"/>
      <c r="Z265" s="525"/>
      <c r="AA265" s="525"/>
      <c r="AB265" s="525"/>
      <c r="AC265" s="525"/>
    </row>
    <row r="266" spans="11:29" ht="12.75">
      <c r="K266" s="525"/>
      <c r="L266" s="525"/>
      <c r="M266" s="525">
        <f t="shared" si="36"/>
        <v>245</v>
      </c>
      <c r="N266" s="525">
        <f t="shared" si="37"/>
        <v>1</v>
      </c>
      <c r="O266" s="525">
        <f t="shared" si="38"/>
        <v>245</v>
      </c>
      <c r="P266" s="565">
        <f t="shared" si="39"/>
        <v>0.3749999999999962</v>
      </c>
      <c r="Q266" s="565">
        <f t="shared" si="42"/>
        <v>0.17187499999999853</v>
      </c>
      <c r="R266" s="565">
        <f t="shared" si="40"/>
        <v>0.21093749999999803</v>
      </c>
      <c r="S266" s="565">
        <f t="shared" si="41"/>
        <v>0.023437499999999764</v>
      </c>
      <c r="T266" s="525">
        <f t="shared" si="35"/>
        <v>0</v>
      </c>
      <c r="U266" s="525"/>
      <c r="V266" s="525"/>
      <c r="W266" s="525"/>
      <c r="X266" s="525"/>
      <c r="Y266" s="525"/>
      <c r="Z266" s="525"/>
      <c r="AA266" s="525"/>
      <c r="AB266" s="525"/>
      <c r="AC266" s="525"/>
    </row>
    <row r="267" spans="11:29" ht="12.75">
      <c r="K267" s="525"/>
      <c r="L267" s="525"/>
      <c r="M267" s="525">
        <f t="shared" si="36"/>
        <v>246</v>
      </c>
      <c r="N267" s="525">
        <f t="shared" si="37"/>
        <v>1</v>
      </c>
      <c r="O267" s="525">
        <f t="shared" si="38"/>
        <v>246</v>
      </c>
      <c r="P267" s="565">
        <f t="shared" si="39"/>
        <v>0.36764647872741135</v>
      </c>
      <c r="Q267" s="565">
        <f t="shared" si="42"/>
        <v>0.1685046360833971</v>
      </c>
      <c r="R267" s="565">
        <f t="shared" si="40"/>
        <v>0.20680114428416904</v>
      </c>
      <c r="S267" s="565">
        <f t="shared" si="41"/>
        <v>0.02297790492046321</v>
      </c>
      <c r="T267" s="525">
        <f t="shared" si="35"/>
        <v>0</v>
      </c>
      <c r="U267" s="525"/>
      <c r="V267" s="525"/>
      <c r="W267" s="525"/>
      <c r="X267" s="525"/>
      <c r="Y267" s="525"/>
      <c r="Z267" s="525"/>
      <c r="AA267" s="525"/>
      <c r="AB267" s="525"/>
      <c r="AC267" s="525"/>
    </row>
    <row r="268" spans="11:29" ht="12.75">
      <c r="K268" s="525"/>
      <c r="L268" s="525"/>
      <c r="M268" s="525">
        <f t="shared" si="36"/>
        <v>247</v>
      </c>
      <c r="N268" s="525">
        <f t="shared" si="37"/>
        <v>1</v>
      </c>
      <c r="O268" s="525">
        <f t="shared" si="38"/>
        <v>247</v>
      </c>
      <c r="P268" s="565">
        <f t="shared" si="39"/>
        <v>0.36043715552177674</v>
      </c>
      <c r="Q268" s="565">
        <f t="shared" si="42"/>
        <v>0.16520036294748125</v>
      </c>
      <c r="R268" s="565">
        <f t="shared" si="40"/>
        <v>0.2027458999809996</v>
      </c>
      <c r="S268" s="565">
        <f t="shared" si="41"/>
        <v>0.022527322220111046</v>
      </c>
      <c r="T268" s="525">
        <f t="shared" si="35"/>
        <v>0</v>
      </c>
      <c r="U268" s="525"/>
      <c r="V268" s="525"/>
      <c r="W268" s="525"/>
      <c r="X268" s="525"/>
      <c r="Y268" s="525"/>
      <c r="Z268" s="525"/>
      <c r="AA268" s="525"/>
      <c r="AB268" s="525"/>
      <c r="AC268" s="525"/>
    </row>
    <row r="269" spans="11:29" ht="12.75">
      <c r="K269" s="525"/>
      <c r="L269" s="525"/>
      <c r="M269" s="525">
        <f t="shared" si="36"/>
        <v>248</v>
      </c>
      <c r="N269" s="525">
        <f t="shared" si="37"/>
        <v>1</v>
      </c>
      <c r="O269" s="525">
        <f t="shared" si="38"/>
        <v>248</v>
      </c>
      <c r="P269" s="565">
        <f t="shared" si="39"/>
        <v>0.35336920274695166</v>
      </c>
      <c r="Q269" s="565">
        <f t="shared" si="42"/>
        <v>0.16196088459235308</v>
      </c>
      <c r="R269" s="565">
        <f t="shared" si="40"/>
        <v>0.1987701765451605</v>
      </c>
      <c r="S269" s="565">
        <f t="shared" si="41"/>
        <v>0.02208557517168448</v>
      </c>
      <c r="T269" s="525">
        <f t="shared" si="35"/>
        <v>0</v>
      </c>
      <c r="U269" s="525"/>
      <c r="V269" s="525"/>
      <c r="W269" s="525"/>
      <c r="X269" s="525"/>
      <c r="Y269" s="525"/>
      <c r="Z269" s="525"/>
      <c r="AA269" s="525"/>
      <c r="AB269" s="525"/>
      <c r="AC269" s="525"/>
    </row>
    <row r="270" spans="11:29" ht="12.75">
      <c r="K270" s="525"/>
      <c r="L270" s="525"/>
      <c r="M270" s="525">
        <f t="shared" si="36"/>
        <v>249</v>
      </c>
      <c r="N270" s="525">
        <f t="shared" si="37"/>
        <v>1</v>
      </c>
      <c r="O270" s="525">
        <f t="shared" si="38"/>
        <v>249</v>
      </c>
      <c r="P270" s="565">
        <f t="shared" si="39"/>
        <v>0.3464398482150154</v>
      </c>
      <c r="Q270" s="565">
        <f t="shared" si="42"/>
        <v>0.1587849304318823</v>
      </c>
      <c r="R270" s="565">
        <f t="shared" si="40"/>
        <v>0.19487241462094634</v>
      </c>
      <c r="S270" s="565">
        <f t="shared" si="41"/>
        <v>0.021652490513438462</v>
      </c>
      <c r="T270" s="525">
        <f t="shared" si="35"/>
        <v>0</v>
      </c>
      <c r="U270" s="525"/>
      <c r="V270" s="525"/>
      <c r="W270" s="525"/>
      <c r="X270" s="525"/>
      <c r="Y270" s="525"/>
      <c r="Z270" s="525"/>
      <c r="AA270" s="525"/>
      <c r="AB270" s="525"/>
      <c r="AC270" s="525"/>
    </row>
    <row r="271" spans="11:29" ht="12.75">
      <c r="K271" s="525"/>
      <c r="L271" s="525"/>
      <c r="M271" s="525">
        <f t="shared" si="36"/>
        <v>250</v>
      </c>
      <c r="N271" s="525">
        <f t="shared" si="37"/>
        <v>1</v>
      </c>
      <c r="O271" s="525">
        <f t="shared" si="38"/>
        <v>250</v>
      </c>
      <c r="P271" s="565">
        <f t="shared" si="39"/>
        <v>0.3396463740989615</v>
      </c>
      <c r="Q271" s="565">
        <f t="shared" si="42"/>
        <v>0.1556712547953576</v>
      </c>
      <c r="R271" s="565">
        <f t="shared" si="40"/>
        <v>0.191051085430666</v>
      </c>
      <c r="S271" s="565">
        <f t="shared" si="41"/>
        <v>0.021227898381185092</v>
      </c>
      <c r="T271" s="525">
        <f t="shared" si="35"/>
        <v>0</v>
      </c>
      <c r="U271" s="525"/>
      <c r="V271" s="525"/>
      <c r="W271" s="525"/>
      <c r="X271" s="525"/>
      <c r="Y271" s="525"/>
      <c r="Z271" s="525"/>
      <c r="AA271" s="525"/>
      <c r="AB271" s="525"/>
      <c r="AC271" s="525"/>
    </row>
    <row r="272" spans="11:29" ht="12.75">
      <c r="K272" s="525"/>
      <c r="L272" s="525"/>
      <c r="M272" s="525">
        <f t="shared" si="36"/>
        <v>251</v>
      </c>
      <c r="N272" s="525">
        <f t="shared" si="37"/>
        <v>1</v>
      </c>
      <c r="O272" s="525">
        <f t="shared" si="38"/>
        <v>251</v>
      </c>
      <c r="P272" s="565">
        <f t="shared" si="39"/>
        <v>0.33298611586671334</v>
      </c>
      <c r="Q272" s="565">
        <f t="shared" si="42"/>
        <v>0.15261863643891052</v>
      </c>
      <c r="R272" s="565">
        <f t="shared" si="40"/>
        <v>0.1873046901750264</v>
      </c>
      <c r="S272" s="565">
        <f t="shared" si="41"/>
        <v>0.020811632241669584</v>
      </c>
      <c r="T272" s="525">
        <f t="shared" si="35"/>
        <v>0</v>
      </c>
      <c r="U272" s="525"/>
      <c r="V272" s="525"/>
      <c r="W272" s="525"/>
      <c r="X272" s="525"/>
      <c r="Y272" s="525"/>
      <c r="Z272" s="525"/>
      <c r="AA272" s="525"/>
      <c r="AB272" s="525"/>
      <c r="AC272" s="525"/>
    </row>
    <row r="273" spans="11:29" ht="12.75">
      <c r="K273" s="525"/>
      <c r="L273" s="525"/>
      <c r="M273" s="525">
        <f t="shared" si="36"/>
        <v>252</v>
      </c>
      <c r="N273" s="525">
        <f t="shared" si="37"/>
        <v>1</v>
      </c>
      <c r="O273" s="525">
        <f t="shared" si="38"/>
        <v>252</v>
      </c>
      <c r="P273" s="565">
        <f t="shared" si="39"/>
        <v>0.32645646123604316</v>
      </c>
      <c r="Q273" s="565">
        <f t="shared" si="42"/>
        <v>0.14962587806652003</v>
      </c>
      <c r="R273" s="565">
        <f t="shared" si="40"/>
        <v>0.18363175944527443</v>
      </c>
      <c r="S273" s="565">
        <f t="shared" si="41"/>
        <v>0.020403528827252698</v>
      </c>
      <c r="T273" s="525">
        <f t="shared" si="35"/>
        <v>0</v>
      </c>
      <c r="U273" s="525"/>
      <c r="V273" s="525"/>
      <c r="W273" s="525"/>
      <c r="X273" s="525"/>
      <c r="Y273" s="525"/>
      <c r="Z273" s="525"/>
      <c r="AA273" s="525"/>
      <c r="AB273" s="525"/>
      <c r="AC273" s="525"/>
    </row>
    <row r="274" spans="11:29" ht="12.75">
      <c r="K274" s="525"/>
      <c r="L274" s="525"/>
      <c r="M274" s="525">
        <f t="shared" si="36"/>
        <v>253</v>
      </c>
      <c r="N274" s="525">
        <f t="shared" si="37"/>
        <v>1</v>
      </c>
      <c r="O274" s="525">
        <f t="shared" si="38"/>
        <v>253</v>
      </c>
      <c r="P274" s="565">
        <f t="shared" si="39"/>
        <v>0.3200548491499844</v>
      </c>
      <c r="Q274" s="565">
        <f t="shared" si="42"/>
        <v>0.14669180586040975</v>
      </c>
      <c r="R274" s="565">
        <f t="shared" si="40"/>
        <v>0.18003085264686636</v>
      </c>
      <c r="S274" s="565">
        <f t="shared" si="41"/>
        <v>0.020003428071874024</v>
      </c>
      <c r="T274" s="525">
        <f t="shared" si="35"/>
        <v>0</v>
      </c>
      <c r="U274" s="525"/>
      <c r="V274" s="525"/>
      <c r="W274" s="525"/>
      <c r="X274" s="525"/>
      <c r="Y274" s="525"/>
      <c r="Z274" s="525"/>
      <c r="AA274" s="525"/>
      <c r="AB274" s="525"/>
      <c r="AC274" s="525"/>
    </row>
    <row r="275" spans="11:29" ht="12.75">
      <c r="K275" s="525"/>
      <c r="L275" s="525"/>
      <c r="M275" s="525">
        <f t="shared" si="36"/>
        <v>254</v>
      </c>
      <c r="N275" s="525">
        <f t="shared" si="37"/>
        <v>1</v>
      </c>
      <c r="O275" s="525">
        <f t="shared" si="38"/>
        <v>254</v>
      </c>
      <c r="P275" s="565">
        <f t="shared" si="39"/>
        <v>0.3137787687723354</v>
      </c>
      <c r="Q275" s="565">
        <f t="shared" si="42"/>
        <v>0.14381526902065395</v>
      </c>
      <c r="R275" s="565">
        <f t="shared" si="40"/>
        <v>0.1765005574344388</v>
      </c>
      <c r="S275" s="565">
        <f t="shared" si="41"/>
        <v>0.019611173048270963</v>
      </c>
      <c r="T275" s="525">
        <f t="shared" si="35"/>
        <v>0</v>
      </c>
      <c r="U275" s="525"/>
      <c r="V275" s="525"/>
      <c r="W275" s="525"/>
      <c r="X275" s="525"/>
      <c r="Y275" s="525"/>
      <c r="Z275" s="525"/>
      <c r="AA275" s="525"/>
      <c r="AB275" s="525"/>
      <c r="AC275" s="525"/>
    </row>
    <row r="276" spans="11:29" ht="12.75">
      <c r="K276" s="525"/>
      <c r="L276" s="525"/>
      <c r="M276" s="525">
        <f t="shared" si="36"/>
        <v>255</v>
      </c>
      <c r="N276" s="525">
        <f t="shared" si="37"/>
        <v>1</v>
      </c>
      <c r="O276" s="525">
        <f t="shared" si="38"/>
        <v>255</v>
      </c>
      <c r="P276" s="565">
        <f t="shared" si="39"/>
        <v>0.30762575850286106</v>
      </c>
      <c r="Q276" s="565">
        <f t="shared" si="42"/>
        <v>0.14099513931381152</v>
      </c>
      <c r="R276" s="565">
        <f t="shared" si="40"/>
        <v>0.17303948915785947</v>
      </c>
      <c r="S276" s="565">
        <f t="shared" si="41"/>
        <v>0.019226609906428816</v>
      </c>
      <c r="T276" s="525">
        <f t="shared" si="35"/>
        <v>0</v>
      </c>
      <c r="U276" s="525"/>
      <c r="V276" s="525"/>
      <c r="W276" s="525"/>
      <c r="X276" s="525"/>
      <c r="Y276" s="525"/>
      <c r="Z276" s="525"/>
      <c r="AA276" s="525"/>
      <c r="AB276" s="525"/>
      <c r="AC276" s="525"/>
    </row>
    <row r="277" spans="11:29" ht="12.75">
      <c r="K277" s="525"/>
      <c r="L277" s="525"/>
      <c r="M277" s="525">
        <f t="shared" si="36"/>
        <v>256</v>
      </c>
      <c r="N277" s="525">
        <f t="shared" si="37"/>
        <v>1</v>
      </c>
      <c r="O277" s="525">
        <f t="shared" si="38"/>
        <v>256</v>
      </c>
      <c r="P277" s="565">
        <f t="shared" si="39"/>
        <v>0.3015934050118054</v>
      </c>
      <c r="Q277" s="565">
        <f t="shared" si="42"/>
        <v>0.13823031063041102</v>
      </c>
      <c r="R277" s="565">
        <f t="shared" si="40"/>
        <v>0.16964629031914066</v>
      </c>
      <c r="S277" s="565">
        <f t="shared" si="41"/>
        <v>0.01884958781323784</v>
      </c>
      <c r="T277" s="525">
        <f aca="true" t="shared" si="43" ref="T277:T340">$B$11</f>
        <v>0</v>
      </c>
      <c r="U277" s="525"/>
      <c r="V277" s="525"/>
      <c r="W277" s="525"/>
      <c r="X277" s="525"/>
      <c r="Y277" s="525"/>
      <c r="Z277" s="525"/>
      <c r="AA277" s="525"/>
      <c r="AB277" s="525"/>
      <c r="AC277" s="525"/>
    </row>
    <row r="278" spans="11:29" ht="12.75">
      <c r="K278" s="525"/>
      <c r="L278" s="525"/>
      <c r="M278" s="525">
        <f aca="true" t="shared" si="44" ref="M278:M341">(M277+1)</f>
        <v>257</v>
      </c>
      <c r="N278" s="525">
        <f aca="true" t="shared" si="45" ref="N278:N341">IF($B$9&gt;N277,IF(O277=($B$8-1),(N277+1),(N277)),(N277))</f>
        <v>1</v>
      </c>
      <c r="O278" s="525">
        <f aca="true" t="shared" si="46" ref="O278:O341">IF(O277&lt;($B$8-1),(1+O277),0)</f>
        <v>257</v>
      </c>
      <c r="P278" s="565">
        <f aca="true" t="shared" si="47" ref="P278:P341">IF((N278&gt;N277),(EXP(-$Q$16)*(P277)+$Q$11),((EXP(-$Q$16)*(P277))))</f>
        <v>0.29567934229333703</v>
      </c>
      <c r="Q278" s="565">
        <f t="shared" si="42"/>
        <v>0.135519698551113</v>
      </c>
      <c r="R278" s="565">
        <f aca="true" t="shared" si="48" ref="R278:R341">IF((N278&gt;N277),(EXP(-$Q$16)*(R277)+$Q$13),((EXP(-$Q$16)*(R277))))</f>
        <v>0.1663196300400022</v>
      </c>
      <c r="S278" s="565">
        <f aca="true" t="shared" si="49" ref="S278:S341">IF((N278&gt;N277),(EXP(-$Q$16)*(S277)+$Q$14),((EXP(-$Q$16)*(S277))))</f>
        <v>0.018479958893333565</v>
      </c>
      <c r="T278" s="525">
        <f t="shared" si="43"/>
        <v>0</v>
      </c>
      <c r="U278" s="525"/>
      <c r="V278" s="525"/>
      <c r="W278" s="525"/>
      <c r="X278" s="525"/>
      <c r="Y278" s="525"/>
      <c r="Z278" s="525"/>
      <c r="AA278" s="525"/>
      <c r="AB278" s="525"/>
      <c r="AC278" s="525"/>
    </row>
    <row r="279" spans="11:29" ht="12.75">
      <c r="K279" s="525"/>
      <c r="L279" s="525"/>
      <c r="M279" s="525">
        <f t="shared" si="44"/>
        <v>258</v>
      </c>
      <c r="N279" s="525">
        <f t="shared" si="45"/>
        <v>1</v>
      </c>
      <c r="O279" s="525">
        <f t="shared" si="46"/>
        <v>258</v>
      </c>
      <c r="P279" s="565">
        <f t="shared" si="47"/>
        <v>0.2898812507375558</v>
      </c>
      <c r="Q279" s="565">
        <f aca="true" t="shared" si="50" ref="Q279:Q342">IF((N279&gt;N278),(EXP(-$Q$16)*(Q278)+$Q$12),((EXP(-$Q$16)*(Q278))))</f>
        <v>0.1328622399213799</v>
      </c>
      <c r="R279" s="565">
        <f t="shared" si="48"/>
        <v>0.1630582035398752</v>
      </c>
      <c r="S279" s="565">
        <f t="shared" si="49"/>
        <v>0.018117578171097236</v>
      </c>
      <c r="T279" s="525">
        <f t="shared" si="43"/>
        <v>0</v>
      </c>
      <c r="U279" s="525"/>
      <c r="V279" s="525"/>
      <c r="W279" s="525"/>
      <c r="X279" s="525"/>
      <c r="Y279" s="525"/>
      <c r="Z279" s="525"/>
      <c r="AA279" s="525"/>
      <c r="AB279" s="525"/>
      <c r="AC279" s="525"/>
    </row>
    <row r="280" spans="11:29" ht="12.75">
      <c r="K280" s="525"/>
      <c r="L280" s="525"/>
      <c r="M280" s="525">
        <f t="shared" si="44"/>
        <v>259</v>
      </c>
      <c r="N280" s="525">
        <f t="shared" si="45"/>
        <v>1</v>
      </c>
      <c r="O280" s="525">
        <f t="shared" si="46"/>
        <v>259</v>
      </c>
      <c r="P280" s="565">
        <f t="shared" si="47"/>
        <v>0.2841968562206967</v>
      </c>
      <c r="Q280" s="565">
        <f t="shared" si="50"/>
        <v>0.13025689243448615</v>
      </c>
      <c r="R280" s="565">
        <f t="shared" si="48"/>
        <v>0.159860731624142</v>
      </c>
      <c r="S280" s="565">
        <f t="shared" si="49"/>
        <v>0.017762303513793543</v>
      </c>
      <c r="T280" s="525">
        <f t="shared" si="43"/>
        <v>0</v>
      </c>
      <c r="U280" s="525"/>
      <c r="V280" s="525"/>
      <c r="W280" s="525"/>
      <c r="X280" s="525"/>
      <c r="Y280" s="525"/>
      <c r="Z280" s="525"/>
      <c r="AA280" s="525"/>
      <c r="AB280" s="525"/>
      <c r="AC280" s="525"/>
    </row>
    <row r="281" spans="11:29" ht="12.75">
      <c r="K281" s="525"/>
      <c r="L281" s="525"/>
      <c r="M281" s="525">
        <f t="shared" si="44"/>
        <v>260</v>
      </c>
      <c r="N281" s="525">
        <f t="shared" si="45"/>
        <v>1</v>
      </c>
      <c r="O281" s="525">
        <f t="shared" si="46"/>
        <v>260</v>
      </c>
      <c r="P281" s="565">
        <f t="shared" si="47"/>
        <v>0.2786239292131749</v>
      </c>
      <c r="Q281" s="565">
        <f t="shared" si="50"/>
        <v>0.12770263422270534</v>
      </c>
      <c r="R281" s="565">
        <f t="shared" si="48"/>
        <v>0.156725960182411</v>
      </c>
      <c r="S281" s="565">
        <f t="shared" si="49"/>
        <v>0.017413995575823432</v>
      </c>
      <c r="T281" s="525">
        <f t="shared" si="43"/>
        <v>0</v>
      </c>
      <c r="U281" s="525"/>
      <c r="V281" s="525"/>
      <c r="W281" s="525"/>
      <c r="X281" s="525"/>
      <c r="Y281" s="525"/>
      <c r="Z281" s="525"/>
      <c r="AA281" s="525"/>
      <c r="AB281" s="525"/>
      <c r="AC281" s="525"/>
    </row>
    <row r="282" spans="11:29" ht="12.75">
      <c r="K282" s="525"/>
      <c r="L282" s="525"/>
      <c r="M282" s="525">
        <f t="shared" si="44"/>
        <v>261</v>
      </c>
      <c r="N282" s="525">
        <f t="shared" si="45"/>
        <v>1</v>
      </c>
      <c r="O282" s="525">
        <f t="shared" si="46"/>
        <v>261</v>
      </c>
      <c r="P282" s="565">
        <f t="shared" si="47"/>
        <v>0.2731602839051208</v>
      </c>
      <c r="Q282" s="565">
        <f t="shared" si="50"/>
        <v>0.12519846345651386</v>
      </c>
      <c r="R282" s="565">
        <f t="shared" si="48"/>
        <v>0.15365265969663056</v>
      </c>
      <c r="S282" s="565">
        <f t="shared" si="49"/>
        <v>0.01707251774407005</v>
      </c>
      <c r="T282" s="525">
        <f t="shared" si="43"/>
        <v>0</v>
      </c>
      <c r="U282" s="525"/>
      <c r="V282" s="525"/>
      <c r="W282" s="525"/>
      <c r="X282" s="525"/>
      <c r="Y282" s="525"/>
      <c r="Z282" s="525"/>
      <c r="AA282" s="525"/>
      <c r="AB282" s="525"/>
      <c r="AC282" s="525"/>
    </row>
    <row r="283" spans="11:29" ht="12.75">
      <c r="K283" s="525"/>
      <c r="L283" s="525"/>
      <c r="M283" s="525">
        <f t="shared" si="44"/>
        <v>262</v>
      </c>
      <c r="N283" s="525">
        <f t="shared" si="45"/>
        <v>1</v>
      </c>
      <c r="O283" s="525">
        <f t="shared" si="46"/>
        <v>262</v>
      </c>
      <c r="P283" s="565">
        <f t="shared" si="47"/>
        <v>0.2678037773490631</v>
      </c>
      <c r="Q283" s="565">
        <f t="shared" si="50"/>
        <v>0.12274339795165407</v>
      </c>
      <c r="R283" s="565">
        <f t="shared" si="48"/>
        <v>0.15063962475884807</v>
      </c>
      <c r="S283" s="565">
        <f t="shared" si="49"/>
        <v>0.016737736084316442</v>
      </c>
      <c r="T283" s="525">
        <f t="shared" si="43"/>
        <v>0</v>
      </c>
      <c r="U283" s="525"/>
      <c r="V283" s="525"/>
      <c r="W283" s="525"/>
      <c r="X283" s="525"/>
      <c r="Y283" s="525"/>
      <c r="Z283" s="525"/>
      <c r="AA283" s="525"/>
      <c r="AB283" s="525"/>
      <c r="AC283" s="525"/>
    </row>
    <row r="284" spans="11:29" ht="12.75">
      <c r="K284" s="525"/>
      <c r="L284" s="525"/>
      <c r="M284" s="525">
        <f t="shared" si="44"/>
        <v>263</v>
      </c>
      <c r="N284" s="525">
        <f t="shared" si="45"/>
        <v>1</v>
      </c>
      <c r="O284" s="525">
        <f t="shared" si="46"/>
        <v>263</v>
      </c>
      <c r="P284" s="565">
        <f t="shared" si="47"/>
        <v>0.26255230861942325</v>
      </c>
      <c r="Q284" s="565">
        <f t="shared" si="50"/>
        <v>0.12033647478390247</v>
      </c>
      <c r="R284" s="565">
        <f t="shared" si="48"/>
        <v>0.14768567359842566</v>
      </c>
      <c r="S284" s="565">
        <f t="shared" si="49"/>
        <v>0.016409519288713953</v>
      </c>
      <c r="T284" s="525">
        <f t="shared" si="43"/>
        <v>0</v>
      </c>
      <c r="U284" s="525"/>
      <c r="V284" s="525"/>
      <c r="W284" s="525"/>
      <c r="X284" s="525"/>
      <c r="Y284" s="525"/>
      <c r="Z284" s="525"/>
      <c r="AA284" s="525"/>
      <c r="AB284" s="525"/>
      <c r="AC284" s="525"/>
    </row>
    <row r="285" spans="11:29" ht="12.75">
      <c r="K285" s="525"/>
      <c r="L285" s="525"/>
      <c r="M285" s="525">
        <f t="shared" si="44"/>
        <v>264</v>
      </c>
      <c r="N285" s="525">
        <f t="shared" si="45"/>
        <v>1</v>
      </c>
      <c r="O285" s="525">
        <f t="shared" si="46"/>
        <v>264</v>
      </c>
      <c r="P285" s="565">
        <f t="shared" si="47"/>
        <v>0.257403817988492</v>
      </c>
      <c r="Q285" s="565">
        <f t="shared" si="50"/>
        <v>0.11797674991139231</v>
      </c>
      <c r="R285" s="565">
        <f t="shared" si="48"/>
        <v>0.14478964761852683</v>
      </c>
      <c r="S285" s="565">
        <f t="shared" si="49"/>
        <v>0.01608773862428075</v>
      </c>
      <c r="T285" s="525">
        <f t="shared" si="43"/>
        <v>0</v>
      </c>
      <c r="U285" s="525"/>
      <c r="V285" s="525"/>
      <c r="W285" s="525"/>
      <c r="X285" s="525"/>
      <c r="Y285" s="525"/>
      <c r="Z285" s="525"/>
      <c r="AA285" s="525"/>
      <c r="AB285" s="525"/>
      <c r="AC285" s="525"/>
    </row>
    <row r="286" spans="11:29" ht="12.75">
      <c r="K286" s="525"/>
      <c r="L286" s="525"/>
      <c r="M286" s="525">
        <f t="shared" si="44"/>
        <v>265</v>
      </c>
      <c r="N286" s="525">
        <f t="shared" si="45"/>
        <v>1</v>
      </c>
      <c r="O286" s="525">
        <f t="shared" si="46"/>
        <v>265</v>
      </c>
      <c r="P286" s="565">
        <f t="shared" si="47"/>
        <v>0.2523562861185641</v>
      </c>
      <c r="Q286" s="565">
        <f t="shared" si="50"/>
        <v>0.11566329780434202</v>
      </c>
      <c r="R286" s="565">
        <f t="shared" si="48"/>
        <v>0.1419504109416924</v>
      </c>
      <c r="S286" s="565">
        <f t="shared" si="49"/>
        <v>0.015772267882410256</v>
      </c>
      <c r="T286" s="525">
        <f t="shared" si="43"/>
        <v>0</v>
      </c>
      <c r="U286" s="525"/>
      <c r="V286" s="525"/>
      <c r="W286" s="525"/>
      <c r="X286" s="525"/>
      <c r="Y286" s="525"/>
      <c r="Z286" s="525"/>
      <c r="AA286" s="525"/>
      <c r="AB286" s="525"/>
      <c r="AC286" s="525"/>
    </row>
    <row r="287" spans="11:29" ht="12.75">
      <c r="K287" s="525"/>
      <c r="L287" s="525"/>
      <c r="M287" s="525">
        <f t="shared" si="44"/>
        <v>266</v>
      </c>
      <c r="N287" s="525">
        <f t="shared" si="45"/>
        <v>1</v>
      </c>
      <c r="O287" s="525">
        <f t="shared" si="46"/>
        <v>266</v>
      </c>
      <c r="P287" s="565">
        <f t="shared" si="47"/>
        <v>0.24740773326991503</v>
      </c>
      <c r="Q287" s="565">
        <f t="shared" si="50"/>
        <v>0.11339521108204453</v>
      </c>
      <c r="R287" s="565">
        <f t="shared" si="48"/>
        <v>0.1391668499643273</v>
      </c>
      <c r="S287" s="565">
        <f t="shared" si="49"/>
        <v>0.015462983329369689</v>
      </c>
      <c r="T287" s="525">
        <f t="shared" si="43"/>
        <v>0</v>
      </c>
      <c r="U287" s="525"/>
      <c r="V287" s="525"/>
      <c r="W287" s="525"/>
      <c r="X287" s="525"/>
      <c r="Y287" s="525"/>
      <c r="Z287" s="525"/>
      <c r="AA287" s="525"/>
      <c r="AB287" s="525"/>
      <c r="AC287" s="525"/>
    </row>
    <row r="288" spans="11:29" ht="12.75">
      <c r="K288" s="525"/>
      <c r="L288" s="525"/>
      <c r="M288" s="525">
        <f t="shared" si="44"/>
        <v>267</v>
      </c>
      <c r="N288" s="525">
        <f t="shared" si="45"/>
        <v>1</v>
      </c>
      <c r="O288" s="525">
        <f t="shared" si="46"/>
        <v>267</v>
      </c>
      <c r="P288" s="565">
        <f t="shared" si="47"/>
        <v>0.24255621852430878</v>
      </c>
      <c r="Q288" s="565">
        <f t="shared" si="50"/>
        <v>0.111171600156975</v>
      </c>
      <c r="R288" s="565">
        <f t="shared" si="48"/>
        <v>0.13643787291992376</v>
      </c>
      <c r="S288" s="565">
        <f t="shared" si="49"/>
        <v>0.015159763657769299</v>
      </c>
      <c r="T288" s="525">
        <f t="shared" si="43"/>
        <v>0</v>
      </c>
      <c r="U288" s="525"/>
      <c r="V288" s="525"/>
      <c r="W288" s="525"/>
      <c r="X288" s="525"/>
      <c r="Y288" s="525"/>
      <c r="Z288" s="525"/>
      <c r="AA288" s="525"/>
      <c r="AB288" s="525"/>
      <c r="AC288" s="525"/>
    </row>
    <row r="289" spans="11:29" ht="12.75">
      <c r="K289" s="525"/>
      <c r="L289" s="525"/>
      <c r="M289" s="525">
        <f t="shared" si="44"/>
        <v>268</v>
      </c>
      <c r="N289" s="525">
        <f t="shared" si="45"/>
        <v>1</v>
      </c>
      <c r="O289" s="525">
        <f t="shared" si="46"/>
        <v>268</v>
      </c>
      <c r="P289" s="565">
        <f t="shared" si="47"/>
        <v>0.23779983902373206</v>
      </c>
      <c r="Q289" s="565">
        <f t="shared" si="50"/>
        <v>0.10899159288587733</v>
      </c>
      <c r="R289" s="565">
        <f t="shared" si="48"/>
        <v>0.13376240945084936</v>
      </c>
      <c r="S289" s="565">
        <f t="shared" si="49"/>
        <v>0.014862489938983254</v>
      </c>
      <c r="T289" s="525">
        <f t="shared" si="43"/>
        <v>0</v>
      </c>
      <c r="U289" s="525"/>
      <c r="V289" s="525"/>
      <c r="W289" s="525"/>
      <c r="X289" s="525"/>
      <c r="Y289" s="525"/>
      <c r="Z289" s="525"/>
      <c r="AA289" s="525"/>
      <c r="AB289" s="525"/>
      <c r="AC289" s="525"/>
    </row>
    <row r="290" spans="11:29" ht="12.75">
      <c r="K290" s="525"/>
      <c r="L290" s="525"/>
      <c r="M290" s="525">
        <f t="shared" si="44"/>
        <v>269</v>
      </c>
      <c r="N290" s="525">
        <f t="shared" si="45"/>
        <v>1</v>
      </c>
      <c r="O290" s="525">
        <f t="shared" si="46"/>
        <v>269</v>
      </c>
      <c r="P290" s="565">
        <f t="shared" si="47"/>
        <v>0.23313672922405662</v>
      </c>
      <c r="Q290" s="565">
        <f t="shared" si="50"/>
        <v>0.10685433422769275</v>
      </c>
      <c r="R290" s="565">
        <f t="shared" si="48"/>
        <v>0.13113941018853192</v>
      </c>
      <c r="S290" s="565">
        <f t="shared" si="49"/>
        <v>0.014571045576503539</v>
      </c>
      <c r="T290" s="525">
        <f t="shared" si="43"/>
        <v>0</v>
      </c>
      <c r="U290" s="525"/>
      <c r="V290" s="525"/>
      <c r="W290" s="525"/>
      <c r="X290" s="525"/>
      <c r="Y290" s="525"/>
      <c r="Z290" s="525"/>
      <c r="AA290" s="525"/>
      <c r="AB290" s="525"/>
      <c r="AC290" s="525"/>
    </row>
    <row r="291" spans="11:29" ht="12.75">
      <c r="K291" s="525"/>
      <c r="L291" s="525"/>
      <c r="M291" s="525">
        <f t="shared" si="44"/>
        <v>270</v>
      </c>
      <c r="N291" s="525">
        <f t="shared" si="45"/>
        <v>1</v>
      </c>
      <c r="O291" s="525">
        <f t="shared" si="46"/>
        <v>270</v>
      </c>
      <c r="P291" s="565">
        <f t="shared" si="47"/>
        <v>0.22856506016333666</v>
      </c>
      <c r="Q291" s="565">
        <f t="shared" si="50"/>
        <v>0.1047589859081961</v>
      </c>
      <c r="R291" s="565">
        <f t="shared" si="48"/>
        <v>0.12856784634187696</v>
      </c>
      <c r="S291" s="565">
        <f t="shared" si="49"/>
        <v>0.014285316260208542</v>
      </c>
      <c r="T291" s="525">
        <f t="shared" si="43"/>
        <v>0</v>
      </c>
      <c r="U291" s="525"/>
      <c r="V291" s="525"/>
      <c r="W291" s="525"/>
      <c r="X291" s="525"/>
      <c r="Y291" s="525"/>
      <c r="Z291" s="525"/>
      <c r="AA291" s="525"/>
      <c r="AB291" s="525"/>
      <c r="AC291" s="525"/>
    </row>
    <row r="292" spans="11:29" ht="12.75">
      <c r="K292" s="525"/>
      <c r="L292" s="525"/>
      <c r="M292" s="525">
        <f t="shared" si="44"/>
        <v>271</v>
      </c>
      <c r="N292" s="525">
        <f t="shared" si="45"/>
        <v>1</v>
      </c>
      <c r="O292" s="525">
        <f t="shared" si="46"/>
        <v>271</v>
      </c>
      <c r="P292" s="565">
        <f t="shared" si="47"/>
        <v>0.22408303874445465</v>
      </c>
      <c r="Q292" s="565">
        <f t="shared" si="50"/>
        <v>0.10270472609120851</v>
      </c>
      <c r="R292" s="565">
        <f t="shared" si="48"/>
        <v>0.12604670929375583</v>
      </c>
      <c r="S292" s="565">
        <f t="shared" si="49"/>
        <v>0.014005189921528416</v>
      </c>
      <c r="T292" s="525">
        <f t="shared" si="43"/>
        <v>0</v>
      </c>
      <c r="U292" s="525"/>
      <c r="V292" s="525"/>
      <c r="W292" s="525"/>
      <c r="X292" s="525"/>
      <c r="Y292" s="525"/>
      <c r="Z292" s="525"/>
      <c r="AA292" s="525"/>
      <c r="AB292" s="525"/>
      <c r="AC292" s="525"/>
    </row>
    <row r="293" spans="11:29" ht="12.75">
      <c r="K293" s="525"/>
      <c r="L293" s="525"/>
      <c r="M293" s="525">
        <f t="shared" si="44"/>
        <v>272</v>
      </c>
      <c r="N293" s="525">
        <f t="shared" si="45"/>
        <v>1</v>
      </c>
      <c r="O293" s="525">
        <f t="shared" si="46"/>
        <v>272</v>
      </c>
      <c r="P293" s="565">
        <f t="shared" si="47"/>
        <v>0.21968890703183377</v>
      </c>
      <c r="Q293" s="565">
        <f t="shared" si="50"/>
        <v>0.10069074905625727</v>
      </c>
      <c r="R293" s="565">
        <f t="shared" si="48"/>
        <v>0.1235750102054066</v>
      </c>
      <c r="S293" s="565">
        <f t="shared" si="49"/>
        <v>0.013730556689489611</v>
      </c>
      <c r="T293" s="525">
        <f t="shared" si="43"/>
        <v>0</v>
      </c>
      <c r="U293" s="525"/>
      <c r="V293" s="525"/>
      <c r="W293" s="525"/>
      <c r="X293" s="525"/>
      <c r="Y293" s="525"/>
      <c r="Z293" s="525"/>
      <c r="AA293" s="525"/>
      <c r="AB293" s="525"/>
      <c r="AC293" s="525"/>
    </row>
    <row r="294" spans="11:29" ht="12.75">
      <c r="K294" s="525"/>
      <c r="L294" s="525"/>
      <c r="M294" s="525">
        <f t="shared" si="44"/>
        <v>273</v>
      </c>
      <c r="N294" s="525">
        <f t="shared" si="45"/>
        <v>1</v>
      </c>
      <c r="O294" s="525">
        <f t="shared" si="46"/>
        <v>273</v>
      </c>
      <c r="P294" s="565">
        <f t="shared" si="47"/>
        <v>0.2153809415619417</v>
      </c>
      <c r="Q294" s="565">
        <f t="shared" si="50"/>
        <v>0.09871626488255673</v>
      </c>
      <c r="R294" s="565">
        <f t="shared" si="48"/>
        <v>0.1211517796285923</v>
      </c>
      <c r="S294" s="565">
        <f t="shared" si="49"/>
        <v>0.013461308847621357</v>
      </c>
      <c r="T294" s="525">
        <f t="shared" si="43"/>
        <v>0</v>
      </c>
      <c r="U294" s="525"/>
      <c r="V294" s="525"/>
      <c r="W294" s="525"/>
      <c r="X294" s="525"/>
      <c r="Y294" s="525"/>
      <c r="Z294" s="525"/>
      <c r="AA294" s="525"/>
      <c r="AB294" s="525"/>
      <c r="AC294" s="525"/>
    </row>
    <row r="295" spans="11:29" ht="12.75">
      <c r="K295" s="525"/>
      <c r="L295" s="525"/>
      <c r="M295" s="525">
        <f t="shared" si="44"/>
        <v>274</v>
      </c>
      <c r="N295" s="525">
        <f t="shared" si="45"/>
        <v>1</v>
      </c>
      <c r="O295" s="525">
        <f t="shared" si="46"/>
        <v>274</v>
      </c>
      <c r="P295" s="565">
        <f t="shared" si="47"/>
        <v>0.21115745266731473</v>
      </c>
      <c r="Q295" s="565">
        <f t="shared" si="50"/>
        <v>0.09678049913918603</v>
      </c>
      <c r="R295" s="565">
        <f t="shared" si="48"/>
        <v>0.11877606712536463</v>
      </c>
      <c r="S295" s="565">
        <f t="shared" si="49"/>
        <v>0.01319734079170717</v>
      </c>
      <c r="T295" s="525">
        <f t="shared" si="43"/>
        <v>0</v>
      </c>
      <c r="U295" s="525"/>
      <c r="V295" s="525"/>
      <c r="W295" s="525"/>
      <c r="X295" s="525"/>
      <c r="Y295" s="525"/>
      <c r="Z295" s="525"/>
      <c r="AA295" s="525"/>
      <c r="AB295" s="525"/>
      <c r="AC295" s="525"/>
    </row>
    <row r="296" spans="11:29" ht="12.75">
      <c r="K296" s="525"/>
      <c r="L296" s="525"/>
      <c r="M296" s="525">
        <f t="shared" si="44"/>
        <v>275</v>
      </c>
      <c r="N296" s="525">
        <f t="shared" si="45"/>
        <v>1</v>
      </c>
      <c r="O296" s="525">
        <f t="shared" si="46"/>
        <v>275</v>
      </c>
      <c r="P296" s="565">
        <f t="shared" si="47"/>
        <v>0.20701678381383753</v>
      </c>
      <c r="Q296" s="565">
        <f t="shared" si="50"/>
        <v>0.09488269258134231</v>
      </c>
      <c r="R296" s="565">
        <f t="shared" si="48"/>
        <v>0.11644694089528371</v>
      </c>
      <c r="S296" s="565">
        <f t="shared" si="49"/>
        <v>0.012938548988364846</v>
      </c>
      <c r="T296" s="525">
        <f t="shared" si="43"/>
        <v>0</v>
      </c>
      <c r="U296" s="525"/>
      <c r="V296" s="525"/>
      <c r="W296" s="525"/>
      <c r="X296" s="525"/>
      <c r="Y296" s="525"/>
      <c r="Z296" s="525"/>
      <c r="AA296" s="525"/>
      <c r="AB296" s="525"/>
      <c r="AC296" s="525"/>
    </row>
    <row r="297" spans="11:29" ht="12.75">
      <c r="K297" s="525"/>
      <c r="L297" s="525"/>
      <c r="M297" s="525">
        <f t="shared" si="44"/>
        <v>276</v>
      </c>
      <c r="N297" s="525">
        <f t="shared" si="45"/>
        <v>1</v>
      </c>
      <c r="O297" s="525">
        <f t="shared" si="46"/>
        <v>276</v>
      </c>
      <c r="P297" s="565">
        <f t="shared" si="47"/>
        <v>0.2029573109510184</v>
      </c>
      <c r="Q297" s="565">
        <f t="shared" si="50"/>
        <v>0.09302210085255021</v>
      </c>
      <c r="R297" s="565">
        <f t="shared" si="48"/>
        <v>0.11416348740994794</v>
      </c>
      <c r="S297" s="565">
        <f t="shared" si="49"/>
        <v>0.01268483193443865</v>
      </c>
      <c r="T297" s="525">
        <f t="shared" si="43"/>
        <v>0</v>
      </c>
      <c r="U297" s="525"/>
      <c r="V297" s="525"/>
      <c r="W297" s="525"/>
      <c r="X297" s="525"/>
      <c r="Y297" s="525"/>
      <c r="Z297" s="525"/>
      <c r="AA297" s="525"/>
      <c r="AB297" s="525"/>
      <c r="AC297" s="525"/>
    </row>
    <row r="298" spans="11:29" ht="12.75">
      <c r="K298" s="525"/>
      <c r="L298" s="525"/>
      <c r="M298" s="525">
        <f t="shared" si="44"/>
        <v>277</v>
      </c>
      <c r="N298" s="525">
        <f t="shared" si="45"/>
        <v>1</v>
      </c>
      <c r="O298" s="525">
        <f t="shared" si="46"/>
        <v>277</v>
      </c>
      <c r="P298" s="565">
        <f t="shared" si="47"/>
        <v>0.19897744187500518</v>
      </c>
      <c r="Q298" s="565">
        <f t="shared" si="50"/>
        <v>0.09119799419271082</v>
      </c>
      <c r="R298" s="565">
        <f t="shared" si="48"/>
        <v>0.11192481105469052</v>
      </c>
      <c r="S298" s="565">
        <f t="shared" si="49"/>
        <v>0.012436090117187824</v>
      </c>
      <c r="T298" s="525">
        <f t="shared" si="43"/>
        <v>0</v>
      </c>
      <c r="U298" s="525"/>
      <c r="V298" s="525"/>
      <c r="W298" s="525"/>
      <c r="X298" s="525"/>
      <c r="Y298" s="525"/>
      <c r="Z298" s="525"/>
      <c r="AA298" s="525"/>
      <c r="AB298" s="525"/>
      <c r="AC298" s="525"/>
    </row>
    <row r="299" spans="11:29" ht="12.75">
      <c r="K299" s="525"/>
      <c r="L299" s="525"/>
      <c r="M299" s="525">
        <f t="shared" si="44"/>
        <v>278</v>
      </c>
      <c r="N299" s="525">
        <f t="shared" si="45"/>
        <v>1</v>
      </c>
      <c r="O299" s="525">
        <f t="shared" si="46"/>
        <v>278</v>
      </c>
      <c r="P299" s="565">
        <f t="shared" si="47"/>
        <v>0.19507561560409215</v>
      </c>
      <c r="Q299" s="565">
        <f t="shared" si="50"/>
        <v>0.08940965715187568</v>
      </c>
      <c r="R299" s="565">
        <f t="shared" si="48"/>
        <v>0.10973003377730194</v>
      </c>
      <c r="S299" s="565">
        <f t="shared" si="49"/>
        <v>0.012192225975255759</v>
      </c>
      <c r="T299" s="525">
        <f t="shared" si="43"/>
        <v>0</v>
      </c>
      <c r="U299" s="525"/>
      <c r="V299" s="525"/>
      <c r="W299" s="525"/>
      <c r="X299" s="525"/>
      <c r="Y299" s="525"/>
      <c r="Z299" s="525"/>
      <c r="AA299" s="525"/>
      <c r="AB299" s="525"/>
      <c r="AC299" s="525"/>
    </row>
    <row r="300" spans="11:29" ht="12.75">
      <c r="K300" s="525"/>
      <c r="L300" s="525"/>
      <c r="M300" s="525">
        <f t="shared" si="44"/>
        <v>279</v>
      </c>
      <c r="N300" s="525">
        <f t="shared" si="45"/>
        <v>1</v>
      </c>
      <c r="O300" s="525">
        <f t="shared" si="46"/>
        <v>279</v>
      </c>
      <c r="P300" s="565">
        <f t="shared" si="47"/>
        <v>0.19125030176647267</v>
      </c>
      <c r="Q300" s="565">
        <f t="shared" si="50"/>
        <v>0.08765638830963343</v>
      </c>
      <c r="R300" s="565">
        <f t="shared" si="48"/>
        <v>0.10757829474364099</v>
      </c>
      <c r="S300" s="565">
        <f t="shared" si="49"/>
        <v>0.011953143860404542</v>
      </c>
      <c r="T300" s="525">
        <f t="shared" si="43"/>
        <v>0</v>
      </c>
      <c r="U300" s="525"/>
      <c r="V300" s="525"/>
      <c r="W300" s="525"/>
      <c r="X300" s="525"/>
      <c r="Y300" s="525"/>
      <c r="Z300" s="525"/>
      <c r="AA300" s="525"/>
      <c r="AB300" s="525"/>
      <c r="AC300" s="525"/>
    </row>
    <row r="301" spans="11:29" ht="12.75">
      <c r="K301" s="525"/>
      <c r="L301" s="525"/>
      <c r="M301" s="525">
        <f t="shared" si="44"/>
        <v>280</v>
      </c>
      <c r="N301" s="525">
        <f t="shared" si="45"/>
        <v>1</v>
      </c>
      <c r="O301" s="525">
        <f t="shared" si="46"/>
        <v>280</v>
      </c>
      <c r="P301" s="565">
        <f t="shared" si="47"/>
        <v>0.1874999999999979</v>
      </c>
      <c r="Q301" s="565">
        <f t="shared" si="50"/>
        <v>0.08593749999999915</v>
      </c>
      <c r="R301" s="565">
        <f t="shared" si="48"/>
        <v>0.10546874999999892</v>
      </c>
      <c r="S301" s="565">
        <f t="shared" si="49"/>
        <v>0.011718749999999868</v>
      </c>
      <c r="T301" s="525">
        <f t="shared" si="43"/>
        <v>0</v>
      </c>
      <c r="U301" s="525"/>
      <c r="V301" s="525"/>
      <c r="W301" s="525"/>
      <c r="X301" s="525"/>
      <c r="Y301" s="525"/>
      <c r="Z301" s="525"/>
      <c r="AA301" s="525"/>
      <c r="AB301" s="525"/>
      <c r="AC301" s="525"/>
    </row>
    <row r="302" spans="11:29" ht="12.75">
      <c r="K302" s="525"/>
      <c r="L302" s="525"/>
      <c r="M302" s="525">
        <f t="shared" si="44"/>
        <v>281</v>
      </c>
      <c r="N302" s="525">
        <f t="shared" si="45"/>
        <v>1</v>
      </c>
      <c r="O302" s="525">
        <f t="shared" si="46"/>
        <v>281</v>
      </c>
      <c r="P302" s="565">
        <f t="shared" si="47"/>
        <v>0.18382323936370545</v>
      </c>
      <c r="Q302" s="565">
        <f t="shared" si="50"/>
        <v>0.08425231804169846</v>
      </c>
      <c r="R302" s="565">
        <f t="shared" si="48"/>
        <v>0.10340057214208442</v>
      </c>
      <c r="S302" s="565">
        <f t="shared" si="49"/>
        <v>0.011488952460231591</v>
      </c>
      <c r="T302" s="525">
        <f t="shared" si="43"/>
        <v>0</v>
      </c>
      <c r="U302" s="525"/>
      <c r="V302" s="525"/>
      <c r="W302" s="525"/>
      <c r="X302" s="525"/>
      <c r="Y302" s="525"/>
      <c r="Z302" s="525"/>
      <c r="AA302" s="525"/>
      <c r="AB302" s="525"/>
      <c r="AC302" s="525"/>
    </row>
    <row r="303" spans="11:29" ht="12.75">
      <c r="K303" s="525"/>
      <c r="L303" s="525"/>
      <c r="M303" s="525">
        <f t="shared" si="44"/>
        <v>282</v>
      </c>
      <c r="N303" s="525">
        <f t="shared" si="45"/>
        <v>1</v>
      </c>
      <c r="O303" s="525">
        <f t="shared" si="46"/>
        <v>282</v>
      </c>
      <c r="P303" s="565">
        <f t="shared" si="47"/>
        <v>0.18021857776088815</v>
      </c>
      <c r="Q303" s="565">
        <f t="shared" si="50"/>
        <v>0.08260018147374053</v>
      </c>
      <c r="R303" s="565">
        <f t="shared" si="48"/>
        <v>0.1013729499904997</v>
      </c>
      <c r="S303" s="565">
        <f t="shared" si="49"/>
        <v>0.01126366111005551</v>
      </c>
      <c r="T303" s="525">
        <f t="shared" si="43"/>
        <v>0</v>
      </c>
      <c r="U303" s="525"/>
      <c r="V303" s="525"/>
      <c r="W303" s="525"/>
      <c r="X303" s="525"/>
      <c r="Y303" s="525"/>
      <c r="Z303" s="525"/>
      <c r="AA303" s="525"/>
      <c r="AB303" s="525"/>
      <c r="AC303" s="525"/>
    </row>
    <row r="304" spans="11:29" ht="12.75">
      <c r="K304" s="525"/>
      <c r="L304" s="525"/>
      <c r="M304" s="525">
        <f t="shared" si="44"/>
        <v>283</v>
      </c>
      <c r="N304" s="525">
        <f t="shared" si="45"/>
        <v>1</v>
      </c>
      <c r="O304" s="525">
        <f t="shared" si="46"/>
        <v>283</v>
      </c>
      <c r="P304" s="565">
        <f t="shared" si="47"/>
        <v>0.17668460137347564</v>
      </c>
      <c r="Q304" s="565">
        <f t="shared" si="50"/>
        <v>0.08098044229617644</v>
      </c>
      <c r="R304" s="565">
        <f t="shared" si="48"/>
        <v>0.09938508827258015</v>
      </c>
      <c r="S304" s="565">
        <f t="shared" si="49"/>
        <v>0.011042787585842227</v>
      </c>
      <c r="T304" s="525">
        <f t="shared" si="43"/>
        <v>0</v>
      </c>
      <c r="U304" s="525"/>
      <c r="V304" s="525"/>
      <c r="W304" s="525"/>
      <c r="X304" s="525"/>
      <c r="Y304" s="525"/>
      <c r="Z304" s="525"/>
      <c r="AA304" s="525"/>
      <c r="AB304" s="525"/>
      <c r="AC304" s="525"/>
    </row>
    <row r="305" spans="11:29" ht="12.75">
      <c r="K305" s="525"/>
      <c r="L305" s="525"/>
      <c r="M305" s="525">
        <f t="shared" si="44"/>
        <v>284</v>
      </c>
      <c r="N305" s="525">
        <f t="shared" si="45"/>
        <v>1</v>
      </c>
      <c r="O305" s="525">
        <f t="shared" si="46"/>
        <v>284</v>
      </c>
      <c r="P305" s="565">
        <f t="shared" si="47"/>
        <v>0.1732199241075075</v>
      </c>
      <c r="Q305" s="565">
        <f t="shared" si="50"/>
        <v>0.07939246521594105</v>
      </c>
      <c r="R305" s="565">
        <f t="shared" si="48"/>
        <v>0.09743620731047307</v>
      </c>
      <c r="S305" s="565">
        <f t="shared" si="49"/>
        <v>0.010826245256719219</v>
      </c>
      <c r="T305" s="525">
        <f t="shared" si="43"/>
        <v>0</v>
      </c>
      <c r="U305" s="525"/>
      <c r="V305" s="525"/>
      <c r="W305" s="525"/>
      <c r="X305" s="525"/>
      <c r="Y305" s="525"/>
      <c r="Z305" s="525"/>
      <c r="AA305" s="525"/>
      <c r="AB305" s="525"/>
      <c r="AC305" s="525"/>
    </row>
    <row r="306" spans="11:29" ht="12.75">
      <c r="K306" s="525"/>
      <c r="L306" s="525"/>
      <c r="M306" s="525">
        <f t="shared" si="44"/>
        <v>285</v>
      </c>
      <c r="N306" s="525">
        <f t="shared" si="45"/>
        <v>1</v>
      </c>
      <c r="O306" s="525">
        <f t="shared" si="46"/>
        <v>285</v>
      </c>
      <c r="P306" s="565">
        <f t="shared" si="47"/>
        <v>0.16982318704948055</v>
      </c>
      <c r="Q306" s="565">
        <f t="shared" si="50"/>
        <v>0.0778356273976787</v>
      </c>
      <c r="R306" s="565">
        <f t="shared" si="48"/>
        <v>0.09552554271533291</v>
      </c>
      <c r="S306" s="565">
        <f t="shared" si="49"/>
        <v>0.010613949190592534</v>
      </c>
      <c r="T306" s="525">
        <f t="shared" si="43"/>
        <v>0</v>
      </c>
      <c r="U306" s="525"/>
      <c r="V306" s="525"/>
      <c r="W306" s="525"/>
      <c r="X306" s="525"/>
      <c r="Y306" s="525"/>
      <c r="Z306" s="525"/>
      <c r="AA306" s="525"/>
      <c r="AB306" s="525"/>
      <c r="AC306" s="525"/>
    </row>
    <row r="307" spans="11:29" ht="12.75">
      <c r="K307" s="525"/>
      <c r="L307" s="525"/>
      <c r="M307" s="525">
        <f t="shared" si="44"/>
        <v>286</v>
      </c>
      <c r="N307" s="525">
        <f t="shared" si="45"/>
        <v>1</v>
      </c>
      <c r="O307" s="525">
        <f t="shared" si="46"/>
        <v>286</v>
      </c>
      <c r="P307" s="565">
        <f t="shared" si="47"/>
        <v>0.16649305793335648</v>
      </c>
      <c r="Q307" s="565">
        <f t="shared" si="50"/>
        <v>0.07630931821945516</v>
      </c>
      <c r="R307" s="565">
        <f t="shared" si="48"/>
        <v>0.09365234508751312</v>
      </c>
      <c r="S307" s="565">
        <f t="shared" si="49"/>
        <v>0.01040581612083478</v>
      </c>
      <c r="T307" s="525">
        <f t="shared" si="43"/>
        <v>0</v>
      </c>
      <c r="U307" s="525"/>
      <c r="V307" s="525"/>
      <c r="W307" s="525"/>
      <c r="X307" s="525"/>
      <c r="Y307" s="525"/>
      <c r="Z307" s="525"/>
      <c r="AA307" s="525"/>
      <c r="AB307" s="525"/>
      <c r="AC307" s="525"/>
    </row>
    <row r="308" spans="11:29" ht="12.75">
      <c r="K308" s="525"/>
      <c r="L308" s="525"/>
      <c r="M308" s="525">
        <f t="shared" si="44"/>
        <v>287</v>
      </c>
      <c r="N308" s="525">
        <f t="shared" si="45"/>
        <v>1</v>
      </c>
      <c r="O308" s="525">
        <f t="shared" si="46"/>
        <v>287</v>
      </c>
      <c r="P308" s="565">
        <f t="shared" si="47"/>
        <v>0.16322823061802139</v>
      </c>
      <c r="Q308" s="565">
        <f t="shared" si="50"/>
        <v>0.07481293903325992</v>
      </c>
      <c r="R308" s="565">
        <f t="shared" si="48"/>
        <v>0.09181587972263713</v>
      </c>
      <c r="S308" s="565">
        <f t="shared" si="49"/>
        <v>0.010201764413626337</v>
      </c>
      <c r="T308" s="525">
        <f t="shared" si="43"/>
        <v>0</v>
      </c>
      <c r="U308" s="525"/>
      <c r="V308" s="525"/>
      <c r="W308" s="525"/>
      <c r="X308" s="525"/>
      <c r="Y308" s="525"/>
      <c r="Z308" s="525"/>
      <c r="AA308" s="525"/>
      <c r="AB308" s="525"/>
      <c r="AC308" s="525"/>
    </row>
    <row r="309" spans="11:29" ht="12.75">
      <c r="K309" s="525"/>
      <c r="L309" s="525"/>
      <c r="M309" s="525">
        <f t="shared" si="44"/>
        <v>288</v>
      </c>
      <c r="N309" s="525">
        <f t="shared" si="45"/>
        <v>1</v>
      </c>
      <c r="O309" s="525">
        <f t="shared" si="46"/>
        <v>288</v>
      </c>
      <c r="P309" s="565">
        <f t="shared" si="47"/>
        <v>0.160027424574992</v>
      </c>
      <c r="Q309" s="565">
        <f t="shared" si="50"/>
        <v>0.07334590293020478</v>
      </c>
      <c r="R309" s="565">
        <f t="shared" si="48"/>
        <v>0.0900154263234331</v>
      </c>
      <c r="S309" s="565">
        <f t="shared" si="49"/>
        <v>0.010001714035937</v>
      </c>
      <c r="T309" s="525">
        <f t="shared" si="43"/>
        <v>0</v>
      </c>
      <c r="U309" s="525"/>
      <c r="V309" s="525"/>
      <c r="W309" s="525"/>
      <c r="X309" s="525"/>
      <c r="Y309" s="525"/>
      <c r="Z309" s="525"/>
      <c r="AA309" s="525"/>
      <c r="AB309" s="525"/>
      <c r="AC309" s="525"/>
    </row>
    <row r="310" spans="11:29" ht="12.75">
      <c r="K310" s="525"/>
      <c r="L310" s="525"/>
      <c r="M310" s="525">
        <f t="shared" si="44"/>
        <v>289</v>
      </c>
      <c r="N310" s="525">
        <f t="shared" si="45"/>
        <v>1</v>
      </c>
      <c r="O310" s="525">
        <f t="shared" si="46"/>
        <v>289</v>
      </c>
      <c r="P310" s="565">
        <f t="shared" si="47"/>
        <v>0.1568893843861675</v>
      </c>
      <c r="Q310" s="565">
        <f t="shared" si="50"/>
        <v>0.07190763451032688</v>
      </c>
      <c r="R310" s="565">
        <f t="shared" si="48"/>
        <v>0.08825027871721931</v>
      </c>
      <c r="S310" s="565">
        <f t="shared" si="49"/>
        <v>0.00980558652413547</v>
      </c>
      <c r="T310" s="525">
        <f t="shared" si="43"/>
        <v>0</v>
      </c>
      <c r="U310" s="525"/>
      <c r="V310" s="525"/>
      <c r="W310" s="525"/>
      <c r="X310" s="525"/>
      <c r="Y310" s="525"/>
      <c r="Z310" s="525"/>
      <c r="AA310" s="525"/>
      <c r="AB310" s="525"/>
      <c r="AC310" s="525"/>
    </row>
    <row r="311" spans="11:29" ht="12.75">
      <c r="K311" s="525"/>
      <c r="L311" s="525"/>
      <c r="M311" s="525">
        <f t="shared" si="44"/>
        <v>290</v>
      </c>
      <c r="N311" s="525">
        <f t="shared" si="45"/>
        <v>1</v>
      </c>
      <c r="O311" s="525">
        <f t="shared" si="46"/>
        <v>290</v>
      </c>
      <c r="P311" s="565">
        <f t="shared" si="47"/>
        <v>0.15381287925143033</v>
      </c>
      <c r="Q311" s="565">
        <f t="shared" si="50"/>
        <v>0.07049756965690566</v>
      </c>
      <c r="R311" s="565">
        <f t="shared" si="48"/>
        <v>0.08651974457892965</v>
      </c>
      <c r="S311" s="565">
        <f t="shared" si="49"/>
        <v>0.009613304953214396</v>
      </c>
      <c r="T311" s="525">
        <f t="shared" si="43"/>
        <v>0</v>
      </c>
      <c r="U311" s="525"/>
      <c r="V311" s="525"/>
      <c r="W311" s="525"/>
      <c r="X311" s="525"/>
      <c r="Y311" s="525"/>
      <c r="Z311" s="525"/>
      <c r="AA311" s="525"/>
      <c r="AB311" s="525"/>
      <c r="AC311" s="525"/>
    </row>
    <row r="312" spans="11:29" ht="12.75">
      <c r="K312" s="525"/>
      <c r="L312" s="525"/>
      <c r="M312" s="525">
        <f t="shared" si="44"/>
        <v>291</v>
      </c>
      <c r="N312" s="525">
        <f t="shared" si="45"/>
        <v>1</v>
      </c>
      <c r="O312" s="525">
        <f t="shared" si="46"/>
        <v>291</v>
      </c>
      <c r="P312" s="565">
        <f t="shared" si="47"/>
        <v>0.15079670250590252</v>
      </c>
      <c r="Q312" s="565">
        <f t="shared" si="50"/>
        <v>0.06911515531520541</v>
      </c>
      <c r="R312" s="565">
        <f t="shared" si="48"/>
        <v>0.08482314515957025</v>
      </c>
      <c r="S312" s="565">
        <f t="shared" si="49"/>
        <v>0.009424793906618907</v>
      </c>
      <c r="T312" s="525">
        <f t="shared" si="43"/>
        <v>0</v>
      </c>
      <c r="U312" s="525"/>
      <c r="V312" s="525"/>
      <c r="W312" s="525"/>
      <c r="X312" s="525"/>
      <c r="Y312" s="525"/>
      <c r="Z312" s="525"/>
      <c r="AA312" s="525"/>
      <c r="AB312" s="525"/>
      <c r="AC312" s="525"/>
    </row>
    <row r="313" spans="11:29" ht="12.75">
      <c r="K313" s="525"/>
      <c r="L313" s="525"/>
      <c r="M313" s="525">
        <f t="shared" si="44"/>
        <v>292</v>
      </c>
      <c r="N313" s="525">
        <f t="shared" si="45"/>
        <v>1</v>
      </c>
      <c r="O313" s="525">
        <f t="shared" si="46"/>
        <v>292</v>
      </c>
      <c r="P313" s="565">
        <f t="shared" si="47"/>
        <v>0.14783967114666832</v>
      </c>
      <c r="Q313" s="565">
        <f t="shared" si="50"/>
        <v>0.06775984927555641</v>
      </c>
      <c r="R313" s="565">
        <f t="shared" si="48"/>
        <v>0.08315981502000101</v>
      </c>
      <c r="S313" s="565">
        <f t="shared" si="49"/>
        <v>0.00923997944666677</v>
      </c>
      <c r="T313" s="525">
        <f t="shared" si="43"/>
        <v>0</v>
      </c>
      <c r="U313" s="525"/>
      <c r="V313" s="525"/>
      <c r="W313" s="525"/>
      <c r="X313" s="525"/>
      <c r="Y313" s="525"/>
      <c r="Z313" s="525"/>
      <c r="AA313" s="525"/>
      <c r="AB313" s="525"/>
      <c r="AC313" s="525"/>
    </row>
    <row r="314" spans="11:29" ht="12.75">
      <c r="K314" s="525"/>
      <c r="L314" s="525"/>
      <c r="M314" s="525">
        <f t="shared" si="44"/>
        <v>293</v>
      </c>
      <c r="N314" s="525">
        <f t="shared" si="45"/>
        <v>1</v>
      </c>
      <c r="O314" s="525">
        <f t="shared" si="46"/>
        <v>293</v>
      </c>
      <c r="P314" s="565">
        <f t="shared" si="47"/>
        <v>0.1449406253687777</v>
      </c>
      <c r="Q314" s="565">
        <f t="shared" si="50"/>
        <v>0.06643111996068986</v>
      </c>
      <c r="R314" s="565">
        <f t="shared" si="48"/>
        <v>0.08152910176993752</v>
      </c>
      <c r="S314" s="565">
        <f t="shared" si="49"/>
        <v>0.009058789085548606</v>
      </c>
      <c r="T314" s="525">
        <f t="shared" si="43"/>
        <v>0</v>
      </c>
      <c r="U314" s="525"/>
      <c r="V314" s="525"/>
      <c r="W314" s="525"/>
      <c r="X314" s="525"/>
      <c r="Y314" s="525"/>
      <c r="Z314" s="525"/>
      <c r="AA314" s="525"/>
      <c r="AB314" s="525"/>
      <c r="AC314" s="525"/>
    </row>
    <row r="315" spans="11:29" ht="12.75">
      <c r="K315" s="525"/>
      <c r="L315" s="525"/>
      <c r="M315" s="525">
        <f t="shared" si="44"/>
        <v>294</v>
      </c>
      <c r="N315" s="525">
        <f t="shared" si="45"/>
        <v>1</v>
      </c>
      <c r="O315" s="525">
        <f t="shared" si="46"/>
        <v>294</v>
      </c>
      <c r="P315" s="565">
        <f t="shared" si="47"/>
        <v>0.14209842811034817</v>
      </c>
      <c r="Q315" s="565">
        <f t="shared" si="50"/>
        <v>0.065128446217243</v>
      </c>
      <c r="R315" s="565">
        <f t="shared" si="48"/>
        <v>0.07993036581207091</v>
      </c>
      <c r="S315" s="565">
        <f t="shared" si="49"/>
        <v>0.008881151756896761</v>
      </c>
      <c r="T315" s="525">
        <f t="shared" si="43"/>
        <v>0</v>
      </c>
      <c r="U315" s="525"/>
      <c r="V315" s="525"/>
      <c r="W315" s="525"/>
      <c r="X315" s="525"/>
      <c r="Y315" s="525"/>
      <c r="Z315" s="525"/>
      <c r="AA315" s="525"/>
      <c r="AB315" s="525"/>
      <c r="AC315" s="525"/>
    </row>
    <row r="316" spans="11:29" ht="12.75">
      <c r="K316" s="525"/>
      <c r="L316" s="525"/>
      <c r="M316" s="525">
        <f t="shared" si="44"/>
        <v>295</v>
      </c>
      <c r="N316" s="525">
        <f t="shared" si="45"/>
        <v>1</v>
      </c>
      <c r="O316" s="525">
        <f t="shared" si="46"/>
        <v>295</v>
      </c>
      <c r="P316" s="565">
        <f t="shared" si="47"/>
        <v>0.1393119646065873</v>
      </c>
      <c r="Q316" s="565">
        <f t="shared" si="50"/>
        <v>0.06385131711135258</v>
      </c>
      <c r="R316" s="565">
        <f t="shared" si="48"/>
        <v>0.07836298009120542</v>
      </c>
      <c r="S316" s="565">
        <f t="shared" si="49"/>
        <v>0.008706997787911706</v>
      </c>
      <c r="T316" s="525">
        <f t="shared" si="43"/>
        <v>0</v>
      </c>
      <c r="U316" s="525"/>
      <c r="V316" s="525"/>
      <c r="W316" s="525"/>
      <c r="X316" s="525"/>
      <c r="Y316" s="525"/>
      <c r="Z316" s="525"/>
      <c r="AA316" s="525"/>
      <c r="AB316" s="525"/>
      <c r="AC316" s="525"/>
    </row>
    <row r="317" spans="11:29" ht="12.75">
      <c r="K317" s="525"/>
      <c r="L317" s="525"/>
      <c r="M317" s="525">
        <f t="shared" si="44"/>
        <v>296</v>
      </c>
      <c r="N317" s="525">
        <f t="shared" si="45"/>
        <v>1</v>
      </c>
      <c r="O317" s="525">
        <f t="shared" si="46"/>
        <v>296</v>
      </c>
      <c r="P317" s="565">
        <f t="shared" si="47"/>
        <v>0.13658014195256024</v>
      </c>
      <c r="Q317" s="565">
        <f t="shared" si="50"/>
        <v>0.06259923172825685</v>
      </c>
      <c r="R317" s="565">
        <f t="shared" si="48"/>
        <v>0.07682632984831521</v>
      </c>
      <c r="S317" s="565">
        <f t="shared" si="49"/>
        <v>0.008536258872035015</v>
      </c>
      <c r="T317" s="525">
        <f t="shared" si="43"/>
        <v>0</v>
      </c>
      <c r="U317" s="525"/>
      <c r="V317" s="525"/>
      <c r="W317" s="525"/>
      <c r="X317" s="525"/>
      <c r="Y317" s="525"/>
      <c r="Z317" s="525"/>
      <c r="AA317" s="525"/>
      <c r="AB317" s="525"/>
      <c r="AC317" s="525"/>
    </row>
    <row r="318" spans="11:29" ht="12.75">
      <c r="K318" s="525"/>
      <c r="L318" s="525"/>
      <c r="M318" s="525">
        <f t="shared" si="44"/>
        <v>297</v>
      </c>
      <c r="N318" s="525">
        <f t="shared" si="45"/>
        <v>1</v>
      </c>
      <c r="O318" s="525">
        <f t="shared" si="46"/>
        <v>297</v>
      </c>
      <c r="P318" s="565">
        <f t="shared" si="47"/>
        <v>0.13390188867453137</v>
      </c>
      <c r="Q318" s="565">
        <f t="shared" si="50"/>
        <v>0.06137169897582695</v>
      </c>
      <c r="R318" s="565">
        <f t="shared" si="48"/>
        <v>0.07531981237942396</v>
      </c>
      <c r="S318" s="565">
        <f t="shared" si="49"/>
        <v>0.00836886804215821</v>
      </c>
      <c r="T318" s="525">
        <f t="shared" si="43"/>
        <v>0</v>
      </c>
      <c r="U318" s="525"/>
      <c r="V318" s="525"/>
      <c r="W318" s="525"/>
      <c r="X318" s="525"/>
      <c r="Y318" s="525"/>
      <c r="Z318" s="525"/>
      <c r="AA318" s="525"/>
      <c r="AB318" s="525"/>
      <c r="AC318" s="525"/>
    </row>
    <row r="319" spans="11:29" ht="12.75">
      <c r="K319" s="525"/>
      <c r="L319" s="525"/>
      <c r="M319" s="525">
        <f t="shared" si="44"/>
        <v>298</v>
      </c>
      <c r="N319" s="525">
        <f t="shared" si="45"/>
        <v>1</v>
      </c>
      <c r="O319" s="525">
        <f t="shared" si="46"/>
        <v>298</v>
      </c>
      <c r="P319" s="565">
        <f t="shared" si="47"/>
        <v>0.13127615430971146</v>
      </c>
      <c r="Q319" s="565">
        <f t="shared" si="50"/>
        <v>0.06016823739195115</v>
      </c>
      <c r="R319" s="565">
        <f t="shared" si="48"/>
        <v>0.07384283679921276</v>
      </c>
      <c r="S319" s="565">
        <f t="shared" si="49"/>
        <v>0.008204759644356966</v>
      </c>
      <c r="T319" s="525">
        <f t="shared" si="43"/>
        <v>0</v>
      </c>
      <c r="U319" s="525"/>
      <c r="V319" s="525"/>
      <c r="W319" s="525"/>
      <c r="X319" s="525"/>
      <c r="Y319" s="525"/>
      <c r="Z319" s="525"/>
      <c r="AA319" s="525"/>
      <c r="AB319" s="525"/>
      <c r="AC319" s="525"/>
    </row>
    <row r="320" spans="11:29" ht="12.75">
      <c r="K320" s="525"/>
      <c r="L320" s="525"/>
      <c r="M320" s="525">
        <f t="shared" si="44"/>
        <v>299</v>
      </c>
      <c r="N320" s="525">
        <f t="shared" si="45"/>
        <v>1</v>
      </c>
      <c r="O320" s="525">
        <f t="shared" si="46"/>
        <v>299</v>
      </c>
      <c r="P320" s="565">
        <f t="shared" si="47"/>
        <v>0.12870190899424583</v>
      </c>
      <c r="Q320" s="565">
        <f t="shared" si="50"/>
        <v>0.058988374955696074</v>
      </c>
      <c r="R320" s="565">
        <f t="shared" si="48"/>
        <v>0.07239482380926335</v>
      </c>
      <c r="S320" s="565">
        <f t="shared" si="49"/>
        <v>0.008043869312140364</v>
      </c>
      <c r="T320" s="525">
        <f t="shared" si="43"/>
        <v>0</v>
      </c>
      <c r="U320" s="525"/>
      <c r="V320" s="525"/>
      <c r="W320" s="525"/>
      <c r="X320" s="525"/>
      <c r="Y320" s="525"/>
      <c r="Z320" s="525"/>
      <c r="AA320" s="525"/>
      <c r="AB320" s="525"/>
      <c r="AC320" s="525"/>
    </row>
    <row r="321" spans="11:29" ht="12.75">
      <c r="K321" s="525"/>
      <c r="L321" s="525"/>
      <c r="M321" s="525">
        <f t="shared" si="44"/>
        <v>300</v>
      </c>
      <c r="N321" s="525">
        <f t="shared" si="45"/>
        <v>1</v>
      </c>
      <c r="O321" s="525">
        <f t="shared" si="46"/>
        <v>300</v>
      </c>
      <c r="P321" s="565">
        <f t="shared" si="47"/>
        <v>0.12617814305928188</v>
      </c>
      <c r="Q321" s="565">
        <f t="shared" si="50"/>
        <v>0.05783164890217093</v>
      </c>
      <c r="R321" s="565">
        <f t="shared" si="48"/>
        <v>0.07097520547084613</v>
      </c>
      <c r="S321" s="565">
        <f t="shared" si="49"/>
        <v>0.007886133941205117</v>
      </c>
      <c r="T321" s="525">
        <f t="shared" si="43"/>
        <v>0</v>
      </c>
      <c r="U321" s="525"/>
      <c r="V321" s="525"/>
      <c r="W321" s="525"/>
      <c r="X321" s="525"/>
      <c r="Y321" s="525"/>
      <c r="Z321" s="525"/>
      <c r="AA321" s="525"/>
      <c r="AB321" s="525"/>
      <c r="AC321" s="525"/>
    </row>
    <row r="322" spans="11:29" ht="12.75">
      <c r="K322" s="525"/>
      <c r="L322" s="525"/>
      <c r="M322" s="525">
        <f t="shared" si="44"/>
        <v>301</v>
      </c>
      <c r="N322" s="525">
        <f t="shared" si="45"/>
        <v>1</v>
      </c>
      <c r="O322" s="525">
        <f t="shared" si="46"/>
        <v>301</v>
      </c>
      <c r="P322" s="565">
        <f t="shared" si="47"/>
        <v>0.12370386663495735</v>
      </c>
      <c r="Q322" s="565">
        <f t="shared" si="50"/>
        <v>0.056697605541022184</v>
      </c>
      <c r="R322" s="565">
        <f t="shared" si="48"/>
        <v>0.06958342498216358</v>
      </c>
      <c r="S322" s="565">
        <f t="shared" si="49"/>
        <v>0.007731491664684834</v>
      </c>
      <c r="T322" s="525">
        <f t="shared" si="43"/>
        <v>0</v>
      </c>
      <c r="U322" s="525"/>
      <c r="V322" s="525"/>
      <c r="W322" s="525"/>
      <c r="X322" s="525"/>
      <c r="Y322" s="525"/>
      <c r="Z322" s="525"/>
      <c r="AA322" s="525"/>
      <c r="AB322" s="525"/>
      <c r="AC322" s="525"/>
    </row>
    <row r="323" spans="11:29" ht="12.75">
      <c r="K323" s="525"/>
      <c r="L323" s="525"/>
      <c r="M323" s="525">
        <f t="shared" si="44"/>
        <v>302</v>
      </c>
      <c r="N323" s="525">
        <f t="shared" si="45"/>
        <v>1</v>
      </c>
      <c r="O323" s="525">
        <f t="shared" si="46"/>
        <v>302</v>
      </c>
      <c r="P323" s="565">
        <f t="shared" si="47"/>
        <v>0.12127810926215422</v>
      </c>
      <c r="Q323" s="565">
        <f t="shared" si="50"/>
        <v>0.055585800078487416</v>
      </c>
      <c r="R323" s="565">
        <f t="shared" si="48"/>
        <v>0.06821893645996181</v>
      </c>
      <c r="S323" s="565">
        <f t="shared" si="49"/>
        <v>0.007579881828884639</v>
      </c>
      <c r="T323" s="525">
        <f t="shared" si="43"/>
        <v>0</v>
      </c>
      <c r="U323" s="525"/>
      <c r="V323" s="525"/>
      <c r="W323" s="525"/>
      <c r="X323" s="525"/>
      <c r="Y323" s="525"/>
      <c r="Z323" s="525"/>
      <c r="AA323" s="525"/>
      <c r="AB323" s="525"/>
      <c r="AC323" s="525"/>
    </row>
    <row r="324" spans="11:29" ht="12.75">
      <c r="K324" s="525"/>
      <c r="L324" s="525"/>
      <c r="M324" s="525">
        <f t="shared" si="44"/>
        <v>303</v>
      </c>
      <c r="N324" s="525">
        <f t="shared" si="45"/>
        <v>1</v>
      </c>
      <c r="O324" s="525">
        <f t="shared" si="46"/>
        <v>303</v>
      </c>
      <c r="P324" s="565">
        <f t="shared" si="47"/>
        <v>0.11889991951186586</v>
      </c>
      <c r="Q324" s="565">
        <f t="shared" si="50"/>
        <v>0.05449579644293859</v>
      </c>
      <c r="R324" s="565">
        <f t="shared" si="48"/>
        <v>0.06688120472542461</v>
      </c>
      <c r="S324" s="565">
        <f t="shared" si="49"/>
        <v>0.007431244969491616</v>
      </c>
      <c r="T324" s="525">
        <f t="shared" si="43"/>
        <v>0</v>
      </c>
      <c r="U324" s="525"/>
      <c r="V324" s="525"/>
      <c r="W324" s="525"/>
      <c r="X324" s="525"/>
      <c r="Y324" s="525"/>
      <c r="Z324" s="525"/>
      <c r="AA324" s="525"/>
      <c r="AB324" s="525"/>
      <c r="AC324" s="525"/>
    </row>
    <row r="325" spans="11:29" ht="12.75">
      <c r="K325" s="525"/>
      <c r="L325" s="525"/>
      <c r="M325" s="525">
        <f t="shared" si="44"/>
        <v>304</v>
      </c>
      <c r="N325" s="525">
        <f t="shared" si="45"/>
        <v>1</v>
      </c>
      <c r="O325" s="525">
        <f t="shared" si="46"/>
        <v>304</v>
      </c>
      <c r="P325" s="565">
        <f t="shared" si="47"/>
        <v>0.11656836461202814</v>
      </c>
      <c r="Q325" s="565">
        <f t="shared" si="50"/>
        <v>0.0534271671138463</v>
      </c>
      <c r="R325" s="565">
        <f t="shared" si="48"/>
        <v>0.06556970509426589</v>
      </c>
      <c r="S325" s="565">
        <f t="shared" si="49"/>
        <v>0.007285522788251759</v>
      </c>
      <c r="T325" s="525">
        <f t="shared" si="43"/>
        <v>0</v>
      </c>
      <c r="U325" s="525"/>
      <c r="V325" s="525"/>
      <c r="W325" s="525"/>
      <c r="X325" s="525"/>
      <c r="Y325" s="525"/>
      <c r="Z325" s="525"/>
      <c r="AA325" s="525"/>
      <c r="AB325" s="525"/>
      <c r="AC325" s="525"/>
    </row>
    <row r="326" spans="11:29" ht="12.75">
      <c r="K326" s="525"/>
      <c r="L326" s="525"/>
      <c r="M326" s="525">
        <f t="shared" si="44"/>
        <v>305</v>
      </c>
      <c r="N326" s="525">
        <f t="shared" si="45"/>
        <v>1</v>
      </c>
      <c r="O326" s="525">
        <f t="shared" si="46"/>
        <v>305</v>
      </c>
      <c r="P326" s="565">
        <f t="shared" si="47"/>
        <v>0.11428253008166818</v>
      </c>
      <c r="Q326" s="565">
        <f t="shared" si="50"/>
        <v>0.05237949295409798</v>
      </c>
      <c r="R326" s="565">
        <f t="shared" si="48"/>
        <v>0.06428392317093841</v>
      </c>
      <c r="S326" s="565">
        <f t="shared" si="49"/>
        <v>0.007142658130104261</v>
      </c>
      <c r="T326" s="525">
        <f t="shared" si="43"/>
        <v>0</v>
      </c>
      <c r="U326" s="525"/>
      <c r="V326" s="525"/>
      <c r="W326" s="525"/>
      <c r="X326" s="525"/>
      <c r="Y326" s="525"/>
      <c r="Z326" s="525"/>
      <c r="AA326" s="525"/>
      <c r="AB326" s="525"/>
      <c r="AC326" s="525"/>
    </row>
    <row r="327" spans="11:29" ht="12.75">
      <c r="K327" s="525"/>
      <c r="L327" s="525"/>
      <c r="M327" s="525">
        <f t="shared" si="44"/>
        <v>306</v>
      </c>
      <c r="N327" s="525">
        <f t="shared" si="45"/>
        <v>1</v>
      </c>
      <c r="O327" s="525">
        <f t="shared" si="46"/>
        <v>306</v>
      </c>
      <c r="P327" s="565">
        <f t="shared" si="47"/>
        <v>0.11204151937222717</v>
      </c>
      <c r="Q327" s="565">
        <f t="shared" si="50"/>
        <v>0.051352363045604185</v>
      </c>
      <c r="R327" s="565">
        <f t="shared" si="48"/>
        <v>0.06302335464687785</v>
      </c>
      <c r="S327" s="565">
        <f t="shared" si="49"/>
        <v>0.007002594960764198</v>
      </c>
      <c r="T327" s="525">
        <f t="shared" si="43"/>
        <v>0</v>
      </c>
      <c r="U327" s="525"/>
      <c r="V327" s="525"/>
      <c r="W327" s="525"/>
      <c r="X327" s="525"/>
      <c r="Y327" s="525"/>
      <c r="Z327" s="525"/>
      <c r="AA327" s="525"/>
      <c r="AB327" s="525"/>
      <c r="AC327" s="525"/>
    </row>
    <row r="328" spans="11:29" ht="12.75">
      <c r="K328" s="525"/>
      <c r="L328" s="525"/>
      <c r="M328" s="525">
        <f t="shared" si="44"/>
        <v>307</v>
      </c>
      <c r="N328" s="525">
        <f t="shared" si="45"/>
        <v>1</v>
      </c>
      <c r="O328" s="525">
        <f t="shared" si="46"/>
        <v>307</v>
      </c>
      <c r="P328" s="565">
        <f t="shared" si="47"/>
        <v>0.10984445351591673</v>
      </c>
      <c r="Q328" s="565">
        <f t="shared" si="50"/>
        <v>0.05034537452812857</v>
      </c>
      <c r="R328" s="565">
        <f t="shared" si="48"/>
        <v>0.06178750510270323</v>
      </c>
      <c r="S328" s="565">
        <f t="shared" si="49"/>
        <v>0.006865278344744796</v>
      </c>
      <c r="T328" s="525">
        <f t="shared" si="43"/>
        <v>0</v>
      </c>
      <c r="U328" s="525"/>
      <c r="V328" s="525"/>
      <c r="W328" s="525"/>
      <c r="X328" s="525"/>
      <c r="Y328" s="525"/>
      <c r="Z328" s="525"/>
      <c r="AA328" s="525"/>
      <c r="AB328" s="525"/>
      <c r="AC328" s="525"/>
    </row>
    <row r="329" spans="11:29" ht="12.75">
      <c r="K329" s="525"/>
      <c r="L329" s="525"/>
      <c r="M329" s="525">
        <f t="shared" si="44"/>
        <v>308</v>
      </c>
      <c r="N329" s="525">
        <f t="shared" si="45"/>
        <v>1</v>
      </c>
      <c r="O329" s="525">
        <f t="shared" si="46"/>
        <v>308</v>
      </c>
      <c r="P329" s="565">
        <f t="shared" si="47"/>
        <v>0.1076904707809707</v>
      </c>
      <c r="Q329" s="565">
        <f t="shared" si="50"/>
        <v>0.0493581324412783</v>
      </c>
      <c r="R329" s="565">
        <f t="shared" si="48"/>
        <v>0.06057588981429608</v>
      </c>
      <c r="S329" s="565">
        <f t="shared" si="49"/>
        <v>0.006730654423810669</v>
      </c>
      <c r="T329" s="525">
        <f t="shared" si="43"/>
        <v>0</v>
      </c>
      <c r="U329" s="525"/>
      <c r="V329" s="525"/>
      <c r="W329" s="525"/>
      <c r="X329" s="525"/>
      <c r="Y329" s="525"/>
      <c r="Z329" s="525"/>
      <c r="AA329" s="525"/>
      <c r="AB329" s="525"/>
      <c r="AC329" s="525"/>
    </row>
    <row r="330" spans="11:29" ht="12.75">
      <c r="K330" s="525"/>
      <c r="L330" s="525"/>
      <c r="M330" s="525">
        <f t="shared" si="44"/>
        <v>309</v>
      </c>
      <c r="N330" s="525">
        <f t="shared" si="45"/>
        <v>1</v>
      </c>
      <c r="O330" s="525">
        <f t="shared" si="46"/>
        <v>309</v>
      </c>
      <c r="P330" s="565">
        <f t="shared" si="47"/>
        <v>0.10557872633365721</v>
      </c>
      <c r="Q330" s="565">
        <f t="shared" si="50"/>
        <v>0.04839024956959295</v>
      </c>
      <c r="R330" s="565">
        <f t="shared" si="48"/>
        <v>0.05938803356268225</v>
      </c>
      <c r="S330" s="565">
        <f t="shared" si="49"/>
        <v>0.006598670395853576</v>
      </c>
      <c r="T330" s="525">
        <f t="shared" si="43"/>
        <v>0</v>
      </c>
      <c r="U330" s="525"/>
      <c r="V330" s="525"/>
      <c r="W330" s="525"/>
      <c r="X330" s="525"/>
      <c r="Y330" s="525"/>
      <c r="Z330" s="525"/>
      <c r="AA330" s="525"/>
      <c r="AB330" s="525"/>
      <c r="AC330" s="525"/>
    </row>
    <row r="331" spans="11:29" ht="12.75">
      <c r="K331" s="525"/>
      <c r="L331" s="525"/>
      <c r="M331" s="525">
        <f t="shared" si="44"/>
        <v>310</v>
      </c>
      <c r="N331" s="525">
        <f t="shared" si="45"/>
        <v>1</v>
      </c>
      <c r="O331" s="525">
        <f t="shared" si="46"/>
        <v>310</v>
      </c>
      <c r="P331" s="565">
        <f t="shared" si="47"/>
        <v>0.10350839190691861</v>
      </c>
      <c r="Q331" s="565">
        <f t="shared" si="50"/>
        <v>0.047441346290671094</v>
      </c>
      <c r="R331" s="565">
        <f t="shared" si="48"/>
        <v>0.058223470447641784</v>
      </c>
      <c r="S331" s="565">
        <f t="shared" si="49"/>
        <v>0.006469274494182413</v>
      </c>
      <c r="T331" s="525">
        <f t="shared" si="43"/>
        <v>0</v>
      </c>
      <c r="U331" s="525"/>
      <c r="V331" s="525"/>
      <c r="W331" s="525"/>
      <c r="X331" s="525"/>
      <c r="Y331" s="525"/>
      <c r="Z331" s="525"/>
      <c r="AA331" s="525"/>
      <c r="AB331" s="525"/>
      <c r="AC331" s="525"/>
    </row>
    <row r="332" spans="11:29" ht="12.75">
      <c r="K332" s="525"/>
      <c r="L332" s="525"/>
      <c r="M332" s="525">
        <f t="shared" si="44"/>
        <v>311</v>
      </c>
      <c r="N332" s="525">
        <f t="shared" si="45"/>
        <v>1</v>
      </c>
      <c r="O332" s="525">
        <f t="shared" si="46"/>
        <v>311</v>
      </c>
      <c r="P332" s="565">
        <f t="shared" si="47"/>
        <v>0.10147865547550905</v>
      </c>
      <c r="Q332" s="565">
        <f t="shared" si="50"/>
        <v>0.04651105042627504</v>
      </c>
      <c r="R332" s="565">
        <f t="shared" si="48"/>
        <v>0.0570817437049739</v>
      </c>
      <c r="S332" s="565">
        <f t="shared" si="49"/>
        <v>0.006342415967219316</v>
      </c>
      <c r="T332" s="525">
        <f t="shared" si="43"/>
        <v>0</v>
      </c>
      <c r="U332" s="525"/>
      <c r="V332" s="525"/>
      <c r="W332" s="525"/>
      <c r="X332" s="525"/>
      <c r="Y332" s="525"/>
      <c r="Z332" s="525"/>
      <c r="AA332" s="525"/>
      <c r="AB332" s="525"/>
      <c r="AC332" s="525"/>
    </row>
    <row r="333" spans="11:29" ht="12.75">
      <c r="K333" s="525"/>
      <c r="L333" s="525"/>
      <c r="M333" s="525">
        <f t="shared" si="44"/>
        <v>312</v>
      </c>
      <c r="N333" s="525">
        <f t="shared" si="45"/>
        <v>1</v>
      </c>
      <c r="O333" s="525">
        <f t="shared" si="46"/>
        <v>312</v>
      </c>
      <c r="P333" s="565">
        <f t="shared" si="47"/>
        <v>0.09948872093750245</v>
      </c>
      <c r="Q333" s="565">
        <f t="shared" si="50"/>
        <v>0.04559899709635535</v>
      </c>
      <c r="R333" s="565">
        <f t="shared" si="48"/>
        <v>0.05596240552734519</v>
      </c>
      <c r="S333" s="565">
        <f t="shared" si="49"/>
        <v>0.006218045058593903</v>
      </c>
      <c r="T333" s="525">
        <f t="shared" si="43"/>
        <v>0</v>
      </c>
      <c r="U333" s="525"/>
      <c r="V333" s="525"/>
      <c r="W333" s="525"/>
      <c r="X333" s="525"/>
      <c r="Y333" s="525"/>
      <c r="Z333" s="525"/>
      <c r="AA333" s="525"/>
      <c r="AB333" s="525"/>
      <c r="AC333" s="525"/>
    </row>
    <row r="334" spans="11:29" ht="12.75">
      <c r="K334" s="525"/>
      <c r="L334" s="525"/>
      <c r="M334" s="525">
        <f t="shared" si="44"/>
        <v>313</v>
      </c>
      <c r="N334" s="525">
        <f t="shared" si="45"/>
        <v>1</v>
      </c>
      <c r="O334" s="525">
        <f t="shared" si="46"/>
        <v>313</v>
      </c>
      <c r="P334" s="565">
        <f t="shared" si="47"/>
        <v>0.09753780780204593</v>
      </c>
      <c r="Q334" s="565">
        <f t="shared" si="50"/>
        <v>0.04470482857593778</v>
      </c>
      <c r="R334" s="565">
        <f t="shared" si="48"/>
        <v>0.0548650168886509</v>
      </c>
      <c r="S334" s="565">
        <f t="shared" si="49"/>
        <v>0.006096112987627871</v>
      </c>
      <c r="T334" s="525">
        <f t="shared" si="43"/>
        <v>0</v>
      </c>
      <c r="U334" s="525"/>
      <c r="V334" s="525"/>
      <c r="W334" s="525"/>
      <c r="X334" s="525"/>
      <c r="Y334" s="525"/>
      <c r="Z334" s="525"/>
      <c r="AA334" s="525"/>
      <c r="AB334" s="525"/>
      <c r="AC334" s="525"/>
    </row>
    <row r="335" spans="11:29" ht="12.75">
      <c r="K335" s="525"/>
      <c r="L335" s="525"/>
      <c r="M335" s="525">
        <f t="shared" si="44"/>
        <v>314</v>
      </c>
      <c r="N335" s="525">
        <f t="shared" si="45"/>
        <v>1</v>
      </c>
      <c r="O335" s="525">
        <f t="shared" si="46"/>
        <v>314</v>
      </c>
      <c r="P335" s="565">
        <f t="shared" si="47"/>
        <v>0.09562515088323621</v>
      </c>
      <c r="Q335" s="565">
        <f t="shared" si="50"/>
        <v>0.04382819415481665</v>
      </c>
      <c r="R335" s="565">
        <f t="shared" si="48"/>
        <v>0.053789147371820424</v>
      </c>
      <c r="S335" s="565">
        <f t="shared" si="49"/>
        <v>0.005976571930202263</v>
      </c>
      <c r="T335" s="525">
        <f t="shared" si="43"/>
        <v>0</v>
      </c>
      <c r="U335" s="525"/>
      <c r="V335" s="525"/>
      <c r="W335" s="525"/>
      <c r="X335" s="525"/>
      <c r="Y335" s="525"/>
      <c r="Z335" s="525"/>
      <c r="AA335" s="525"/>
      <c r="AB335" s="525"/>
      <c r="AC335" s="525"/>
    </row>
    <row r="336" spans="11:29" ht="12.75">
      <c r="K336" s="525"/>
      <c r="L336" s="525"/>
      <c r="M336" s="525">
        <f t="shared" si="44"/>
        <v>315</v>
      </c>
      <c r="N336" s="525">
        <f t="shared" si="45"/>
        <v>1</v>
      </c>
      <c r="O336" s="525">
        <f t="shared" si="46"/>
        <v>315</v>
      </c>
      <c r="P336" s="565">
        <f t="shared" si="47"/>
        <v>0.09374999999999882</v>
      </c>
      <c r="Q336" s="565">
        <f t="shared" si="50"/>
        <v>0.042968749999999514</v>
      </c>
      <c r="R336" s="565">
        <f t="shared" si="48"/>
        <v>0.05273437499999939</v>
      </c>
      <c r="S336" s="565">
        <f t="shared" si="49"/>
        <v>0.005859374999999926</v>
      </c>
      <c r="T336" s="525">
        <f t="shared" si="43"/>
        <v>0</v>
      </c>
      <c r="U336" s="525"/>
      <c r="V336" s="525"/>
      <c r="W336" s="525"/>
      <c r="X336" s="525"/>
      <c r="Y336" s="525"/>
      <c r="Z336" s="525"/>
      <c r="AA336" s="525"/>
      <c r="AB336" s="525"/>
      <c r="AC336" s="525"/>
    </row>
    <row r="337" spans="11:29" ht="12.75">
      <c r="K337" s="525"/>
      <c r="L337" s="525"/>
      <c r="M337" s="525">
        <f t="shared" si="44"/>
        <v>316</v>
      </c>
      <c r="N337" s="525">
        <f t="shared" si="45"/>
        <v>1</v>
      </c>
      <c r="O337" s="525">
        <f t="shared" si="46"/>
        <v>316</v>
      </c>
      <c r="P337" s="565">
        <f t="shared" si="47"/>
        <v>0.0919116196818526</v>
      </c>
      <c r="Q337" s="565">
        <f t="shared" si="50"/>
        <v>0.042126159020849166</v>
      </c>
      <c r="R337" s="565">
        <f t="shared" si="48"/>
        <v>0.05170028607104214</v>
      </c>
      <c r="S337" s="565">
        <f t="shared" si="49"/>
        <v>0.005744476230115788</v>
      </c>
      <c r="T337" s="525">
        <f t="shared" si="43"/>
        <v>0</v>
      </c>
      <c r="U337" s="525"/>
      <c r="V337" s="525"/>
      <c r="W337" s="525"/>
      <c r="X337" s="525"/>
      <c r="Y337" s="525"/>
      <c r="Z337" s="525"/>
      <c r="AA337" s="525"/>
      <c r="AB337" s="525"/>
      <c r="AC337" s="525"/>
    </row>
    <row r="338" spans="11:29" ht="12.75">
      <c r="K338" s="525"/>
      <c r="L338" s="525"/>
      <c r="M338" s="525">
        <f t="shared" si="44"/>
        <v>317</v>
      </c>
      <c r="N338" s="525">
        <f t="shared" si="45"/>
        <v>1</v>
      </c>
      <c r="O338" s="525">
        <f t="shared" si="46"/>
        <v>317</v>
      </c>
      <c r="P338" s="565">
        <f t="shared" si="47"/>
        <v>0.09010928888044396</v>
      </c>
      <c r="Q338" s="565">
        <f t="shared" si="50"/>
        <v>0.0413000907368702</v>
      </c>
      <c r="R338" s="565">
        <f t="shared" si="48"/>
        <v>0.05068647499524978</v>
      </c>
      <c r="S338" s="565">
        <f t="shared" si="49"/>
        <v>0.005631830555027748</v>
      </c>
      <c r="T338" s="525">
        <f t="shared" si="43"/>
        <v>0</v>
      </c>
      <c r="U338" s="525"/>
      <c r="V338" s="525"/>
      <c r="W338" s="525"/>
      <c r="X338" s="525"/>
      <c r="Y338" s="525"/>
      <c r="Z338" s="525"/>
      <c r="AA338" s="525"/>
      <c r="AB338" s="525"/>
      <c r="AC338" s="525"/>
    </row>
    <row r="339" spans="11:29" ht="12.75">
      <c r="K339" s="525"/>
      <c r="L339" s="525"/>
      <c r="M339" s="525">
        <f t="shared" si="44"/>
        <v>318</v>
      </c>
      <c r="N339" s="525">
        <f t="shared" si="45"/>
        <v>1</v>
      </c>
      <c r="O339" s="525">
        <f t="shared" si="46"/>
        <v>318</v>
      </c>
      <c r="P339" s="565">
        <f t="shared" si="47"/>
        <v>0.08834230068673771</v>
      </c>
      <c r="Q339" s="565">
        <f t="shared" si="50"/>
        <v>0.04049022114808817</v>
      </c>
      <c r="R339" s="565">
        <f t="shared" si="48"/>
        <v>0.049692544136290005</v>
      </c>
      <c r="S339" s="565">
        <f t="shared" si="49"/>
        <v>0.005521393792921107</v>
      </c>
      <c r="T339" s="525">
        <f t="shared" si="43"/>
        <v>0</v>
      </c>
      <c r="U339" s="525"/>
      <c r="V339" s="525"/>
      <c r="W339" s="525"/>
      <c r="X339" s="525"/>
      <c r="Y339" s="525"/>
      <c r="Z339" s="525"/>
      <c r="AA339" s="525"/>
      <c r="AB339" s="525"/>
      <c r="AC339" s="525"/>
    </row>
    <row r="340" spans="11:29" ht="12.75">
      <c r="K340" s="525"/>
      <c r="L340" s="525"/>
      <c r="M340" s="525">
        <f t="shared" si="44"/>
        <v>319</v>
      </c>
      <c r="N340" s="525">
        <f t="shared" si="45"/>
        <v>1</v>
      </c>
      <c r="O340" s="525">
        <f t="shared" si="46"/>
        <v>319</v>
      </c>
      <c r="P340" s="565">
        <f t="shared" si="47"/>
        <v>0.08660996205375365</v>
      </c>
      <c r="Q340" s="565">
        <f t="shared" si="50"/>
        <v>0.03969623260797047</v>
      </c>
      <c r="R340" s="565">
        <f t="shared" si="48"/>
        <v>0.04871810365523647</v>
      </c>
      <c r="S340" s="565">
        <f t="shared" si="49"/>
        <v>0.005413122628359603</v>
      </c>
      <c r="T340" s="525">
        <f t="shared" si="43"/>
        <v>0</v>
      </c>
      <c r="U340" s="525"/>
      <c r="V340" s="525"/>
      <c r="W340" s="525"/>
      <c r="X340" s="525"/>
      <c r="Y340" s="525"/>
      <c r="Z340" s="525"/>
      <c r="AA340" s="525"/>
      <c r="AB340" s="525"/>
      <c r="AC340" s="525"/>
    </row>
    <row r="341" spans="11:29" ht="12.75">
      <c r="K341" s="525"/>
      <c r="L341" s="525"/>
      <c r="M341" s="525">
        <f t="shared" si="44"/>
        <v>320</v>
      </c>
      <c r="N341" s="525">
        <f t="shared" si="45"/>
        <v>1</v>
      </c>
      <c r="O341" s="525">
        <f t="shared" si="46"/>
        <v>320</v>
      </c>
      <c r="P341" s="565">
        <f t="shared" si="47"/>
        <v>0.08491159352474018</v>
      </c>
      <c r="Q341" s="565">
        <f t="shared" si="50"/>
        <v>0.038917813698839294</v>
      </c>
      <c r="R341" s="565">
        <f t="shared" si="48"/>
        <v>0.047762771357666385</v>
      </c>
      <c r="S341" s="565">
        <f t="shared" si="49"/>
        <v>0.005306974595296261</v>
      </c>
      <c r="T341" s="525">
        <f aca="true" t="shared" si="51" ref="T341:T386">$B$11</f>
        <v>0</v>
      </c>
      <c r="U341" s="525"/>
      <c r="V341" s="525"/>
      <c r="W341" s="525"/>
      <c r="X341" s="525"/>
      <c r="Y341" s="525"/>
      <c r="Z341" s="525"/>
      <c r="AA341" s="525"/>
      <c r="AB341" s="525"/>
      <c r="AC341" s="525"/>
    </row>
    <row r="342" spans="11:29" ht="12.75">
      <c r="K342" s="525"/>
      <c r="L342" s="525"/>
      <c r="M342" s="525">
        <f aca="true" t="shared" si="52" ref="M342:M386">(M341+1)</f>
        <v>321</v>
      </c>
      <c r="N342" s="525">
        <f aca="true" t="shared" si="53" ref="N342:N386">IF($B$9&gt;N341,IF(O341=($B$8-1),(N341+1),(N341)),(N341))</f>
        <v>1</v>
      </c>
      <c r="O342" s="525">
        <f aca="true" t="shared" si="54" ref="O342:O386">IF(O341&lt;($B$8-1),(1+O341),0)</f>
        <v>321</v>
      </c>
      <c r="P342" s="565">
        <f aca="true" t="shared" si="55" ref="P342:P386">IF((N342&gt;N341),(EXP(-$Q$16)*(P341)+$Q$11),((EXP(-$Q$16)*(P341))))</f>
        <v>0.08324652896667814</v>
      </c>
      <c r="Q342" s="565">
        <f t="shared" si="50"/>
        <v>0.038154659109727526</v>
      </c>
      <c r="R342" s="565">
        <f aca="true" t="shared" si="56" ref="R342:R386">IF((N342&gt;N341),(EXP(-$Q$16)*(R341)+$Q$13),((EXP(-$Q$16)*(R341))))</f>
        <v>0.04682617254375649</v>
      </c>
      <c r="S342" s="565">
        <f aca="true" t="shared" si="57" ref="S342:S386">IF((N342&gt;N341),(EXP(-$Q$16)*(S341)+$Q$14),((EXP(-$Q$16)*(S341))))</f>
        <v>0.005202908060417384</v>
      </c>
      <c r="T342" s="525">
        <f t="shared" si="51"/>
        <v>0</v>
      </c>
      <c r="U342" s="525"/>
      <c r="V342" s="525"/>
      <c r="W342" s="525"/>
      <c r="X342" s="525"/>
      <c r="Y342" s="525"/>
      <c r="Z342" s="525"/>
      <c r="AA342" s="525"/>
      <c r="AB342" s="525"/>
      <c r="AC342" s="525"/>
    </row>
    <row r="343" spans="11:29" ht="12.75">
      <c r="K343" s="525"/>
      <c r="L343" s="525"/>
      <c r="M343" s="525">
        <f t="shared" si="52"/>
        <v>322</v>
      </c>
      <c r="N343" s="525">
        <f t="shared" si="53"/>
        <v>1</v>
      </c>
      <c r="O343" s="525">
        <f t="shared" si="54"/>
        <v>322</v>
      </c>
      <c r="P343" s="565">
        <f t="shared" si="55"/>
        <v>0.0816141153090106</v>
      </c>
      <c r="Q343" s="565">
        <f aca="true" t="shared" si="58" ref="Q343:Q386">IF((N343&gt;N342),(EXP(-$Q$16)*(Q342)+$Q$12),((EXP(-$Q$16)*(Q342))))</f>
        <v>0.0374064695166299</v>
      </c>
      <c r="R343" s="565">
        <f t="shared" si="56"/>
        <v>0.0459079398613185</v>
      </c>
      <c r="S343" s="565">
        <f t="shared" si="57"/>
        <v>0.005100882206813162</v>
      </c>
      <c r="T343" s="525">
        <f t="shared" si="51"/>
        <v>0</v>
      </c>
      <c r="U343" s="525"/>
      <c r="V343" s="525"/>
      <c r="W343" s="525"/>
      <c r="X343" s="525"/>
      <c r="Y343" s="525"/>
      <c r="Z343" s="525"/>
      <c r="AA343" s="525"/>
      <c r="AB343" s="525"/>
      <c r="AC343" s="525"/>
    </row>
    <row r="344" spans="11:29" ht="12.75">
      <c r="K344" s="525"/>
      <c r="L344" s="525"/>
      <c r="M344" s="525">
        <f t="shared" si="52"/>
        <v>323</v>
      </c>
      <c r="N344" s="525">
        <f t="shared" si="53"/>
        <v>1</v>
      </c>
      <c r="O344" s="525">
        <f t="shared" si="54"/>
        <v>323</v>
      </c>
      <c r="P344" s="565">
        <f t="shared" si="55"/>
        <v>0.0800137122874959</v>
      </c>
      <c r="Q344" s="565">
        <f t="shared" si="58"/>
        <v>0.036672951465102334</v>
      </c>
      <c r="R344" s="565">
        <f t="shared" si="56"/>
        <v>0.04500771316171648</v>
      </c>
      <c r="S344" s="565">
        <f t="shared" si="57"/>
        <v>0.005000857017968494</v>
      </c>
      <c r="T344" s="525">
        <f t="shared" si="51"/>
        <v>0</v>
      </c>
      <c r="U344" s="525"/>
      <c r="V344" s="525"/>
      <c r="W344" s="525"/>
      <c r="X344" s="525"/>
      <c r="Y344" s="525"/>
      <c r="Z344" s="525"/>
      <c r="AA344" s="525"/>
      <c r="AB344" s="525"/>
      <c r="AC344" s="525"/>
    </row>
    <row r="345" spans="11:29" ht="12.75">
      <c r="K345" s="525"/>
      <c r="L345" s="525"/>
      <c r="M345" s="525">
        <f t="shared" si="52"/>
        <v>324</v>
      </c>
      <c r="N345" s="525">
        <f t="shared" si="53"/>
        <v>1</v>
      </c>
      <c r="O345" s="525">
        <f t="shared" si="54"/>
        <v>324</v>
      </c>
      <c r="P345" s="565">
        <f t="shared" si="55"/>
        <v>0.07844469219308366</v>
      </c>
      <c r="Q345" s="565">
        <f t="shared" si="58"/>
        <v>0.03595381725516338</v>
      </c>
      <c r="R345" s="565">
        <f t="shared" si="56"/>
        <v>0.04412513935860959</v>
      </c>
      <c r="S345" s="565">
        <f t="shared" si="57"/>
        <v>0.0049027932620677285</v>
      </c>
      <c r="T345" s="525">
        <f t="shared" si="51"/>
        <v>0</v>
      </c>
      <c r="U345" s="525"/>
      <c r="V345" s="525"/>
      <c r="W345" s="525"/>
      <c r="X345" s="525"/>
      <c r="Y345" s="525"/>
      <c r="Z345" s="525"/>
      <c r="AA345" s="525"/>
      <c r="AB345" s="525"/>
      <c r="AC345" s="525"/>
    </row>
    <row r="346" spans="11:29" ht="12.75">
      <c r="K346" s="525"/>
      <c r="L346" s="525"/>
      <c r="M346" s="525">
        <f t="shared" si="52"/>
        <v>325</v>
      </c>
      <c r="N346" s="525">
        <f t="shared" si="53"/>
        <v>1</v>
      </c>
      <c r="O346" s="525">
        <f t="shared" si="54"/>
        <v>325</v>
      </c>
      <c r="P346" s="565">
        <f t="shared" si="55"/>
        <v>0.07690643962571507</v>
      </c>
      <c r="Q346" s="565">
        <f t="shared" si="58"/>
        <v>0.03524878482845278</v>
      </c>
      <c r="R346" s="565">
        <f t="shared" si="56"/>
        <v>0.043259872289464756</v>
      </c>
      <c r="S346" s="565">
        <f t="shared" si="57"/>
        <v>0.004806652476607192</v>
      </c>
      <c r="T346" s="525">
        <f t="shared" si="51"/>
        <v>0</v>
      </c>
      <c r="U346" s="525"/>
      <c r="V346" s="525"/>
      <c r="W346" s="525"/>
      <c r="X346" s="525"/>
      <c r="Y346" s="525"/>
      <c r="Z346" s="525"/>
      <c r="AA346" s="525"/>
      <c r="AB346" s="525"/>
      <c r="AC346" s="525"/>
    </row>
    <row r="347" spans="11:29" ht="12.75">
      <c r="K347" s="525"/>
      <c r="L347" s="525"/>
      <c r="M347" s="525">
        <f t="shared" si="52"/>
        <v>326</v>
      </c>
      <c r="N347" s="525">
        <f t="shared" si="53"/>
        <v>1</v>
      </c>
      <c r="O347" s="525">
        <f t="shared" si="54"/>
        <v>326</v>
      </c>
      <c r="P347" s="565">
        <f t="shared" si="55"/>
        <v>0.07539835125295116</v>
      </c>
      <c r="Q347" s="565">
        <f t="shared" si="58"/>
        <v>0.03455757765760265</v>
      </c>
      <c r="R347" s="565">
        <f t="shared" si="56"/>
        <v>0.042411572579785055</v>
      </c>
      <c r="S347" s="565">
        <f t="shared" si="57"/>
        <v>0.004712396953309448</v>
      </c>
      <c r="T347" s="525">
        <f t="shared" si="51"/>
        <v>0</v>
      </c>
      <c r="U347" s="525"/>
      <c r="V347" s="525"/>
      <c r="W347" s="525"/>
      <c r="X347" s="525"/>
      <c r="Y347" s="525"/>
      <c r="Z347" s="525"/>
      <c r="AA347" s="525"/>
      <c r="AB347" s="525"/>
      <c r="AC347" s="525"/>
    </row>
    <row r="348" spans="11:29" ht="12.75">
      <c r="K348" s="525"/>
      <c r="L348" s="525"/>
      <c r="M348" s="525">
        <f t="shared" si="52"/>
        <v>327</v>
      </c>
      <c r="N348" s="525">
        <f t="shared" si="53"/>
        <v>1</v>
      </c>
      <c r="O348" s="525">
        <f t="shared" si="54"/>
        <v>327</v>
      </c>
      <c r="P348" s="565">
        <f t="shared" si="55"/>
        <v>0.07391983557333408</v>
      </c>
      <c r="Q348" s="565">
        <f t="shared" si="58"/>
        <v>0.03387992463777815</v>
      </c>
      <c r="R348" s="565">
        <f t="shared" si="56"/>
        <v>0.041579907510000444</v>
      </c>
      <c r="S348" s="565">
        <f t="shared" si="57"/>
        <v>0.00461998972333338</v>
      </c>
      <c r="T348" s="525">
        <f t="shared" si="51"/>
        <v>0</v>
      </c>
      <c r="U348" s="525"/>
      <c r="V348" s="525"/>
      <c r="W348" s="525"/>
      <c r="X348" s="525"/>
      <c r="Y348" s="525"/>
      <c r="Z348" s="525"/>
      <c r="AA348" s="525"/>
      <c r="AB348" s="525"/>
      <c r="AC348" s="525"/>
    </row>
    <row r="349" spans="11:29" ht="12.75">
      <c r="K349" s="525"/>
      <c r="L349" s="525"/>
      <c r="M349" s="525">
        <f t="shared" si="52"/>
        <v>328</v>
      </c>
      <c r="N349" s="525">
        <f t="shared" si="53"/>
        <v>1</v>
      </c>
      <c r="O349" s="525">
        <f t="shared" si="54"/>
        <v>328</v>
      </c>
      <c r="P349" s="565">
        <f t="shared" si="55"/>
        <v>0.07247031268438876</v>
      </c>
      <c r="Q349" s="565">
        <f t="shared" si="58"/>
        <v>0.03321555998034488</v>
      </c>
      <c r="R349" s="565">
        <f t="shared" si="56"/>
        <v>0.0407645508849687</v>
      </c>
      <c r="S349" s="565">
        <f t="shared" si="57"/>
        <v>0.004529394542774298</v>
      </c>
      <c r="T349" s="525">
        <f t="shared" si="51"/>
        <v>0</v>
      </c>
      <c r="U349" s="525"/>
      <c r="V349" s="525"/>
      <c r="W349" s="525"/>
      <c r="X349" s="525"/>
      <c r="Y349" s="525"/>
      <c r="Z349" s="525"/>
      <c r="AA349" s="525"/>
      <c r="AB349" s="525"/>
      <c r="AC349" s="525"/>
    </row>
    <row r="350" spans="11:29" ht="12.75">
      <c r="K350" s="525"/>
      <c r="L350" s="525"/>
      <c r="M350" s="525">
        <f t="shared" si="52"/>
        <v>329</v>
      </c>
      <c r="N350" s="525">
        <f t="shared" si="53"/>
        <v>1</v>
      </c>
      <c r="O350" s="525">
        <f t="shared" si="54"/>
        <v>329</v>
      </c>
      <c r="P350" s="565">
        <f t="shared" si="55"/>
        <v>0.071049214055174</v>
      </c>
      <c r="Q350" s="565">
        <f t="shared" si="58"/>
        <v>0.03256422310862145</v>
      </c>
      <c r="R350" s="565">
        <f t="shared" si="56"/>
        <v>0.039965182906035394</v>
      </c>
      <c r="S350" s="565">
        <f t="shared" si="57"/>
        <v>0.004440575878448375</v>
      </c>
      <c r="T350" s="525">
        <f t="shared" si="51"/>
        <v>0</v>
      </c>
      <c r="U350" s="525"/>
      <c r="V350" s="525"/>
      <c r="W350" s="525"/>
      <c r="X350" s="525"/>
      <c r="Y350" s="525"/>
      <c r="Z350" s="525"/>
      <c r="AA350" s="525"/>
      <c r="AB350" s="525"/>
      <c r="AC350" s="525"/>
    </row>
    <row r="351" spans="11:29" ht="12.75">
      <c r="K351" s="525"/>
      <c r="L351" s="525"/>
      <c r="M351" s="525">
        <f t="shared" si="52"/>
        <v>330</v>
      </c>
      <c r="N351" s="525">
        <f t="shared" si="53"/>
        <v>1</v>
      </c>
      <c r="O351" s="525">
        <f t="shared" si="54"/>
        <v>330</v>
      </c>
      <c r="P351" s="565">
        <f t="shared" si="55"/>
        <v>0.06965598230329356</v>
      </c>
      <c r="Q351" s="565">
        <f t="shared" si="58"/>
        <v>0.03192565855567625</v>
      </c>
      <c r="R351" s="565">
        <f t="shared" si="56"/>
        <v>0.039181490045602646</v>
      </c>
      <c r="S351" s="565">
        <f t="shared" si="57"/>
        <v>0.004353498893955848</v>
      </c>
      <c r="T351" s="525">
        <f t="shared" si="51"/>
        <v>0</v>
      </c>
      <c r="U351" s="525"/>
      <c r="V351" s="525"/>
      <c r="W351" s="525"/>
      <c r="X351" s="525"/>
      <c r="Y351" s="525"/>
      <c r="Z351" s="525"/>
      <c r="AA351" s="525"/>
      <c r="AB351" s="525"/>
      <c r="AC351" s="525"/>
    </row>
    <row r="352" spans="11:29" ht="12.75">
      <c r="K352" s="525"/>
      <c r="L352" s="525"/>
      <c r="M352" s="525">
        <f t="shared" si="52"/>
        <v>331</v>
      </c>
      <c r="N352" s="525">
        <f t="shared" si="53"/>
        <v>1</v>
      </c>
      <c r="O352" s="525">
        <f t="shared" si="54"/>
        <v>331</v>
      </c>
      <c r="P352" s="565">
        <f t="shared" si="55"/>
        <v>0.06829007097628004</v>
      </c>
      <c r="Q352" s="565">
        <f t="shared" si="58"/>
        <v>0.03129961586412838</v>
      </c>
      <c r="R352" s="565">
        <f t="shared" si="56"/>
        <v>0.03841316492415754</v>
      </c>
      <c r="S352" s="565">
        <f t="shared" si="57"/>
        <v>0.004268129436017502</v>
      </c>
      <c r="T352" s="525">
        <f t="shared" si="51"/>
        <v>0</v>
      </c>
      <c r="U352" s="525"/>
      <c r="V352" s="525"/>
      <c r="W352" s="525"/>
      <c r="X352" s="525"/>
      <c r="Y352" s="525"/>
      <c r="Z352" s="525"/>
      <c r="AA352" s="525"/>
      <c r="AB352" s="525"/>
      <c r="AC352" s="525"/>
    </row>
    <row r="353" spans="11:29" ht="12.75">
      <c r="K353" s="525"/>
      <c r="L353" s="525"/>
      <c r="M353" s="525">
        <f t="shared" si="52"/>
        <v>332</v>
      </c>
      <c r="N353" s="525">
        <f t="shared" si="53"/>
        <v>1</v>
      </c>
      <c r="O353" s="525">
        <f t="shared" si="54"/>
        <v>332</v>
      </c>
      <c r="P353" s="565">
        <f t="shared" si="55"/>
        <v>0.0669509443372656</v>
      </c>
      <c r="Q353" s="565">
        <f t="shared" si="58"/>
        <v>0.030685849487913433</v>
      </c>
      <c r="R353" s="565">
        <f t="shared" si="56"/>
        <v>0.03765990618971193</v>
      </c>
      <c r="S353" s="565">
        <f t="shared" si="57"/>
        <v>0.0041844340210791</v>
      </c>
      <c r="T353" s="525">
        <f t="shared" si="51"/>
        <v>0</v>
      </c>
      <c r="U353" s="525"/>
      <c r="V353" s="525"/>
      <c r="W353" s="525"/>
      <c r="X353" s="525"/>
      <c r="Y353" s="525"/>
      <c r="Z353" s="525"/>
      <c r="AA353" s="525"/>
      <c r="AB353" s="525"/>
      <c r="AC353" s="525"/>
    </row>
    <row r="354" spans="11:29" ht="12.75">
      <c r="K354" s="525"/>
      <c r="L354" s="525"/>
      <c r="M354" s="525">
        <f t="shared" si="52"/>
        <v>333</v>
      </c>
      <c r="N354" s="525">
        <f t="shared" si="53"/>
        <v>1</v>
      </c>
      <c r="O354" s="525">
        <f t="shared" si="54"/>
        <v>333</v>
      </c>
      <c r="P354" s="565">
        <f t="shared" si="55"/>
        <v>0.06563807715485565</v>
      </c>
      <c r="Q354" s="565">
        <f t="shared" si="58"/>
        <v>0.030084118695975534</v>
      </c>
      <c r="R354" s="565">
        <f t="shared" si="56"/>
        <v>0.036921418399606325</v>
      </c>
      <c r="S354" s="565">
        <f t="shared" si="57"/>
        <v>0.004102379822178478</v>
      </c>
      <c r="T354" s="525">
        <f t="shared" si="51"/>
        <v>0</v>
      </c>
      <c r="U354" s="525"/>
      <c r="V354" s="525"/>
      <c r="W354" s="525"/>
      <c r="X354" s="525"/>
      <c r="Y354" s="525"/>
      <c r="Z354" s="525"/>
      <c r="AA354" s="525"/>
      <c r="AB354" s="525"/>
      <c r="AC354" s="525"/>
    </row>
    <row r="355" spans="11:29" ht="12.75">
      <c r="K355" s="525"/>
      <c r="L355" s="525"/>
      <c r="M355" s="525">
        <f t="shared" si="52"/>
        <v>334</v>
      </c>
      <c r="N355" s="525">
        <f t="shared" si="53"/>
        <v>1</v>
      </c>
      <c r="O355" s="525">
        <f t="shared" si="54"/>
        <v>334</v>
      </c>
      <c r="P355" s="565">
        <f t="shared" si="55"/>
        <v>0.06435095449712283</v>
      </c>
      <c r="Q355" s="565">
        <f t="shared" si="58"/>
        <v>0.029494187477847995</v>
      </c>
      <c r="R355" s="565">
        <f t="shared" si="56"/>
        <v>0.03619741190463162</v>
      </c>
      <c r="S355" s="565">
        <f t="shared" si="57"/>
        <v>0.004021934656070177</v>
      </c>
      <c r="T355" s="525">
        <f t="shared" si="51"/>
        <v>0</v>
      </c>
      <c r="U355" s="525"/>
      <c r="V355" s="525"/>
      <c r="W355" s="525"/>
      <c r="X355" s="525"/>
      <c r="Y355" s="525"/>
      <c r="Z355" s="525"/>
      <c r="AA355" s="525"/>
      <c r="AB355" s="525"/>
      <c r="AC355" s="525"/>
    </row>
    <row r="356" spans="11:29" ht="12.75">
      <c r="K356" s="525"/>
      <c r="L356" s="525"/>
      <c r="M356" s="525">
        <f t="shared" si="52"/>
        <v>335</v>
      </c>
      <c r="N356" s="525">
        <f t="shared" si="53"/>
        <v>1</v>
      </c>
      <c r="O356" s="525">
        <f t="shared" si="54"/>
        <v>335</v>
      </c>
      <c r="P356" s="565">
        <f t="shared" si="55"/>
        <v>0.06308907152964086</v>
      </c>
      <c r="Q356" s="565">
        <f t="shared" si="58"/>
        <v>0.028915824451085426</v>
      </c>
      <c r="R356" s="565">
        <f t="shared" si="56"/>
        <v>0.03548760273542301</v>
      </c>
      <c r="S356" s="565">
        <f t="shared" si="57"/>
        <v>0.0039430669706025535</v>
      </c>
      <c r="T356" s="525">
        <f t="shared" si="51"/>
        <v>0</v>
      </c>
      <c r="U356" s="525"/>
      <c r="V356" s="525"/>
      <c r="W356" s="525"/>
      <c r="X356" s="525"/>
      <c r="Y356" s="525"/>
      <c r="Z356" s="525"/>
      <c r="AA356" s="525"/>
      <c r="AB356" s="525"/>
      <c r="AC356" s="525"/>
    </row>
    <row r="357" spans="11:29" ht="12.75">
      <c r="K357" s="525"/>
      <c r="L357" s="525"/>
      <c r="M357" s="525">
        <f t="shared" si="52"/>
        <v>336</v>
      </c>
      <c r="N357" s="525">
        <f t="shared" si="53"/>
        <v>1</v>
      </c>
      <c r="O357" s="525">
        <f t="shared" si="54"/>
        <v>336</v>
      </c>
      <c r="P357" s="565">
        <f t="shared" si="55"/>
        <v>0.0618519333174786</v>
      </c>
      <c r="Q357" s="565">
        <f t="shared" si="58"/>
        <v>0.028348802770511054</v>
      </c>
      <c r="R357" s="565">
        <f t="shared" si="56"/>
        <v>0.03479171249108173</v>
      </c>
      <c r="S357" s="565">
        <f t="shared" si="57"/>
        <v>0.0038657458323424123</v>
      </c>
      <c r="T357" s="525">
        <f t="shared" si="51"/>
        <v>0</v>
      </c>
      <c r="U357" s="525"/>
      <c r="V357" s="525"/>
      <c r="W357" s="525"/>
      <c r="X357" s="525"/>
      <c r="Y357" s="525"/>
      <c r="Z357" s="525"/>
      <c r="AA357" s="525"/>
      <c r="AB357" s="525"/>
      <c r="AC357" s="525"/>
    </row>
    <row r="358" spans="11:29" ht="12.75">
      <c r="K358" s="525"/>
      <c r="L358" s="525"/>
      <c r="M358" s="525">
        <f t="shared" si="52"/>
        <v>337</v>
      </c>
      <c r="N358" s="525">
        <f t="shared" si="53"/>
        <v>1</v>
      </c>
      <c r="O358" s="525">
        <f t="shared" si="54"/>
        <v>337</v>
      </c>
      <c r="P358" s="565">
        <f t="shared" si="55"/>
        <v>0.060639054631077036</v>
      </c>
      <c r="Q358" s="565">
        <f t="shared" si="58"/>
        <v>0.02779290003924367</v>
      </c>
      <c r="R358" s="565">
        <f t="shared" si="56"/>
        <v>0.03410946822998086</v>
      </c>
      <c r="S358" s="565">
        <f t="shared" si="57"/>
        <v>0.0037899409144423147</v>
      </c>
      <c r="T358" s="525">
        <f t="shared" si="51"/>
        <v>0</v>
      </c>
      <c r="U358" s="525"/>
      <c r="V358" s="525"/>
      <c r="W358" s="525"/>
      <c r="X358" s="525"/>
      <c r="Y358" s="525"/>
      <c r="Z358" s="525"/>
      <c r="AA358" s="525"/>
      <c r="AB358" s="525"/>
      <c r="AC358" s="525"/>
    </row>
    <row r="359" spans="11:29" ht="12.75">
      <c r="K359" s="525"/>
      <c r="L359" s="525"/>
      <c r="M359" s="525">
        <f t="shared" si="52"/>
        <v>338</v>
      </c>
      <c r="N359" s="525">
        <f t="shared" si="53"/>
        <v>1</v>
      </c>
      <c r="O359" s="525">
        <f t="shared" si="54"/>
        <v>338</v>
      </c>
      <c r="P359" s="565">
        <f t="shared" si="55"/>
        <v>0.05944995975593286</v>
      </c>
      <c r="Q359" s="565">
        <f t="shared" si="58"/>
        <v>0.027247898221469256</v>
      </c>
      <c r="R359" s="565">
        <f t="shared" si="56"/>
        <v>0.033440602362712256</v>
      </c>
      <c r="S359" s="565">
        <f t="shared" si="57"/>
        <v>0.003715622484745804</v>
      </c>
      <c r="T359" s="525">
        <f t="shared" si="51"/>
        <v>0</v>
      </c>
      <c r="U359" s="525"/>
      <c r="V359" s="525"/>
      <c r="W359" s="525"/>
      <c r="X359" s="525"/>
      <c r="Y359" s="525"/>
      <c r="Z359" s="525"/>
      <c r="AA359" s="525"/>
      <c r="AB359" s="525"/>
      <c r="AC359" s="525"/>
    </row>
    <row r="360" spans="11:29" ht="12.75">
      <c r="K360" s="525"/>
      <c r="L360" s="525"/>
      <c r="M360" s="525">
        <f t="shared" si="52"/>
        <v>339</v>
      </c>
      <c r="N360" s="525">
        <f t="shared" si="53"/>
        <v>1</v>
      </c>
      <c r="O360" s="525">
        <f t="shared" si="54"/>
        <v>339</v>
      </c>
      <c r="P360" s="565">
        <f t="shared" si="55"/>
        <v>0.058284182306014</v>
      </c>
      <c r="Q360" s="565">
        <f t="shared" si="58"/>
        <v>0.02671358355692311</v>
      </c>
      <c r="R360" s="565">
        <f t="shared" si="56"/>
        <v>0.0327848525471329</v>
      </c>
      <c r="S360" s="565">
        <f t="shared" si="57"/>
        <v>0.003642761394125875</v>
      </c>
      <c r="T360" s="525">
        <f t="shared" si="51"/>
        <v>0</v>
      </c>
      <c r="U360" s="525"/>
      <c r="V360" s="525"/>
      <c r="W360" s="525"/>
      <c r="X360" s="525"/>
      <c r="Y360" s="525"/>
      <c r="Z360" s="525"/>
      <c r="AA360" s="525"/>
      <c r="AB360" s="525"/>
      <c r="AC360" s="525"/>
    </row>
    <row r="361" spans="11:29" ht="12.75">
      <c r="K361" s="525"/>
      <c r="L361" s="525"/>
      <c r="M361" s="525">
        <f t="shared" si="52"/>
        <v>340</v>
      </c>
      <c r="N361" s="525">
        <f t="shared" si="53"/>
        <v>1</v>
      </c>
      <c r="O361" s="525">
        <f t="shared" si="54"/>
        <v>340</v>
      </c>
      <c r="P361" s="565">
        <f t="shared" si="55"/>
        <v>0.05714126504083402</v>
      </c>
      <c r="Q361" s="565">
        <f t="shared" si="58"/>
        <v>0.026189746477048952</v>
      </c>
      <c r="R361" s="565">
        <f t="shared" si="56"/>
        <v>0.032141961585469156</v>
      </c>
      <c r="S361" s="565">
        <f t="shared" si="57"/>
        <v>0.0035713290650521263</v>
      </c>
      <c r="T361" s="525">
        <f t="shared" si="51"/>
        <v>0</v>
      </c>
      <c r="U361" s="525"/>
      <c r="V361" s="525"/>
      <c r="W361" s="525"/>
      <c r="X361" s="525"/>
      <c r="Y361" s="525"/>
      <c r="Z361" s="525"/>
      <c r="AA361" s="525"/>
      <c r="AB361" s="525"/>
      <c r="AC361" s="525"/>
    </row>
    <row r="362" spans="11:29" ht="12.75">
      <c r="K362" s="525"/>
      <c r="L362" s="525"/>
      <c r="M362" s="525">
        <f t="shared" si="52"/>
        <v>341</v>
      </c>
      <c r="N362" s="525">
        <f t="shared" si="53"/>
        <v>1</v>
      </c>
      <c r="O362" s="525">
        <f t="shared" si="54"/>
        <v>341</v>
      </c>
      <c r="P362" s="565">
        <f t="shared" si="55"/>
        <v>0.056020759686113517</v>
      </c>
      <c r="Q362" s="565">
        <f t="shared" si="58"/>
        <v>0.025676181522802054</v>
      </c>
      <c r="R362" s="565">
        <f t="shared" si="56"/>
        <v>0.031511677323438875</v>
      </c>
      <c r="S362" s="565">
        <f t="shared" si="57"/>
        <v>0.0035012974803820948</v>
      </c>
      <c r="T362" s="525">
        <f t="shared" si="51"/>
        <v>0</v>
      </c>
      <c r="U362" s="525"/>
      <c r="V362" s="525"/>
      <c r="W362" s="525"/>
      <c r="X362" s="525"/>
      <c r="Y362" s="525"/>
      <c r="Z362" s="525"/>
      <c r="AA362" s="525"/>
      <c r="AB362" s="525"/>
      <c r="AC362" s="525"/>
    </row>
    <row r="363" spans="11:29" ht="12.75">
      <c r="K363" s="525"/>
      <c r="L363" s="525"/>
      <c r="M363" s="525">
        <f t="shared" si="52"/>
        <v>342</v>
      </c>
      <c r="N363" s="525">
        <f t="shared" si="53"/>
        <v>1</v>
      </c>
      <c r="O363" s="525">
        <f t="shared" si="54"/>
        <v>342</v>
      </c>
      <c r="P363" s="565">
        <f t="shared" si="55"/>
        <v>0.054922226757958305</v>
      </c>
      <c r="Q363" s="565">
        <f t="shared" si="58"/>
        <v>0.02517268726406425</v>
      </c>
      <c r="R363" s="565">
        <f t="shared" si="56"/>
        <v>0.030893752551351565</v>
      </c>
      <c r="S363" s="565">
        <f t="shared" si="57"/>
        <v>0.003432639172372394</v>
      </c>
      <c r="T363" s="525">
        <f t="shared" si="51"/>
        <v>0</v>
      </c>
      <c r="U363" s="525"/>
      <c r="V363" s="525"/>
      <c r="W363" s="525"/>
      <c r="X363" s="525"/>
      <c r="Y363" s="525"/>
      <c r="Z363" s="525"/>
      <c r="AA363" s="525"/>
      <c r="AB363" s="525"/>
      <c r="AC363" s="525"/>
    </row>
    <row r="364" spans="11:29" ht="12.75">
      <c r="K364" s="525"/>
      <c r="L364" s="525"/>
      <c r="M364" s="525">
        <f t="shared" si="52"/>
        <v>343</v>
      </c>
      <c r="N364" s="525">
        <f t="shared" si="53"/>
        <v>1</v>
      </c>
      <c r="O364" s="525">
        <f t="shared" si="54"/>
        <v>343</v>
      </c>
      <c r="P364" s="565">
        <f t="shared" si="55"/>
        <v>0.05384523539048529</v>
      </c>
      <c r="Q364" s="565">
        <f t="shared" si="58"/>
        <v>0.024679066220639114</v>
      </c>
      <c r="R364" s="565">
        <f t="shared" si="56"/>
        <v>0.030287944907147993</v>
      </c>
      <c r="S364" s="565">
        <f t="shared" si="57"/>
        <v>0.0033653272119053305</v>
      </c>
      <c r="T364" s="525">
        <f t="shared" si="51"/>
        <v>0</v>
      </c>
      <c r="U364" s="525"/>
      <c r="V364" s="525"/>
      <c r="W364" s="525"/>
      <c r="X364" s="525"/>
      <c r="Y364" s="525"/>
      <c r="Z364" s="525"/>
      <c r="AA364" s="525"/>
      <c r="AB364" s="525"/>
      <c r="AC364" s="525"/>
    </row>
    <row r="365" spans="11:29" ht="12.75">
      <c r="K365" s="525"/>
      <c r="L365" s="525"/>
      <c r="M365" s="525">
        <f t="shared" si="52"/>
        <v>344</v>
      </c>
      <c r="N365" s="525">
        <f t="shared" si="53"/>
        <v>1</v>
      </c>
      <c r="O365" s="525">
        <f t="shared" si="54"/>
        <v>344</v>
      </c>
      <c r="P365" s="565">
        <f t="shared" si="55"/>
        <v>0.05278936316682855</v>
      </c>
      <c r="Q365" s="565">
        <f t="shared" si="58"/>
        <v>0.02419512478479644</v>
      </c>
      <c r="R365" s="565">
        <f t="shared" si="56"/>
        <v>0.029694016781341075</v>
      </c>
      <c r="S365" s="565">
        <f t="shared" si="57"/>
        <v>0.0032993351979267844</v>
      </c>
      <c r="T365" s="525">
        <f t="shared" si="51"/>
        <v>0</v>
      </c>
      <c r="U365" s="525"/>
      <c r="V365" s="525"/>
      <c r="W365" s="525"/>
      <c r="X365" s="525"/>
      <c r="Y365" s="525"/>
      <c r="Z365" s="525"/>
      <c r="AA365" s="525"/>
      <c r="AB365" s="525"/>
      <c r="AC365" s="525"/>
    </row>
    <row r="366" spans="11:29" ht="12.75">
      <c r="K366" s="525"/>
      <c r="L366" s="525"/>
      <c r="M366" s="525">
        <f t="shared" si="52"/>
        <v>345</v>
      </c>
      <c r="N366" s="525">
        <f t="shared" si="53"/>
        <v>1</v>
      </c>
      <c r="O366" s="525">
        <f t="shared" si="54"/>
        <v>345</v>
      </c>
      <c r="P366" s="565">
        <f t="shared" si="55"/>
        <v>0.05175419595345925</v>
      </c>
      <c r="Q366" s="565">
        <f t="shared" si="58"/>
        <v>0.023720673145335512</v>
      </c>
      <c r="R366" s="565">
        <f t="shared" si="56"/>
        <v>0.029111735223820847</v>
      </c>
      <c r="S366" s="565">
        <f t="shared" si="57"/>
        <v>0.0032346372470912032</v>
      </c>
      <c r="T366" s="525">
        <f t="shared" si="51"/>
        <v>0</v>
      </c>
      <c r="U366" s="525"/>
      <c r="V366" s="525"/>
      <c r="W366" s="525"/>
      <c r="X366" s="525"/>
      <c r="Y366" s="525"/>
      <c r="Z366" s="525"/>
      <c r="AA366" s="525"/>
      <c r="AB366" s="525"/>
      <c r="AC366" s="525"/>
    </row>
    <row r="367" spans="11:29" ht="12.75">
      <c r="K367" s="525"/>
      <c r="L367" s="525"/>
      <c r="M367" s="525">
        <f t="shared" si="52"/>
        <v>346</v>
      </c>
      <c r="N367" s="525">
        <f t="shared" si="53"/>
        <v>1</v>
      </c>
      <c r="O367" s="525">
        <f t="shared" si="54"/>
        <v>346</v>
      </c>
      <c r="P367" s="565">
        <f t="shared" si="55"/>
        <v>0.05073932773775447</v>
      </c>
      <c r="Q367" s="565">
        <f t="shared" si="58"/>
        <v>0.023255525213137486</v>
      </c>
      <c r="R367" s="565">
        <f t="shared" si="56"/>
        <v>0.028540871852486906</v>
      </c>
      <c r="S367" s="565">
        <f t="shared" si="57"/>
        <v>0.0031712079836096543</v>
      </c>
      <c r="T367" s="525">
        <f t="shared" si="51"/>
        <v>0</v>
      </c>
      <c r="U367" s="525"/>
      <c r="V367" s="525"/>
      <c r="W367" s="525"/>
      <c r="X367" s="525"/>
      <c r="Y367" s="525"/>
      <c r="Z367" s="525"/>
      <c r="AA367" s="525"/>
      <c r="AB367" s="525"/>
      <c r="AC367" s="525"/>
    </row>
    <row r="368" spans="11:29" ht="12.75">
      <c r="K368" s="525"/>
      <c r="L368" s="525"/>
      <c r="M368" s="525">
        <f t="shared" si="52"/>
        <v>347</v>
      </c>
      <c r="N368" s="525">
        <f t="shared" si="53"/>
        <v>1</v>
      </c>
      <c r="O368" s="525">
        <f t="shared" si="54"/>
        <v>347</v>
      </c>
      <c r="P368" s="565">
        <f t="shared" si="55"/>
        <v>0.04974436046875117</v>
      </c>
      <c r="Q368" s="565">
        <f t="shared" si="58"/>
        <v>0.02279949854817764</v>
      </c>
      <c r="R368" s="565">
        <f t="shared" si="56"/>
        <v>0.02798120276367255</v>
      </c>
      <c r="S368" s="565">
        <f t="shared" si="57"/>
        <v>0.003109022529296948</v>
      </c>
      <c r="T368" s="525">
        <f t="shared" si="51"/>
        <v>0</v>
      </c>
      <c r="U368" s="525"/>
      <c r="V368" s="525"/>
      <c r="W368" s="525"/>
      <c r="X368" s="525"/>
      <c r="Y368" s="525"/>
      <c r="Z368" s="525"/>
      <c r="AA368" s="525"/>
      <c r="AB368" s="525"/>
      <c r="AC368" s="525"/>
    </row>
    <row r="369" spans="11:29" ht="12.75">
      <c r="K369" s="525"/>
      <c r="L369" s="525"/>
      <c r="M369" s="525">
        <f t="shared" si="52"/>
        <v>348</v>
      </c>
      <c r="N369" s="525">
        <f t="shared" si="53"/>
        <v>1</v>
      </c>
      <c r="O369" s="525">
        <f t="shared" si="54"/>
        <v>348</v>
      </c>
      <c r="P369" s="565">
        <f t="shared" si="55"/>
        <v>0.04876890390102292</v>
      </c>
      <c r="Q369" s="565">
        <f t="shared" si="58"/>
        <v>0.022352414287968855</v>
      </c>
      <c r="R369" s="565">
        <f t="shared" si="56"/>
        <v>0.027432508444325404</v>
      </c>
      <c r="S369" s="565">
        <f t="shared" si="57"/>
        <v>0.0030480564938139324</v>
      </c>
      <c r="T369" s="525">
        <f t="shared" si="51"/>
        <v>0</v>
      </c>
      <c r="U369" s="525"/>
      <c r="V369" s="525"/>
      <c r="W369" s="525"/>
      <c r="X369" s="525"/>
      <c r="Y369" s="525"/>
      <c r="Z369" s="525"/>
      <c r="AA369" s="525"/>
      <c r="AB369" s="525"/>
      <c r="AC369" s="525"/>
    </row>
    <row r="370" spans="11:29" ht="12.75">
      <c r="K370" s="525"/>
      <c r="L370" s="525"/>
      <c r="M370" s="525">
        <f t="shared" si="52"/>
        <v>349</v>
      </c>
      <c r="N370" s="525">
        <f t="shared" si="53"/>
        <v>1</v>
      </c>
      <c r="O370" s="525">
        <f t="shared" si="54"/>
        <v>349</v>
      </c>
      <c r="P370" s="565">
        <f t="shared" si="55"/>
        <v>0.04781257544161806</v>
      </c>
      <c r="Q370" s="565">
        <f t="shared" si="58"/>
        <v>0.021914097077408292</v>
      </c>
      <c r="R370" s="565">
        <f t="shared" si="56"/>
        <v>0.026894573685910167</v>
      </c>
      <c r="S370" s="565">
        <f t="shared" si="57"/>
        <v>0.0029882859651011286</v>
      </c>
      <c r="T370" s="525">
        <f t="shared" si="51"/>
        <v>0</v>
      </c>
      <c r="U370" s="525"/>
      <c r="V370" s="525"/>
      <c r="W370" s="525"/>
      <c r="X370" s="525"/>
      <c r="Y370" s="525"/>
      <c r="Z370" s="525"/>
      <c r="AA370" s="525"/>
      <c r="AB370" s="525"/>
      <c r="AC370" s="525"/>
    </row>
    <row r="371" spans="11:29" ht="12.75">
      <c r="K371" s="525"/>
      <c r="L371" s="525"/>
      <c r="M371" s="525">
        <f t="shared" si="52"/>
        <v>350</v>
      </c>
      <c r="N371" s="525">
        <f t="shared" si="53"/>
        <v>1</v>
      </c>
      <c r="O371" s="525">
        <f t="shared" si="54"/>
        <v>350</v>
      </c>
      <c r="P371" s="565">
        <f t="shared" si="55"/>
        <v>0.04687499999999936</v>
      </c>
      <c r="Q371" s="565">
        <f t="shared" si="58"/>
        <v>0.021484374999999722</v>
      </c>
      <c r="R371" s="565">
        <f t="shared" si="56"/>
        <v>0.02636718749999965</v>
      </c>
      <c r="S371" s="565">
        <f t="shared" si="57"/>
        <v>0.00292968749999996</v>
      </c>
      <c r="T371" s="525">
        <f t="shared" si="51"/>
        <v>0</v>
      </c>
      <c r="U371" s="525"/>
      <c r="V371" s="525"/>
      <c r="W371" s="525"/>
      <c r="X371" s="525"/>
      <c r="Y371" s="525"/>
      <c r="Z371" s="525"/>
      <c r="AA371" s="525"/>
      <c r="AB371" s="525"/>
      <c r="AC371" s="525"/>
    </row>
    <row r="372" spans="11:29" ht="12.75">
      <c r="K372" s="525"/>
      <c r="L372" s="525"/>
      <c r="M372" s="525">
        <f t="shared" si="52"/>
        <v>351</v>
      </c>
      <c r="N372" s="525">
        <f t="shared" si="53"/>
        <v>1</v>
      </c>
      <c r="O372" s="525">
        <f t="shared" si="54"/>
        <v>351</v>
      </c>
      <c r="P372" s="565">
        <f t="shared" si="55"/>
        <v>0.04595580984092625</v>
      </c>
      <c r="Q372" s="565">
        <f t="shared" si="58"/>
        <v>0.02106307951042455</v>
      </c>
      <c r="R372" s="565">
        <f t="shared" si="56"/>
        <v>0.025850143035521026</v>
      </c>
      <c r="S372" s="565">
        <f t="shared" si="57"/>
        <v>0.0028722381150578908</v>
      </c>
      <c r="T372" s="525">
        <f t="shared" si="51"/>
        <v>0</v>
      </c>
      <c r="U372" s="525"/>
      <c r="V372" s="525"/>
      <c r="W372" s="525"/>
      <c r="X372" s="525"/>
      <c r="Y372" s="525"/>
      <c r="Z372" s="525"/>
      <c r="AA372" s="525"/>
      <c r="AB372" s="525"/>
      <c r="AC372" s="525"/>
    </row>
    <row r="373" spans="11:29" ht="12.75">
      <c r="K373" s="525"/>
      <c r="L373" s="525"/>
      <c r="M373" s="525">
        <f t="shared" si="52"/>
        <v>352</v>
      </c>
      <c r="N373" s="525">
        <f t="shared" si="53"/>
        <v>1</v>
      </c>
      <c r="O373" s="525">
        <f t="shared" si="54"/>
        <v>352</v>
      </c>
      <c r="P373" s="565">
        <f t="shared" si="55"/>
        <v>0.04505464444022193</v>
      </c>
      <c r="Q373" s="565">
        <f t="shared" si="58"/>
        <v>0.020650045368435066</v>
      </c>
      <c r="R373" s="565">
        <f t="shared" si="56"/>
        <v>0.025343237497624845</v>
      </c>
      <c r="S373" s="565">
        <f t="shared" si="57"/>
        <v>0.002815915277513871</v>
      </c>
      <c r="T373" s="525">
        <f t="shared" si="51"/>
        <v>0</v>
      </c>
      <c r="U373" s="525"/>
      <c r="V373" s="525"/>
      <c r="W373" s="525"/>
      <c r="X373" s="525"/>
      <c r="Y373" s="525"/>
      <c r="Z373" s="525"/>
      <c r="AA373" s="525"/>
      <c r="AB373" s="525"/>
      <c r="AC373" s="525"/>
    </row>
    <row r="374" spans="11:29" ht="12.75">
      <c r="K374" s="525"/>
      <c r="L374" s="525"/>
      <c r="M374" s="525">
        <f t="shared" si="52"/>
        <v>353</v>
      </c>
      <c r="N374" s="525">
        <f t="shared" si="53"/>
        <v>1</v>
      </c>
      <c r="O374" s="525">
        <f t="shared" si="54"/>
        <v>353</v>
      </c>
      <c r="P374" s="565">
        <f t="shared" si="55"/>
        <v>0.044171150343368805</v>
      </c>
      <c r="Q374" s="565">
        <f t="shared" si="58"/>
        <v>0.02024511057404405</v>
      </c>
      <c r="R374" s="565">
        <f t="shared" si="56"/>
        <v>0.02484627206814496</v>
      </c>
      <c r="S374" s="565">
        <f t="shared" si="57"/>
        <v>0.0027606968964605503</v>
      </c>
      <c r="T374" s="525">
        <f t="shared" si="51"/>
        <v>0</v>
      </c>
      <c r="U374" s="525"/>
      <c r="V374" s="525"/>
      <c r="W374" s="525"/>
      <c r="X374" s="525"/>
      <c r="Y374" s="525"/>
      <c r="Z374" s="525"/>
      <c r="AA374" s="525"/>
      <c r="AB374" s="525"/>
      <c r="AC374" s="525"/>
    </row>
    <row r="375" spans="11:29" ht="12.75">
      <c r="K375" s="525"/>
      <c r="L375" s="525"/>
      <c r="M375" s="525">
        <f t="shared" si="52"/>
        <v>354</v>
      </c>
      <c r="N375" s="525">
        <f t="shared" si="53"/>
        <v>1</v>
      </c>
      <c r="O375" s="525">
        <f t="shared" si="54"/>
        <v>354</v>
      </c>
      <c r="P375" s="565">
        <f t="shared" si="55"/>
        <v>0.04330498102687678</v>
      </c>
      <c r="Q375" s="565">
        <f t="shared" si="58"/>
        <v>0.0198481163039852</v>
      </c>
      <c r="R375" s="565">
        <f t="shared" si="56"/>
        <v>0.024359051827618196</v>
      </c>
      <c r="S375" s="565">
        <f t="shared" si="57"/>
        <v>0.0027065613141797986</v>
      </c>
      <c r="T375" s="525">
        <f t="shared" si="51"/>
        <v>0</v>
      </c>
      <c r="U375" s="525"/>
      <c r="V375" s="525"/>
      <c r="W375" s="525"/>
      <c r="X375" s="525"/>
      <c r="Y375" s="525"/>
      <c r="Z375" s="525"/>
      <c r="AA375" s="525"/>
      <c r="AB375" s="525"/>
      <c r="AC375" s="525"/>
    </row>
    <row r="376" spans="11:29" ht="12.75">
      <c r="K376" s="525"/>
      <c r="L376" s="525"/>
      <c r="M376" s="525">
        <f t="shared" si="52"/>
        <v>355</v>
      </c>
      <c r="N376" s="525">
        <f t="shared" si="53"/>
        <v>1</v>
      </c>
      <c r="O376" s="525">
        <f t="shared" si="54"/>
        <v>355</v>
      </c>
      <c r="P376" s="565">
        <f t="shared" si="55"/>
        <v>0.04245579676237004</v>
      </c>
      <c r="Q376" s="565">
        <f t="shared" si="58"/>
        <v>0.019458906849419613</v>
      </c>
      <c r="R376" s="565">
        <f t="shared" si="56"/>
        <v>0.023881385678833158</v>
      </c>
      <c r="S376" s="565">
        <f t="shared" si="57"/>
        <v>0.0026534872976481274</v>
      </c>
      <c r="T376" s="525">
        <f t="shared" si="51"/>
        <v>0</v>
      </c>
      <c r="U376" s="525"/>
      <c r="V376" s="525"/>
      <c r="W376" s="525"/>
      <c r="X376" s="525"/>
      <c r="Y376" s="525"/>
      <c r="Z376" s="525"/>
      <c r="AA376" s="525"/>
      <c r="AB376" s="525"/>
      <c r="AC376" s="525"/>
    </row>
    <row r="377" spans="11:29" ht="12.75">
      <c r="K377" s="525"/>
      <c r="L377" s="525"/>
      <c r="M377" s="525">
        <f t="shared" si="52"/>
        <v>356</v>
      </c>
      <c r="N377" s="525">
        <f t="shared" si="53"/>
        <v>1</v>
      </c>
      <c r="O377" s="525">
        <f t="shared" si="54"/>
        <v>356</v>
      </c>
      <c r="P377" s="565">
        <f t="shared" si="55"/>
        <v>0.04162326448333902</v>
      </c>
      <c r="Q377" s="565">
        <f t="shared" si="58"/>
        <v>0.01907732955486373</v>
      </c>
      <c r="R377" s="565">
        <f t="shared" si="56"/>
        <v>0.02341308627187821</v>
      </c>
      <c r="S377" s="565">
        <f t="shared" si="57"/>
        <v>0.002601454030208689</v>
      </c>
      <c r="T377" s="525">
        <f t="shared" si="51"/>
        <v>0</v>
      </c>
      <c r="U377" s="525"/>
      <c r="V377" s="525"/>
      <c r="W377" s="525"/>
      <c r="X377" s="525"/>
      <c r="Y377" s="525"/>
      <c r="Z377" s="525"/>
      <c r="AA377" s="525"/>
      <c r="AB377" s="525"/>
      <c r="AC377" s="525"/>
    </row>
    <row r="378" spans="11:29" ht="12.75">
      <c r="K378" s="525"/>
      <c r="L378" s="525"/>
      <c r="M378" s="525">
        <f t="shared" si="52"/>
        <v>357</v>
      </c>
      <c r="N378" s="525">
        <f t="shared" si="53"/>
        <v>1</v>
      </c>
      <c r="O378" s="525">
        <f t="shared" si="54"/>
        <v>357</v>
      </c>
      <c r="P378" s="565">
        <f t="shared" si="55"/>
        <v>0.04080705765450525</v>
      </c>
      <c r="Q378" s="565">
        <f t="shared" si="58"/>
        <v>0.018703234758314917</v>
      </c>
      <c r="R378" s="565">
        <f t="shared" si="56"/>
        <v>0.022953969930659214</v>
      </c>
      <c r="S378" s="565">
        <f t="shared" si="57"/>
        <v>0.002550441103406578</v>
      </c>
      <c r="T378" s="525">
        <f t="shared" si="51"/>
        <v>0</v>
      </c>
      <c r="U378" s="525"/>
      <c r="V378" s="525"/>
      <c r="W378" s="525"/>
      <c r="X378" s="525"/>
      <c r="Y378" s="525"/>
      <c r="Z378" s="525"/>
      <c r="AA378" s="525"/>
      <c r="AB378" s="525"/>
      <c r="AC378" s="525"/>
    </row>
    <row r="379" spans="11:29" ht="12.75">
      <c r="K379" s="525"/>
      <c r="L379" s="525"/>
      <c r="M379" s="525">
        <f t="shared" si="52"/>
        <v>358</v>
      </c>
      <c r="N379" s="525">
        <f t="shared" si="53"/>
        <v>1</v>
      </c>
      <c r="O379" s="525">
        <f t="shared" si="54"/>
        <v>358</v>
      </c>
      <c r="P379" s="565">
        <f t="shared" si="55"/>
        <v>0.0400068561437479</v>
      </c>
      <c r="Q379" s="565">
        <f t="shared" si="58"/>
        <v>0.018336475732551132</v>
      </c>
      <c r="R379" s="565">
        <f t="shared" si="56"/>
        <v>0.022503856580858204</v>
      </c>
      <c r="S379" s="565">
        <f t="shared" si="57"/>
        <v>0.002500428508984244</v>
      </c>
      <c r="T379" s="525">
        <f t="shared" si="51"/>
        <v>0</v>
      </c>
      <c r="U379" s="525"/>
      <c r="V379" s="525"/>
      <c r="W379" s="525"/>
      <c r="X379" s="525"/>
      <c r="Y379" s="525"/>
      <c r="Z379" s="525"/>
      <c r="AA379" s="525"/>
      <c r="AB379" s="525"/>
      <c r="AC379" s="525"/>
    </row>
    <row r="380" spans="11:29" ht="12.75">
      <c r="K380" s="525"/>
      <c r="L380" s="525"/>
      <c r="M380" s="525">
        <f t="shared" si="52"/>
        <v>359</v>
      </c>
      <c r="N380" s="525">
        <f t="shared" si="53"/>
        <v>1</v>
      </c>
      <c r="O380" s="525">
        <f t="shared" si="54"/>
        <v>359</v>
      </c>
      <c r="P380" s="565">
        <f t="shared" si="55"/>
        <v>0.03922234609654178</v>
      </c>
      <c r="Q380" s="565">
        <f t="shared" si="58"/>
        <v>0.01797690862758166</v>
      </c>
      <c r="R380" s="565">
        <f t="shared" si="56"/>
        <v>0.02206256967930476</v>
      </c>
      <c r="S380" s="565">
        <f t="shared" si="57"/>
        <v>0.0024513966310338612</v>
      </c>
      <c r="T380" s="525">
        <f t="shared" si="51"/>
        <v>0</v>
      </c>
      <c r="U380" s="525"/>
      <c r="V380" s="525"/>
      <c r="W380" s="525"/>
      <c r="X380" s="525"/>
      <c r="Y380" s="525"/>
      <c r="Z380" s="525"/>
      <c r="AA380" s="525"/>
      <c r="AB380" s="525"/>
      <c r="AC380" s="525"/>
    </row>
    <row r="381" spans="11:29" ht="12.75">
      <c r="K381" s="525"/>
      <c r="L381" s="525"/>
      <c r="M381" s="525">
        <f t="shared" si="52"/>
        <v>360</v>
      </c>
      <c r="N381" s="525">
        <f t="shared" si="53"/>
        <v>1</v>
      </c>
      <c r="O381" s="525">
        <f t="shared" si="54"/>
        <v>360</v>
      </c>
      <c r="P381" s="565">
        <f t="shared" si="55"/>
        <v>0.038453219812857486</v>
      </c>
      <c r="Q381" s="565">
        <f t="shared" si="58"/>
        <v>0.01762439241422636</v>
      </c>
      <c r="R381" s="565">
        <f t="shared" si="56"/>
        <v>0.021629936144732343</v>
      </c>
      <c r="S381" s="565">
        <f t="shared" si="57"/>
        <v>0.002403326238303593</v>
      </c>
      <c r="T381" s="525">
        <f t="shared" si="51"/>
        <v>0</v>
      </c>
      <c r="U381" s="525"/>
      <c r="V381" s="525"/>
      <c r="W381" s="525"/>
      <c r="X381" s="525"/>
      <c r="Y381" s="525"/>
      <c r="Z381" s="525"/>
      <c r="AA381" s="525"/>
      <c r="AB381" s="525"/>
      <c r="AC381" s="525"/>
    </row>
    <row r="382" spans="11:29" ht="12.75">
      <c r="K382" s="525"/>
      <c r="L382" s="525"/>
      <c r="M382" s="525">
        <f t="shared" si="52"/>
        <v>361</v>
      </c>
      <c r="N382" s="525">
        <f t="shared" si="53"/>
        <v>1</v>
      </c>
      <c r="O382" s="525">
        <f t="shared" si="54"/>
        <v>361</v>
      </c>
      <c r="P382" s="565">
        <f t="shared" si="55"/>
        <v>0.03769917562647553</v>
      </c>
      <c r="Q382" s="565">
        <f t="shared" si="58"/>
        <v>0.017278788828801298</v>
      </c>
      <c r="R382" s="565">
        <f t="shared" si="56"/>
        <v>0.021205786289892493</v>
      </c>
      <c r="S382" s="565">
        <f t="shared" si="57"/>
        <v>0.002356198476654721</v>
      </c>
      <c r="T382" s="525">
        <f t="shared" si="51"/>
        <v>0</v>
      </c>
      <c r="U382" s="525"/>
      <c r="V382" s="525"/>
      <c r="W382" s="525"/>
      <c r="X382" s="525"/>
      <c r="Y382" s="525"/>
      <c r="Z382" s="525"/>
      <c r="AA382" s="525"/>
      <c r="AB382" s="525"/>
      <c r="AC382" s="525"/>
    </row>
    <row r="383" spans="11:29" ht="12.75">
      <c r="K383" s="525"/>
      <c r="L383" s="525"/>
      <c r="M383" s="525">
        <f t="shared" si="52"/>
        <v>362</v>
      </c>
      <c r="N383" s="525">
        <f t="shared" si="53"/>
        <v>1</v>
      </c>
      <c r="O383" s="525">
        <f t="shared" si="54"/>
        <v>362</v>
      </c>
      <c r="P383" s="565">
        <f t="shared" si="55"/>
        <v>0.03695991778666699</v>
      </c>
      <c r="Q383" s="565">
        <f t="shared" si="58"/>
        <v>0.01693996231888905</v>
      </c>
      <c r="R383" s="565">
        <f t="shared" si="56"/>
        <v>0.020789953755000187</v>
      </c>
      <c r="S383" s="565">
        <f t="shared" si="57"/>
        <v>0.002309994861666687</v>
      </c>
      <c r="T383" s="525">
        <f t="shared" si="51"/>
        <v>0</v>
      </c>
      <c r="U383" s="525"/>
      <c r="V383" s="525"/>
      <c r="W383" s="525"/>
      <c r="X383" s="525"/>
      <c r="Y383" s="525"/>
      <c r="Z383" s="525"/>
      <c r="AA383" s="525"/>
      <c r="AB383" s="525"/>
      <c r="AC383" s="525"/>
    </row>
    <row r="384" spans="11:29" ht="12.75">
      <c r="K384" s="525"/>
      <c r="L384" s="525"/>
      <c r="M384" s="525">
        <f t="shared" si="52"/>
        <v>363</v>
      </c>
      <c r="N384" s="525">
        <f t="shared" si="53"/>
        <v>1</v>
      </c>
      <c r="O384" s="525">
        <f t="shared" si="54"/>
        <v>363</v>
      </c>
      <c r="P384" s="565">
        <f t="shared" si="55"/>
        <v>0.03623515634219433</v>
      </c>
      <c r="Q384" s="565">
        <f t="shared" si="58"/>
        <v>0.016607779990172416</v>
      </c>
      <c r="R384" s="565">
        <f t="shared" si="56"/>
        <v>0.02038227544248432</v>
      </c>
      <c r="S384" s="565">
        <f t="shared" si="57"/>
        <v>0.002264697271387146</v>
      </c>
      <c r="T384" s="525">
        <f t="shared" si="51"/>
        <v>0</v>
      </c>
      <c r="U384" s="525"/>
      <c r="V384" s="525"/>
      <c r="W384" s="525"/>
      <c r="X384" s="525"/>
      <c r="Y384" s="525"/>
      <c r="Z384" s="525"/>
      <c r="AA384" s="525"/>
      <c r="AB384" s="525"/>
      <c r="AC384" s="525"/>
    </row>
    <row r="385" spans="11:29" ht="12.75">
      <c r="K385" s="525"/>
      <c r="L385" s="525"/>
      <c r="M385" s="525">
        <f t="shared" si="52"/>
        <v>364</v>
      </c>
      <c r="N385" s="525">
        <f t="shared" si="53"/>
        <v>1</v>
      </c>
      <c r="O385" s="525">
        <f t="shared" si="54"/>
        <v>364</v>
      </c>
      <c r="P385" s="565">
        <f t="shared" si="55"/>
        <v>0.03552460702758695</v>
      </c>
      <c r="Q385" s="565">
        <f t="shared" si="58"/>
        <v>0.0162821115543107</v>
      </c>
      <c r="R385" s="565">
        <f t="shared" si="56"/>
        <v>0.019982591453017666</v>
      </c>
      <c r="S385" s="565">
        <f t="shared" si="57"/>
        <v>0.0022202879392241846</v>
      </c>
      <c r="T385" s="525">
        <f t="shared" si="51"/>
        <v>0</v>
      </c>
      <c r="U385" s="525"/>
      <c r="V385" s="525"/>
      <c r="W385" s="525"/>
      <c r="X385" s="525"/>
      <c r="Y385" s="525"/>
      <c r="Z385" s="525"/>
      <c r="AA385" s="525"/>
      <c r="AB385" s="525"/>
      <c r="AC385" s="525"/>
    </row>
    <row r="386" spans="11:29" ht="12.75">
      <c r="K386" s="525"/>
      <c r="L386" s="525"/>
      <c r="M386" s="525">
        <f t="shared" si="52"/>
        <v>365</v>
      </c>
      <c r="N386" s="525">
        <f t="shared" si="53"/>
        <v>1</v>
      </c>
      <c r="O386" s="525">
        <f t="shared" si="54"/>
        <v>0</v>
      </c>
      <c r="P386" s="565">
        <f t="shared" si="55"/>
        <v>0.03482799115164673</v>
      </c>
      <c r="Q386" s="565">
        <f t="shared" si="58"/>
        <v>0.0159628292778381</v>
      </c>
      <c r="R386" s="565">
        <f t="shared" si="56"/>
        <v>0.019590745022801292</v>
      </c>
      <c r="S386" s="565">
        <f t="shared" si="57"/>
        <v>0.0021767494469779208</v>
      </c>
      <c r="T386" s="525">
        <f t="shared" si="51"/>
        <v>0</v>
      </c>
      <c r="U386" s="525"/>
      <c r="V386" s="525"/>
      <c r="W386" s="525"/>
      <c r="X386" s="525"/>
      <c r="Y386" s="525"/>
      <c r="Z386" s="525"/>
      <c r="AA386" s="525"/>
      <c r="AB386" s="525"/>
      <c r="AC386" s="525"/>
    </row>
  </sheetData>
  <sheetProtection password="F155" sheet="1" objects="1" scenarios="1"/>
  <mergeCells count="38">
    <mergeCell ref="A132:A134"/>
    <mergeCell ref="B132:C132"/>
    <mergeCell ref="D132:E132"/>
    <mergeCell ref="F132:G132"/>
    <mergeCell ref="A115:A117"/>
    <mergeCell ref="B123:C123"/>
    <mergeCell ref="D123:E123"/>
    <mergeCell ref="F123:G123"/>
    <mergeCell ref="A123:A125"/>
    <mergeCell ref="B115:G115"/>
    <mergeCell ref="E108:G108"/>
    <mergeCell ref="B107:G107"/>
    <mergeCell ref="B116:D116"/>
    <mergeCell ref="E116:G116"/>
    <mergeCell ref="A13:D14"/>
    <mergeCell ref="B21:C21"/>
    <mergeCell ref="A15:A18"/>
    <mergeCell ref="A107:A109"/>
    <mergeCell ref="B108:D108"/>
    <mergeCell ref="B69:C70"/>
    <mergeCell ref="A69:A71"/>
    <mergeCell ref="B62:D62"/>
    <mergeCell ref="A62:A63"/>
    <mergeCell ref="F54:G54"/>
    <mergeCell ref="B46:D46"/>
    <mergeCell ref="A46:A48"/>
    <mergeCell ref="A54:A56"/>
    <mergeCell ref="B54:D54"/>
    <mergeCell ref="A1:C2"/>
    <mergeCell ref="A25:A26"/>
    <mergeCell ref="B22:C22"/>
    <mergeCell ref="B23:C23"/>
    <mergeCell ref="A20:A23"/>
    <mergeCell ref="B20:C20"/>
    <mergeCell ref="B3:C3"/>
    <mergeCell ref="B4:C4"/>
    <mergeCell ref="B5:C5"/>
    <mergeCell ref="B12:C12"/>
  </mergeCells>
  <printOptions/>
  <pageMargins left="0.75" right="0.75" top="0.5" bottom="0.76" header="0.28" footer="0.26"/>
  <pageSetup fitToHeight="0" fitToWidth="1" horizontalDpi="600" verticalDpi="600" orientation="portrait" scale="56" r:id="rId4"/>
  <headerFooter alignWithMargins="0">
    <oddHeader>&amp;C&amp;A</oddHeader>
    <oddFooter>&amp;L&amp;F&amp;CC-&amp;P</oddFooter>
  </headerFooter>
  <rowBreaks count="2" manualBreakCount="2">
    <brk id="84" max="7" man="1"/>
    <brk id="175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2">
    <pageSetUpPr fitToPage="1"/>
  </sheetPr>
  <dimension ref="A1:Z386"/>
  <sheetViews>
    <sheetView showGridLines="0" tabSelected="1" zoomScale="70" zoomScaleNormal="70" zoomScaleSheetLayoutView="50" workbookViewId="0" topLeftCell="A39">
      <selection activeCell="F39" sqref="F39"/>
    </sheetView>
  </sheetViews>
  <sheetFormatPr defaultColWidth="9.140625" defaultRowHeight="12.75"/>
  <cols>
    <col min="1" max="1" width="39.00390625" style="526" customWidth="1"/>
    <col min="2" max="2" width="19.57421875" style="526" customWidth="1"/>
    <col min="3" max="3" width="19.8515625" style="526" customWidth="1"/>
    <col min="4" max="4" width="15.28125" style="523" customWidth="1"/>
    <col min="5" max="5" width="15.8515625" style="526" customWidth="1"/>
    <col min="6" max="6" width="14.7109375" style="526" customWidth="1"/>
    <col min="7" max="7" width="14.57421875" style="526" customWidth="1"/>
    <col min="8" max="8" width="17.140625" style="526" customWidth="1"/>
    <col min="9" max="9" width="14.57421875" style="526" customWidth="1"/>
    <col min="10" max="10" width="14.421875" style="526" customWidth="1"/>
    <col min="11" max="11" width="19.421875" style="706" customWidth="1"/>
    <col min="12" max="13" width="14.421875" style="526" customWidth="1"/>
    <col min="14" max="14" width="8.421875" style="526" customWidth="1"/>
    <col min="15" max="15" width="8.28125" style="526" customWidth="1"/>
    <col min="16" max="16" width="24.7109375" style="526" customWidth="1"/>
    <col min="17" max="17" width="10.28125" style="526" customWidth="1"/>
    <col min="18" max="18" width="14.421875" style="526" customWidth="1"/>
    <col min="19" max="20" width="8.421875" style="526" customWidth="1"/>
    <col min="21" max="21" width="18.140625" style="526" customWidth="1"/>
    <col min="22" max="22" width="10.8515625" style="526" customWidth="1"/>
    <col min="23" max="23" width="8.421875" style="526" customWidth="1"/>
    <col min="24" max="24" width="18.421875" style="526" customWidth="1"/>
    <col min="25" max="30" width="8.421875" style="526" customWidth="1"/>
    <col min="31" max="31" width="11.57421875" style="526" customWidth="1"/>
    <col min="32" max="16384" width="8.421875" style="526" customWidth="1"/>
  </cols>
  <sheetData>
    <row r="1" spans="1:3" ht="12.75">
      <c r="A1" s="980" t="s">
        <v>116</v>
      </c>
      <c r="B1" s="981"/>
      <c r="C1" s="981"/>
    </row>
    <row r="2" spans="1:5" ht="19.5" customHeight="1" thickBot="1">
      <c r="A2" s="982"/>
      <c r="B2" s="982"/>
      <c r="C2" s="982"/>
      <c r="E2" s="733" t="s">
        <v>117</v>
      </c>
    </row>
    <row r="3" spans="1:5" ht="20.25" customHeight="1">
      <c r="A3" s="734" t="s">
        <v>3</v>
      </c>
      <c r="B3" s="994" t="str">
        <f>'[3]INPUTS'!B5</f>
        <v>Fomesafen</v>
      </c>
      <c r="C3" s="995"/>
      <c r="E3" s="735" t="s">
        <v>118</v>
      </c>
    </row>
    <row r="4" spans="1:11" ht="15" customHeight="1">
      <c r="A4" s="736" t="s">
        <v>5</v>
      </c>
      <c r="B4" s="996" t="str">
        <f>'[3]INPUTS'!B6</f>
        <v>Crop</v>
      </c>
      <c r="C4" s="997"/>
      <c r="E4" s="735" t="s">
        <v>119</v>
      </c>
      <c r="K4" s="526"/>
    </row>
    <row r="5" spans="1:16" ht="15" customHeight="1">
      <c r="A5" s="737" t="s">
        <v>7</v>
      </c>
      <c r="B5" s="996" t="str">
        <f>'[3]INPUTS'!B7</f>
        <v>Reflex, liquid (?)</v>
      </c>
      <c r="C5" s="997"/>
      <c r="E5" s="735" t="s">
        <v>120</v>
      </c>
      <c r="P5" s="526" t="s">
        <v>8</v>
      </c>
    </row>
    <row r="6" spans="1:5" ht="15" customHeight="1">
      <c r="A6" s="737" t="s">
        <v>9</v>
      </c>
      <c r="B6" s="532">
        <f>'[3]INPUTS'!D9</f>
        <v>0.2</v>
      </c>
      <c r="C6" s="533" t="s">
        <v>10</v>
      </c>
      <c r="E6" s="738" t="s">
        <v>121</v>
      </c>
    </row>
    <row r="7" spans="1:3" ht="15" customHeight="1">
      <c r="A7" s="737" t="s">
        <v>12</v>
      </c>
      <c r="B7" s="532">
        <f>'[3]INPUTS'!B10</f>
        <v>35</v>
      </c>
      <c r="C7" s="533" t="s">
        <v>13</v>
      </c>
    </row>
    <row r="8" spans="1:17" ht="15" customHeight="1">
      <c r="A8" s="739" t="s">
        <v>15</v>
      </c>
      <c r="B8" s="532">
        <f>'[3]INPUTS'!B11</f>
        <v>365</v>
      </c>
      <c r="C8" s="533" t="s">
        <v>16</v>
      </c>
      <c r="P8" s="740" t="s">
        <v>122</v>
      </c>
      <c r="Q8" s="740" t="s">
        <v>19</v>
      </c>
    </row>
    <row r="9" spans="1:3" ht="15" customHeight="1">
      <c r="A9" s="737" t="s">
        <v>20</v>
      </c>
      <c r="B9" s="538">
        <f>'[3]INPUTS'!B12</f>
        <v>1</v>
      </c>
      <c r="C9" s="539"/>
    </row>
    <row r="10" spans="1:3" ht="15" customHeight="1" thickBot="1">
      <c r="A10" s="741" t="s">
        <v>21</v>
      </c>
      <c r="B10" s="540">
        <v>1</v>
      </c>
      <c r="C10" s="541" t="s">
        <v>22</v>
      </c>
    </row>
    <row r="11" spans="1:17" ht="15" customHeight="1">
      <c r="A11" s="742"/>
      <c r="B11" s="543"/>
      <c r="C11" s="544"/>
      <c r="P11" s="526" t="s">
        <v>123</v>
      </c>
      <c r="Q11" s="525">
        <f>(B6*85)</f>
        <v>17</v>
      </c>
    </row>
    <row r="12" spans="1:17" ht="15" customHeight="1" thickBot="1">
      <c r="A12" s="743"/>
      <c r="B12" s="998"/>
      <c r="C12" s="998"/>
      <c r="P12" s="526" t="s">
        <v>124</v>
      </c>
      <c r="Q12" s="525">
        <f>(B6*36)</f>
        <v>7.2</v>
      </c>
    </row>
    <row r="13" spans="1:17" ht="15" customHeight="1">
      <c r="A13" s="1059" t="s">
        <v>25</v>
      </c>
      <c r="B13" s="1060"/>
      <c r="C13" s="1060"/>
      <c r="D13" s="1061"/>
      <c r="P13" s="526" t="s">
        <v>125</v>
      </c>
      <c r="Q13" s="525">
        <f>(B6*45)</f>
        <v>9</v>
      </c>
    </row>
    <row r="14" spans="1:17" ht="13.5" thickBot="1">
      <c r="A14" s="1062"/>
      <c r="B14" s="1063"/>
      <c r="C14" s="1063"/>
      <c r="D14" s="1064"/>
      <c r="P14" s="526" t="s">
        <v>126</v>
      </c>
      <c r="Q14" s="525">
        <f>(B6*7)</f>
        <v>1.4000000000000001</v>
      </c>
    </row>
    <row r="15" spans="1:17" ht="15" customHeight="1">
      <c r="A15" s="1075" t="s">
        <v>28</v>
      </c>
      <c r="B15" s="546" t="str">
        <f>IF('[3]INPUTS'!D21=3,'[3]INPUTS'!G21,IF('[3]INPUTS'!D21=1,"Bobwhite quail ","Mallard duck "))</f>
        <v>Mallard duck </v>
      </c>
      <c r="C15" s="547" t="s">
        <v>29</v>
      </c>
      <c r="D15" s="548">
        <f>'[3]INPUTS'!C21</f>
        <v>5000</v>
      </c>
      <c r="E15" s="744"/>
      <c r="Q15" s="525"/>
    </row>
    <row r="16" spans="1:17" ht="15" customHeight="1">
      <c r="A16" s="1076"/>
      <c r="B16" s="549" t="str">
        <f>IF('[3]INPUTS'!D22=3,'[3]INPUTS'!G22,IF('[3]INPUTS'!D22=1,"Bobwhite quail ","Mallard duck)"))</f>
        <v>Bobwhite quail </v>
      </c>
      <c r="C16" s="550" t="s">
        <v>30</v>
      </c>
      <c r="D16" s="551">
        <f>'[3]INPUTS'!C22</f>
        <v>20000</v>
      </c>
      <c r="E16" s="744"/>
      <c r="P16" s="526" t="s">
        <v>31</v>
      </c>
      <c r="Q16" s="552">
        <f>(LN(2)/B7)</f>
        <v>0.01980420515885558</v>
      </c>
    </row>
    <row r="17" spans="1:26" ht="15" customHeight="1">
      <c r="A17" s="1076"/>
      <c r="B17" s="549">
        <f>IF('[3]INPUTS'!D23=3,'[3]INPUTS'!G23,IF('[3]INPUTS'!D23=1,"Bobwhite quail)","Mallard duck"))</f>
        <v>0</v>
      </c>
      <c r="C17" s="550" t="s">
        <v>53</v>
      </c>
      <c r="D17" s="553">
        <f>'[3]INPUTS'!C23</f>
        <v>0</v>
      </c>
      <c r="E17" s="744"/>
      <c r="U17" s="745" t="s">
        <v>28</v>
      </c>
      <c r="V17" s="745" t="s">
        <v>28</v>
      </c>
      <c r="W17" s="745"/>
      <c r="X17" s="745" t="s">
        <v>33</v>
      </c>
      <c r="Y17" s="745" t="s">
        <v>33</v>
      </c>
      <c r="Z17" s="745"/>
    </row>
    <row r="18" spans="1:26" ht="15" customHeight="1" thickBot="1">
      <c r="A18" s="1077"/>
      <c r="B18" s="555" t="str">
        <f>IF('[3]INPUTS'!D24=3,'[3]INPUTS'!G24,IF('[3]INPUTS'!D24=1,"Bobwhite quail ","Mallard duck"))</f>
        <v>Mallard duck</v>
      </c>
      <c r="C18" s="556" t="s">
        <v>34</v>
      </c>
      <c r="D18" s="557">
        <f>'[3]INPUTS'!C24</f>
        <v>46</v>
      </c>
      <c r="Q18" s="745" t="s">
        <v>35</v>
      </c>
      <c r="T18" s="526" t="s">
        <v>36</v>
      </c>
      <c r="U18" s="745" t="s">
        <v>37</v>
      </c>
      <c r="V18" s="745" t="s">
        <v>38</v>
      </c>
      <c r="W18" s="745"/>
      <c r="X18" s="745" t="s">
        <v>37</v>
      </c>
      <c r="Y18" s="745" t="s">
        <v>38</v>
      </c>
      <c r="Z18" s="745"/>
    </row>
    <row r="19" spans="1:26" ht="15" customHeight="1" thickBot="1">
      <c r="A19" s="746"/>
      <c r="B19" s="747"/>
      <c r="C19" s="747"/>
      <c r="D19" s="748"/>
      <c r="M19" s="745" t="s">
        <v>39</v>
      </c>
      <c r="N19" s="745" t="s">
        <v>40</v>
      </c>
      <c r="O19" s="745" t="s">
        <v>41</v>
      </c>
      <c r="P19" s="745" t="s">
        <v>42</v>
      </c>
      <c r="Q19" s="745" t="s">
        <v>43</v>
      </c>
      <c r="R19" s="745" t="s">
        <v>44</v>
      </c>
      <c r="S19" s="749" t="s">
        <v>45</v>
      </c>
      <c r="T19" s="526" t="s">
        <v>46</v>
      </c>
      <c r="U19" s="745" t="s">
        <v>47</v>
      </c>
      <c r="V19" s="745" t="s">
        <v>47</v>
      </c>
      <c r="W19" s="745"/>
      <c r="X19" s="745" t="s">
        <v>47</v>
      </c>
      <c r="Y19" s="745" t="s">
        <v>47</v>
      </c>
      <c r="Z19" s="745"/>
    </row>
    <row r="20" spans="1:26" ht="15" customHeight="1">
      <c r="A20" s="1071" t="s">
        <v>48</v>
      </c>
      <c r="B20" s="1057" t="s">
        <v>29</v>
      </c>
      <c r="C20" s="1058"/>
      <c r="D20" s="562">
        <f>'[3]INPUTS'!C28</f>
        <v>396</v>
      </c>
      <c r="E20" s="744"/>
      <c r="M20" s="740" t="s">
        <v>35</v>
      </c>
      <c r="N20" s="740" t="s">
        <v>35</v>
      </c>
      <c r="O20" s="740" t="s">
        <v>49</v>
      </c>
      <c r="P20" s="740" t="s">
        <v>35</v>
      </c>
      <c r="Q20" s="740" t="s">
        <v>35</v>
      </c>
      <c r="R20" s="750" t="s">
        <v>50</v>
      </c>
      <c r="S20" s="750" t="s">
        <v>51</v>
      </c>
      <c r="T20" s="526" t="s">
        <v>35</v>
      </c>
      <c r="U20" s="745" t="s">
        <v>52</v>
      </c>
      <c r="V20" s="745" t="s">
        <v>52</v>
      </c>
      <c r="W20" s="745"/>
      <c r="X20" s="745" t="s">
        <v>52</v>
      </c>
      <c r="Y20" s="745" t="s">
        <v>52</v>
      </c>
      <c r="Z20" s="745"/>
    </row>
    <row r="21" spans="1:26" ht="12.75">
      <c r="A21" s="1072"/>
      <c r="B21" s="1067" t="s">
        <v>30</v>
      </c>
      <c r="C21" s="1074"/>
      <c r="D21" s="564">
        <f>'[3]INPUTS'!C29</f>
        <v>0</v>
      </c>
      <c r="E21" s="744"/>
      <c r="M21" s="525">
        <v>0</v>
      </c>
      <c r="N21" s="525">
        <v>1</v>
      </c>
      <c r="O21" s="525">
        <v>0</v>
      </c>
      <c r="P21" s="565">
        <f>(Q11)</f>
        <v>17</v>
      </c>
      <c r="Q21" s="525">
        <f>(Q12)</f>
        <v>7.2</v>
      </c>
      <c r="R21" s="525">
        <f>(Q13)</f>
        <v>9</v>
      </c>
      <c r="S21" s="525">
        <f>(Q14)</f>
        <v>1.4000000000000001</v>
      </c>
      <c r="T21" s="525">
        <f aca="true" t="shared" si="0" ref="T21:T84">$B$11</f>
        <v>0</v>
      </c>
      <c r="U21" s="525">
        <v>0</v>
      </c>
      <c r="V21" s="525">
        <v>0</v>
      </c>
      <c r="W21" s="525"/>
      <c r="X21" s="525">
        <v>0</v>
      </c>
      <c r="Y21" s="525">
        <v>0</v>
      </c>
      <c r="Z21" s="525"/>
    </row>
    <row r="22" spans="1:26" ht="12.75">
      <c r="A22" s="1072"/>
      <c r="B22" s="1067" t="s">
        <v>53</v>
      </c>
      <c r="C22" s="1068"/>
      <c r="D22" s="551">
        <f>IF('[3]INPUTS'!D30=2,'[3]INPUTS'!C31,'[3]INPUTS'!C30)</f>
        <v>12.5</v>
      </c>
      <c r="E22" s="744"/>
      <c r="M22" s="525">
        <f aca="true" t="shared" si="1" ref="M22:M85">(M21+1)</f>
        <v>1</v>
      </c>
      <c r="N22" s="525">
        <f aca="true" t="shared" si="2" ref="N22:N85">IF($B$9&gt;N21,IF(O21=($B$8-1),(N21+1),(N21)),(N21))</f>
        <v>1</v>
      </c>
      <c r="O22" s="525">
        <f aca="true" t="shared" si="3" ref="O22:O85">IF(O21&lt;($B$8-1),(1+O21),0)</f>
        <v>1</v>
      </c>
      <c r="P22" s="565">
        <f aca="true" t="shared" si="4" ref="P22:P85">IF((N22&gt;N21),(EXP(-$Q$16)*(P21)+$Q$11),((EXP(-$Q$16)*(P21))))</f>
        <v>16.66664036897615</v>
      </c>
      <c r="Q22" s="565">
        <f aca="true" t="shared" si="5" ref="Q22:Q85">IF((N22&gt;N21),(EXP(-$Q$16)*(Q21)+$Q$12),((EXP(-$Q$16)*(Q21))))</f>
        <v>7.058812391566369</v>
      </c>
      <c r="R22" s="565">
        <f aca="true" t="shared" si="6" ref="R22:R85">IF((N22&gt;N21),(EXP(-$Q$16)*(R21)+$Q$13),((EXP(-$Q$16)*(R21))))</f>
        <v>8.82351548945796</v>
      </c>
      <c r="S22" s="565">
        <f aca="true" t="shared" si="7" ref="S22:S85">IF((N22&gt;N21),(EXP(-$Q$16)*(S21)+$Q$14),((EXP(-$Q$16)*(S21))))</f>
        <v>1.3725468539156829</v>
      </c>
      <c r="T22" s="525">
        <f t="shared" si="0"/>
        <v>0</v>
      </c>
      <c r="U22" s="525">
        <f aca="true" t="shared" si="8" ref="U22:U53">IF(P21&gt;$D$18,(U21+1),U21)</f>
        <v>0</v>
      </c>
      <c r="V22" s="525">
        <f aca="true" t="shared" si="9" ref="V22:V53">IF(P21&gt;$D$16,(V21+1),V21)</f>
        <v>0</v>
      </c>
      <c r="W22" s="525"/>
      <c r="X22" s="525">
        <f aca="true" t="shared" si="10" ref="X22:X53">IF(P21&gt;$D$22,(X21+1),X21)</f>
        <v>1</v>
      </c>
      <c r="Y22" s="525">
        <f aca="true" t="shared" si="11" ref="Y22:Y53">IF(P21&gt;$D$20,(Y21+1),Y21)</f>
        <v>0</v>
      </c>
      <c r="Z22" s="525"/>
    </row>
    <row r="23" spans="1:26" ht="13.5" thickBot="1">
      <c r="A23" s="1073"/>
      <c r="B23" s="1069" t="s">
        <v>34</v>
      </c>
      <c r="C23" s="1070"/>
      <c r="D23" s="566">
        <f>IF('[3]INPUTS'!D30=1,'[3]INPUTS'!C31,'[3]INPUTS'!C30)</f>
        <v>250</v>
      </c>
      <c r="E23" s="744"/>
      <c r="I23" s="567"/>
      <c r="M23" s="525">
        <f t="shared" si="1"/>
        <v>2</v>
      </c>
      <c r="N23" s="525">
        <f t="shared" si="2"/>
        <v>1</v>
      </c>
      <c r="O23" s="525">
        <f t="shared" si="3"/>
        <v>2</v>
      </c>
      <c r="P23" s="565">
        <f t="shared" si="4"/>
        <v>16.33981771698738</v>
      </c>
      <c r="Q23" s="565">
        <f t="shared" si="5"/>
        <v>6.920393386018183</v>
      </c>
      <c r="R23" s="565">
        <f t="shared" si="6"/>
        <v>8.65049173252273</v>
      </c>
      <c r="S23" s="565">
        <f t="shared" si="7"/>
        <v>1.3456320472813135</v>
      </c>
      <c r="T23" s="525">
        <f t="shared" si="0"/>
        <v>0</v>
      </c>
      <c r="U23" s="525">
        <f t="shared" si="8"/>
        <v>0</v>
      </c>
      <c r="V23" s="525">
        <f t="shared" si="9"/>
        <v>0</v>
      </c>
      <c r="W23" s="525"/>
      <c r="X23" s="525">
        <f t="shared" si="10"/>
        <v>2</v>
      </c>
      <c r="Y23" s="525">
        <f t="shared" si="11"/>
        <v>0</v>
      </c>
      <c r="Z23" s="525"/>
    </row>
    <row r="24" spans="3:26" ht="12" customHeight="1" thickBot="1">
      <c r="C24" s="751"/>
      <c r="D24" s="752"/>
      <c r="I24" s="567"/>
      <c r="M24" s="525">
        <f t="shared" si="1"/>
        <v>3</v>
      </c>
      <c r="N24" s="525">
        <f t="shared" si="2"/>
        <v>1</v>
      </c>
      <c r="O24" s="525">
        <f t="shared" si="3"/>
        <v>3</v>
      </c>
      <c r="P24" s="565">
        <f t="shared" si="4"/>
        <v>16.019403857861974</v>
      </c>
      <c r="Q24" s="565">
        <f t="shared" si="5"/>
        <v>6.784688692741541</v>
      </c>
      <c r="R24" s="565">
        <f t="shared" si="6"/>
        <v>8.480860865926926</v>
      </c>
      <c r="S24" s="565">
        <f t="shared" si="7"/>
        <v>1.319245023588633</v>
      </c>
      <c r="T24" s="525">
        <f t="shared" si="0"/>
        <v>0</v>
      </c>
      <c r="U24" s="525">
        <f t="shared" si="8"/>
        <v>0</v>
      </c>
      <c r="V24" s="525">
        <f t="shared" si="9"/>
        <v>0</v>
      </c>
      <c r="W24" s="525"/>
      <c r="X24" s="525">
        <f t="shared" si="10"/>
        <v>3</v>
      </c>
      <c r="Y24" s="525">
        <f t="shared" si="11"/>
        <v>0</v>
      </c>
      <c r="Z24" s="525"/>
    </row>
    <row r="25" spans="1:26" ht="18.75" customHeight="1">
      <c r="A25" s="1065" t="s">
        <v>138</v>
      </c>
      <c r="B25" s="568" t="s">
        <v>127</v>
      </c>
      <c r="I25" s="567"/>
      <c r="M25" s="525">
        <f t="shared" si="1"/>
        <v>4</v>
      </c>
      <c r="N25" s="525">
        <f t="shared" si="2"/>
        <v>1</v>
      </c>
      <c r="O25" s="525">
        <f t="shared" si="3"/>
        <v>4</v>
      </c>
      <c r="P25" s="565">
        <f t="shared" si="4"/>
        <v>15.70527311908086</v>
      </c>
      <c r="Q25" s="565">
        <f t="shared" si="5"/>
        <v>6.651645085728363</v>
      </c>
      <c r="R25" s="565">
        <f t="shared" si="6"/>
        <v>8.314556357160455</v>
      </c>
      <c r="S25" s="565">
        <f t="shared" si="7"/>
        <v>1.2933754333360707</v>
      </c>
      <c r="T25" s="525">
        <f t="shared" si="0"/>
        <v>0</v>
      </c>
      <c r="U25" s="525">
        <f t="shared" si="8"/>
        <v>0</v>
      </c>
      <c r="V25" s="525">
        <f t="shared" si="9"/>
        <v>0</v>
      </c>
      <c r="W25" s="525"/>
      <c r="X25" s="525">
        <f t="shared" si="10"/>
        <v>4</v>
      </c>
      <c r="Y25" s="525">
        <f t="shared" si="11"/>
        <v>0</v>
      </c>
      <c r="Z25" s="525"/>
    </row>
    <row r="26" spans="1:26" ht="21" customHeight="1">
      <c r="A26" s="1066"/>
      <c r="B26" s="569"/>
      <c r="I26" s="567"/>
      <c r="M26" s="525">
        <f t="shared" si="1"/>
        <v>5</v>
      </c>
      <c r="N26" s="525">
        <f t="shared" si="2"/>
        <v>1</v>
      </c>
      <c r="O26" s="525">
        <f t="shared" si="3"/>
        <v>5</v>
      </c>
      <c r="P26" s="565">
        <f t="shared" si="4"/>
        <v>15.397302292486414</v>
      </c>
      <c r="Q26" s="565">
        <f t="shared" si="5"/>
        <v>6.521210382700127</v>
      </c>
      <c r="R26" s="565">
        <f t="shared" si="6"/>
        <v>8.151512978375159</v>
      </c>
      <c r="S26" s="565">
        <f t="shared" si="7"/>
        <v>1.2680131299694692</v>
      </c>
      <c r="T26" s="525">
        <f t="shared" si="0"/>
        <v>0</v>
      </c>
      <c r="U26" s="525">
        <f t="shared" si="8"/>
        <v>0</v>
      </c>
      <c r="V26" s="525">
        <f t="shared" si="9"/>
        <v>0</v>
      </c>
      <c r="W26" s="525"/>
      <c r="X26" s="525">
        <f t="shared" si="10"/>
        <v>5</v>
      </c>
      <c r="Y26" s="525">
        <f t="shared" si="11"/>
        <v>0</v>
      </c>
      <c r="Z26" s="525"/>
    </row>
    <row r="27" spans="1:26" ht="12.75">
      <c r="A27" s="753" t="s">
        <v>42</v>
      </c>
      <c r="B27" s="754">
        <f>MAX(P21:P386)</f>
        <v>17</v>
      </c>
      <c r="I27" s="567"/>
      <c r="M27" s="525">
        <f t="shared" si="1"/>
        <v>6</v>
      </c>
      <c r="N27" s="525">
        <f t="shared" si="2"/>
        <v>1</v>
      </c>
      <c r="O27" s="525">
        <f t="shared" si="3"/>
        <v>6</v>
      </c>
      <c r="P27" s="565">
        <f t="shared" si="4"/>
        <v>15.095370585957827</v>
      </c>
      <c r="Q27" s="565">
        <f t="shared" si="5"/>
        <v>6.393333424640961</v>
      </c>
      <c r="R27" s="565">
        <f t="shared" si="6"/>
        <v>7.991666780801202</v>
      </c>
      <c r="S27" s="565">
        <f t="shared" si="7"/>
        <v>1.2431481659024093</v>
      </c>
      <c r="T27" s="525">
        <f t="shared" si="0"/>
        <v>0</v>
      </c>
      <c r="U27" s="525">
        <f t="shared" si="8"/>
        <v>0</v>
      </c>
      <c r="V27" s="525">
        <f t="shared" si="9"/>
        <v>0</v>
      </c>
      <c r="W27" s="525"/>
      <c r="X27" s="525">
        <f t="shared" si="10"/>
        <v>6</v>
      </c>
      <c r="Y27" s="525">
        <f t="shared" si="11"/>
        <v>0</v>
      </c>
      <c r="Z27" s="525"/>
    </row>
    <row r="28" spans="1:26" ht="12.75">
      <c r="A28" s="753" t="s">
        <v>56</v>
      </c>
      <c r="B28" s="754">
        <f>MAX(Q21:Q386)</f>
        <v>7.2</v>
      </c>
      <c r="I28" s="567"/>
      <c r="M28" s="525">
        <f t="shared" si="1"/>
        <v>7</v>
      </c>
      <c r="N28" s="525">
        <f t="shared" si="2"/>
        <v>1</v>
      </c>
      <c r="O28" s="525">
        <f t="shared" si="3"/>
        <v>7</v>
      </c>
      <c r="P28" s="565">
        <f t="shared" si="4"/>
        <v>14.79935957603411</v>
      </c>
      <c r="Q28" s="565">
        <f t="shared" si="5"/>
        <v>6.267964055732092</v>
      </c>
      <c r="R28" s="565">
        <f t="shared" si="6"/>
        <v>7.834955069665116</v>
      </c>
      <c r="S28" s="565">
        <f t="shared" si="7"/>
        <v>1.2187707886145738</v>
      </c>
      <c r="T28" s="525">
        <f t="shared" si="0"/>
        <v>0</v>
      </c>
      <c r="U28" s="525">
        <f t="shared" si="8"/>
        <v>0</v>
      </c>
      <c r="V28" s="525">
        <f t="shared" si="9"/>
        <v>0</v>
      </c>
      <c r="W28" s="525"/>
      <c r="X28" s="525">
        <f t="shared" si="10"/>
        <v>7</v>
      </c>
      <c r="Y28" s="525">
        <f t="shared" si="11"/>
        <v>0</v>
      </c>
      <c r="Z28" s="525"/>
    </row>
    <row r="29" spans="1:26" ht="12.75">
      <c r="A29" s="753" t="s">
        <v>57</v>
      </c>
      <c r="B29" s="754">
        <f>MAX(R21:R386)</f>
        <v>9</v>
      </c>
      <c r="I29" s="567"/>
      <c r="M29" s="525">
        <f t="shared" si="1"/>
        <v>8</v>
      </c>
      <c r="N29" s="525">
        <f t="shared" si="2"/>
        <v>1</v>
      </c>
      <c r="O29" s="525">
        <f t="shared" si="3"/>
        <v>8</v>
      </c>
      <c r="P29" s="565">
        <f t="shared" si="4"/>
        <v>14.509153161466108</v>
      </c>
      <c r="Q29" s="565">
        <f t="shared" si="5"/>
        <v>6.1450531036797615</v>
      </c>
      <c r="R29" s="565">
        <f t="shared" si="6"/>
        <v>7.6813163795997035</v>
      </c>
      <c r="S29" s="565">
        <f t="shared" si="7"/>
        <v>1.1948714368266207</v>
      </c>
      <c r="T29" s="525">
        <f t="shared" si="0"/>
        <v>0</v>
      </c>
      <c r="U29" s="525">
        <f t="shared" si="8"/>
        <v>0</v>
      </c>
      <c r="V29" s="525">
        <f t="shared" si="9"/>
        <v>0</v>
      </c>
      <c r="W29" s="525"/>
      <c r="X29" s="525">
        <f t="shared" si="10"/>
        <v>8</v>
      </c>
      <c r="Y29" s="525">
        <f t="shared" si="11"/>
        <v>0</v>
      </c>
      <c r="Z29" s="525"/>
    </row>
    <row r="30" spans="1:26" ht="13.5" thickBot="1">
      <c r="A30" s="755" t="s">
        <v>58</v>
      </c>
      <c r="B30" s="756">
        <f>MAX(S21:S386)</f>
        <v>1.4000000000000001</v>
      </c>
      <c r="I30" s="567"/>
      <c r="M30" s="525">
        <f t="shared" si="1"/>
        <v>9</v>
      </c>
      <c r="N30" s="525">
        <f t="shared" si="2"/>
        <v>1</v>
      </c>
      <c r="O30" s="525">
        <f t="shared" si="3"/>
        <v>9</v>
      </c>
      <c r="P30" s="565">
        <f t="shared" si="4"/>
        <v>14.22463751767935</v>
      </c>
      <c r="Q30" s="565">
        <f t="shared" si="5"/>
        <v>6.024552360428899</v>
      </c>
      <c r="R30" s="565">
        <f t="shared" si="6"/>
        <v>7.530690450536126</v>
      </c>
      <c r="S30" s="565">
        <f t="shared" si="7"/>
        <v>1.171440736750064</v>
      </c>
      <c r="T30" s="525">
        <f t="shared" si="0"/>
        <v>0</v>
      </c>
      <c r="U30" s="525">
        <f t="shared" si="8"/>
        <v>0</v>
      </c>
      <c r="V30" s="525">
        <f t="shared" si="9"/>
        <v>0</v>
      </c>
      <c r="W30" s="525"/>
      <c r="X30" s="525">
        <f t="shared" si="10"/>
        <v>9</v>
      </c>
      <c r="Y30" s="525">
        <f t="shared" si="11"/>
        <v>0</v>
      </c>
      <c r="Z30" s="525"/>
    </row>
    <row r="31" spans="9:26" ht="12.75">
      <c r="I31" s="567"/>
      <c r="M31" s="525">
        <f t="shared" si="1"/>
        <v>10</v>
      </c>
      <c r="N31" s="525">
        <f t="shared" si="2"/>
        <v>1</v>
      </c>
      <c r="O31" s="525">
        <f t="shared" si="3"/>
        <v>10</v>
      </c>
      <c r="P31" s="565">
        <f t="shared" si="4"/>
        <v>13.945701052129843</v>
      </c>
      <c r="Q31" s="565">
        <f t="shared" si="5"/>
        <v>5.90641456325499</v>
      </c>
      <c r="R31" s="565">
        <f t="shared" si="6"/>
        <v>7.3830182040687395</v>
      </c>
      <c r="S31" s="565">
        <f t="shared" si="7"/>
        <v>1.148469498410693</v>
      </c>
      <c r="T31" s="525">
        <f t="shared" si="0"/>
        <v>0</v>
      </c>
      <c r="U31" s="525">
        <f t="shared" si="8"/>
        <v>0</v>
      </c>
      <c r="V31" s="525">
        <f t="shared" si="9"/>
        <v>0</v>
      </c>
      <c r="W31" s="525"/>
      <c r="X31" s="525">
        <f t="shared" si="10"/>
        <v>10</v>
      </c>
      <c r="Y31" s="525">
        <f t="shared" si="11"/>
        <v>0</v>
      </c>
      <c r="Z31" s="525"/>
    </row>
    <row r="32" spans="1:26" ht="21" thickBot="1">
      <c r="A32" s="574" t="s">
        <v>59</v>
      </c>
      <c r="B32" s="575"/>
      <c r="C32" s="575"/>
      <c r="D32" s="576"/>
      <c r="E32" s="575"/>
      <c r="F32" s="575"/>
      <c r="G32" s="575"/>
      <c r="H32" s="575"/>
      <c r="I32" s="567"/>
      <c r="M32" s="525">
        <f t="shared" si="1"/>
        <v>11</v>
      </c>
      <c r="N32" s="525">
        <f t="shared" si="2"/>
        <v>1</v>
      </c>
      <c r="O32" s="525">
        <f t="shared" si="3"/>
        <v>11</v>
      </c>
      <c r="P32" s="565">
        <f t="shared" si="4"/>
        <v>13.672234360535317</v>
      </c>
      <c r="Q32" s="565">
        <f t="shared" si="5"/>
        <v>5.79059337622672</v>
      </c>
      <c r="R32" s="565">
        <f t="shared" si="6"/>
        <v>7.238241720283402</v>
      </c>
      <c r="S32" s="565">
        <f t="shared" si="7"/>
        <v>1.125948712044085</v>
      </c>
      <c r="T32" s="525">
        <f t="shared" si="0"/>
        <v>0</v>
      </c>
      <c r="U32" s="525">
        <f t="shared" si="8"/>
        <v>0</v>
      </c>
      <c r="V32" s="525">
        <f t="shared" si="9"/>
        <v>0</v>
      </c>
      <c r="W32" s="525"/>
      <c r="X32" s="525">
        <f t="shared" si="10"/>
        <v>11</v>
      </c>
      <c r="Y32" s="525">
        <f t="shared" si="11"/>
        <v>0</v>
      </c>
      <c r="Z32" s="525"/>
    </row>
    <row r="33" spans="2:26" ht="24.75" thickBot="1" thickTop="1">
      <c r="B33" s="757">
        <f>IF('[3]INPUTS'!$D$25="","Warning! You Have Failed to Enter a Toxicity Scaling Factor on the Inputs Page","")</f>
      </c>
      <c r="I33" s="567"/>
      <c r="M33" s="525">
        <f t="shared" si="1"/>
        <v>12</v>
      </c>
      <c r="N33" s="525">
        <f t="shared" si="2"/>
        <v>1</v>
      </c>
      <c r="O33" s="525">
        <f t="shared" si="3"/>
        <v>12</v>
      </c>
      <c r="P33" s="565">
        <f t="shared" si="4"/>
        <v>13.404130183964748</v>
      </c>
      <c r="Q33" s="565">
        <f t="shared" si="5"/>
        <v>5.677043372032126</v>
      </c>
      <c r="R33" s="565">
        <f t="shared" si="6"/>
        <v>7.09630421504016</v>
      </c>
      <c r="S33" s="565">
        <f t="shared" si="7"/>
        <v>1.1038695445618028</v>
      </c>
      <c r="T33" s="525">
        <f t="shared" si="0"/>
        <v>0</v>
      </c>
      <c r="U33" s="525">
        <f t="shared" si="8"/>
        <v>0</v>
      </c>
      <c r="V33" s="525">
        <f t="shared" si="9"/>
        <v>0</v>
      </c>
      <c r="W33" s="525"/>
      <c r="X33" s="525">
        <f t="shared" si="10"/>
        <v>12</v>
      </c>
      <c r="Y33" s="525">
        <f t="shared" si="11"/>
        <v>0</v>
      </c>
      <c r="Z33" s="525"/>
    </row>
    <row r="34" spans="2:26" ht="12.75">
      <c r="B34" s="579" t="s">
        <v>28</v>
      </c>
      <c r="C34" s="682" t="s">
        <v>60</v>
      </c>
      <c r="D34" s="682" t="s">
        <v>63</v>
      </c>
      <c r="E34" s="582" t="s">
        <v>100</v>
      </c>
      <c r="M34" s="525">
        <f t="shared" si="1"/>
        <v>13</v>
      </c>
      <c r="N34" s="525">
        <f t="shared" si="2"/>
        <v>1</v>
      </c>
      <c r="O34" s="525">
        <f t="shared" si="3"/>
        <v>13</v>
      </c>
      <c r="P34" s="565">
        <f t="shared" si="4"/>
        <v>13.141283366769327</v>
      </c>
      <c r="Q34" s="565">
        <f t="shared" si="5"/>
        <v>5.5657200141611245</v>
      </c>
      <c r="R34" s="565">
        <f t="shared" si="6"/>
        <v>6.957150017701408</v>
      </c>
      <c r="S34" s="565">
        <f t="shared" si="7"/>
        <v>1.0822233360868858</v>
      </c>
      <c r="T34" s="525">
        <f t="shared" si="0"/>
        <v>0</v>
      </c>
      <c r="U34" s="525">
        <f t="shared" si="8"/>
        <v>0</v>
      </c>
      <c r="V34" s="525">
        <f t="shared" si="9"/>
        <v>0</v>
      </c>
      <c r="W34" s="525"/>
      <c r="X34" s="525">
        <f t="shared" si="10"/>
        <v>13</v>
      </c>
      <c r="Y34" s="525">
        <f t="shared" si="11"/>
        <v>0</v>
      </c>
      <c r="Z34" s="525"/>
    </row>
    <row r="35" spans="2:26" ht="12.75">
      <c r="B35" s="583" t="s">
        <v>65</v>
      </c>
      <c r="C35" s="686" t="s">
        <v>95</v>
      </c>
      <c r="D35" s="686" t="s">
        <v>69</v>
      </c>
      <c r="E35" s="530" t="s">
        <v>101</v>
      </c>
      <c r="F35" s="758"/>
      <c r="M35" s="525">
        <f t="shared" si="1"/>
        <v>14</v>
      </c>
      <c r="N35" s="525">
        <f t="shared" si="2"/>
        <v>1</v>
      </c>
      <c r="O35" s="525">
        <f t="shared" si="3"/>
        <v>14</v>
      </c>
      <c r="P35" s="565">
        <f t="shared" si="4"/>
        <v>12.88359081533838</v>
      </c>
      <c r="Q35" s="565">
        <f t="shared" si="5"/>
        <v>5.45657963943743</v>
      </c>
      <c r="R35" s="565">
        <f t="shared" si="6"/>
        <v>6.820724549296789</v>
      </c>
      <c r="S35" s="565">
        <f t="shared" si="7"/>
        <v>1.0610015965572783</v>
      </c>
      <c r="T35" s="525">
        <f t="shared" si="0"/>
        <v>0</v>
      </c>
      <c r="U35" s="525">
        <f t="shared" si="8"/>
        <v>0</v>
      </c>
      <c r="V35" s="525">
        <f t="shared" si="9"/>
        <v>0</v>
      </c>
      <c r="W35" s="525"/>
      <c r="X35" s="525">
        <f t="shared" si="10"/>
        <v>14</v>
      </c>
      <c r="Y35" s="525">
        <f t="shared" si="11"/>
        <v>0</v>
      </c>
      <c r="Z35" s="525"/>
    </row>
    <row r="36" spans="2:26" ht="15.75" customHeight="1">
      <c r="B36" s="759" t="s">
        <v>71</v>
      </c>
      <c r="C36" s="689">
        <v>20</v>
      </c>
      <c r="D36" s="689">
        <v>114</v>
      </c>
      <c r="E36" s="760">
        <f>+IF('[3]INPUTS'!$D$21=3,(($D$15)*((20/'[3]INPUTS'!$F$21)^('[3]INPUTS'!$D$25-1))),IF('[3]INPUTS'!$D$21=1,(($D$15)*((20/178)^('[3]INPUTS'!$D$25-1))),(($D$15)*((20/1580)^('[3]INPUTS'!$D$25-1)))))</f>
        <v>2596.127040243219</v>
      </c>
      <c r="F36" s="761">
        <f>IF('[3]INPUTS'!$F$21=0,"",IF('[3]INPUTS'!$D$21&lt;3,"NOTE:Toxicity adjustments not based on standard assumed test animal body weight",""))</f>
      </c>
      <c r="M36" s="525">
        <f t="shared" si="1"/>
        <v>15</v>
      </c>
      <c r="N36" s="525">
        <f t="shared" si="2"/>
        <v>1</v>
      </c>
      <c r="O36" s="525">
        <f t="shared" si="3"/>
        <v>15</v>
      </c>
      <c r="P36" s="565">
        <f t="shared" si="4"/>
        <v>12.630951457664057</v>
      </c>
      <c r="Q36" s="565">
        <f t="shared" si="5"/>
        <v>5.34957944089301</v>
      </c>
      <c r="R36" s="565">
        <f t="shared" si="6"/>
        <v>6.6869743011162655</v>
      </c>
      <c r="S36" s="565">
        <f t="shared" si="7"/>
        <v>1.0401960023958636</v>
      </c>
      <c r="T36" s="525">
        <f t="shared" si="0"/>
        <v>0</v>
      </c>
      <c r="U36" s="525">
        <f t="shared" si="8"/>
        <v>0</v>
      </c>
      <c r="V36" s="525">
        <f t="shared" si="9"/>
        <v>0</v>
      </c>
      <c r="W36" s="525"/>
      <c r="X36" s="525">
        <f t="shared" si="10"/>
        <v>15</v>
      </c>
      <c r="Y36" s="525">
        <f t="shared" si="11"/>
        <v>0</v>
      </c>
      <c r="Z36" s="525"/>
    </row>
    <row r="37" spans="2:26" ht="16.5" customHeight="1">
      <c r="B37" s="762" t="s">
        <v>72</v>
      </c>
      <c r="C37" s="763">
        <v>100</v>
      </c>
      <c r="D37" s="763">
        <v>65</v>
      </c>
      <c r="E37" s="764">
        <f>+IF('[3]INPUTS'!$D$21=3,(($D$15)*((100/'[3]INPUTS'!$F$21)^('[3]INPUTS'!$D$25-1))),IF('[3]INPUTS'!$D$21=1,(($D$15)*((100/178)^('[3]INPUTS'!$D$25-1))),(($D$15)*((100/1580)^('[3]INPUTS'!$D$25-1)))))</f>
        <v>3304.9998285548245</v>
      </c>
      <c r="F37" s="761">
        <f>IF('[3]INPUTS'!$F$21=0,"",IF('[3]INPUTS'!$D$21&lt;3,"NOTE:Toxicity adjustments not based on standard assumed test animal body weight",""))</f>
      </c>
      <c r="K37" s="526"/>
      <c r="M37" s="525">
        <f t="shared" si="1"/>
        <v>16</v>
      </c>
      <c r="N37" s="525">
        <f t="shared" si="2"/>
        <v>1</v>
      </c>
      <c r="O37" s="525">
        <f t="shared" si="3"/>
        <v>16</v>
      </c>
      <c r="P37" s="565">
        <f t="shared" si="4"/>
        <v>12.383266203698936</v>
      </c>
      <c r="Q37" s="565">
        <f t="shared" si="5"/>
        <v>5.2446774509783705</v>
      </c>
      <c r="R37" s="565">
        <f t="shared" si="6"/>
        <v>6.555846813722966</v>
      </c>
      <c r="S37" s="565">
        <f t="shared" si="7"/>
        <v>1.0197983932457948</v>
      </c>
      <c r="T37" s="525">
        <f t="shared" si="0"/>
        <v>0</v>
      </c>
      <c r="U37" s="525">
        <f t="shared" si="8"/>
        <v>0</v>
      </c>
      <c r="V37" s="525">
        <f t="shared" si="9"/>
        <v>0</v>
      </c>
      <c r="W37" s="525"/>
      <c r="X37" s="525">
        <f t="shared" si="10"/>
        <v>16</v>
      </c>
      <c r="Y37" s="525">
        <f t="shared" si="11"/>
        <v>0</v>
      </c>
      <c r="Z37" s="525"/>
    </row>
    <row r="38" spans="2:26" ht="13.5" thickBot="1">
      <c r="B38" s="765" t="s">
        <v>73</v>
      </c>
      <c r="C38" s="697">
        <v>1000</v>
      </c>
      <c r="D38" s="697">
        <v>29</v>
      </c>
      <c r="E38" s="766">
        <f>+IF('[3]INPUTS'!$D$21=3,(($D$15)*((1000/'[3]INPUTS'!$F$21)^('[3]INPUTS'!$D$25-1))),IF('[3]INPUTS'!$D$21=1,(($D$15)*((1000/178)^('[3]INPUTS'!$D$25-1))),(($D$15)*((1000/1580)^('[3]INPUTS'!$D$25-1)))))</f>
        <v>4668.436342805455</v>
      </c>
      <c r="F38" s="761">
        <f>IF('[3]INPUTS'!$F$21=0,"",IF('[3]INPUTS'!$D$21&lt;3,"NOTE:Toxicity adjustments not based on standard assumed test animal body weight",""))</f>
      </c>
      <c r="G38" s="598"/>
      <c r="H38" s="598"/>
      <c r="I38" s="599"/>
      <c r="M38" s="525">
        <f t="shared" si="1"/>
        <v>17</v>
      </c>
      <c r="N38" s="525">
        <f t="shared" si="2"/>
        <v>1</v>
      </c>
      <c r="O38" s="525">
        <f t="shared" si="3"/>
        <v>17</v>
      </c>
      <c r="P38" s="565">
        <f t="shared" si="4"/>
        <v>12.140437906490982</v>
      </c>
      <c r="Q38" s="565">
        <f t="shared" si="5"/>
        <v>5.1418325251020605</v>
      </c>
      <c r="R38" s="565">
        <f t="shared" si="6"/>
        <v>6.427290656377579</v>
      </c>
      <c r="S38" s="565">
        <f t="shared" si="7"/>
        <v>0.9998007687698457</v>
      </c>
      <c r="T38" s="525">
        <f t="shared" si="0"/>
        <v>0</v>
      </c>
      <c r="U38" s="525">
        <f t="shared" si="8"/>
        <v>0</v>
      </c>
      <c r="V38" s="525">
        <f t="shared" si="9"/>
        <v>0</v>
      </c>
      <c r="W38" s="525"/>
      <c r="X38" s="525">
        <f t="shared" si="10"/>
        <v>16</v>
      </c>
      <c r="Y38" s="525">
        <f t="shared" si="11"/>
        <v>0</v>
      </c>
      <c r="Z38" s="525"/>
    </row>
    <row r="39" spans="6:26" ht="13.5" thickBot="1">
      <c r="F39" s="598"/>
      <c r="G39" s="598"/>
      <c r="H39" s="598"/>
      <c r="I39" s="599"/>
      <c r="M39" s="525">
        <f t="shared" si="1"/>
        <v>18</v>
      </c>
      <c r="N39" s="525">
        <f t="shared" si="2"/>
        <v>1</v>
      </c>
      <c r="O39" s="525">
        <f t="shared" si="3"/>
        <v>18</v>
      </c>
      <c r="P39" s="565">
        <f t="shared" si="4"/>
        <v>11.90237132408064</v>
      </c>
      <c r="Q39" s="565">
        <f t="shared" si="5"/>
        <v>5.041004325492975</v>
      </c>
      <c r="R39" s="565">
        <f t="shared" si="6"/>
        <v>6.301255406866222</v>
      </c>
      <c r="S39" s="565">
        <f t="shared" si="7"/>
        <v>0.9801952855125234</v>
      </c>
      <c r="T39" s="525">
        <f t="shared" si="0"/>
        <v>0</v>
      </c>
      <c r="U39" s="525">
        <f t="shared" si="8"/>
        <v>0</v>
      </c>
      <c r="V39" s="525">
        <f t="shared" si="9"/>
        <v>0</v>
      </c>
      <c r="W39" s="525"/>
      <c r="X39" s="525">
        <f t="shared" si="10"/>
        <v>16</v>
      </c>
      <c r="Y39" s="525">
        <f t="shared" si="11"/>
        <v>0</v>
      </c>
      <c r="Z39" s="525"/>
    </row>
    <row r="40" spans="1:26" ht="12.75">
      <c r="A40" s="1046" t="s">
        <v>139</v>
      </c>
      <c r="B40" s="1001" t="s">
        <v>77</v>
      </c>
      <c r="C40" s="1002"/>
      <c r="D40" s="1003"/>
      <c r="E40" s="620"/>
      <c r="F40" s="620"/>
      <c r="G40" s="598"/>
      <c r="H40" s="598"/>
      <c r="I40" s="599"/>
      <c r="M40" s="525">
        <f t="shared" si="1"/>
        <v>19</v>
      </c>
      <c r="N40" s="525">
        <f t="shared" si="2"/>
        <v>1</v>
      </c>
      <c r="O40" s="525">
        <f t="shared" si="3"/>
        <v>19</v>
      </c>
      <c r="P40" s="565">
        <f t="shared" si="4"/>
        <v>11.668973082145088</v>
      </c>
      <c r="Q40" s="565">
        <f t="shared" si="5"/>
        <v>4.942153305379094</v>
      </c>
      <c r="R40" s="565">
        <f t="shared" si="6"/>
        <v>6.177691631723871</v>
      </c>
      <c r="S40" s="565">
        <f t="shared" si="7"/>
        <v>0.9609742538237133</v>
      </c>
      <c r="T40" s="525">
        <f t="shared" si="0"/>
        <v>0</v>
      </c>
      <c r="U40" s="525">
        <f t="shared" si="8"/>
        <v>0</v>
      </c>
      <c r="V40" s="525">
        <f t="shared" si="9"/>
        <v>0</v>
      </c>
      <c r="W40" s="525"/>
      <c r="X40" s="525">
        <f t="shared" si="10"/>
        <v>16</v>
      </c>
      <c r="Y40" s="525">
        <f t="shared" si="11"/>
        <v>0</v>
      </c>
      <c r="Z40" s="525"/>
    </row>
    <row r="41" spans="1:26" ht="12.75">
      <c r="A41" s="1047"/>
      <c r="B41" s="612" t="s">
        <v>78</v>
      </c>
      <c r="C41" s="613" t="s">
        <v>79</v>
      </c>
      <c r="D41" s="614" t="s">
        <v>80</v>
      </c>
      <c r="E41" s="621"/>
      <c r="F41" s="628"/>
      <c r="M41" s="525">
        <f t="shared" si="1"/>
        <v>20</v>
      </c>
      <c r="N41" s="525">
        <f t="shared" si="2"/>
        <v>1</v>
      </c>
      <c r="O41" s="525">
        <f t="shared" si="3"/>
        <v>20</v>
      </c>
      <c r="P41" s="565">
        <f t="shared" si="4"/>
        <v>11.44015163737502</v>
      </c>
      <c r="Q41" s="565">
        <f t="shared" si="5"/>
        <v>4.845240693476478</v>
      </c>
      <c r="R41" s="565">
        <f t="shared" si="6"/>
        <v>6.0565508668456</v>
      </c>
      <c r="S41" s="565">
        <f t="shared" si="7"/>
        <v>0.942130134842649</v>
      </c>
      <c r="T41" s="525">
        <f t="shared" si="0"/>
        <v>0</v>
      </c>
      <c r="U41" s="525">
        <f t="shared" si="8"/>
        <v>0</v>
      </c>
      <c r="V41" s="525">
        <f t="shared" si="9"/>
        <v>0</v>
      </c>
      <c r="W41" s="525"/>
      <c r="X41" s="525">
        <f t="shared" si="10"/>
        <v>16</v>
      </c>
      <c r="Y41" s="525">
        <f t="shared" si="11"/>
        <v>0</v>
      </c>
      <c r="Z41" s="525"/>
    </row>
    <row r="42" spans="1:26" ht="13.5" thickBot="1">
      <c r="A42" s="1048"/>
      <c r="B42" s="615" t="s">
        <v>81</v>
      </c>
      <c r="C42" s="616" t="s">
        <v>82</v>
      </c>
      <c r="D42" s="617" t="s">
        <v>83</v>
      </c>
      <c r="E42" s="623"/>
      <c r="F42" s="727"/>
      <c r="G42" s="727"/>
      <c r="M42" s="525">
        <f t="shared" si="1"/>
        <v>21</v>
      </c>
      <c r="N42" s="525">
        <f t="shared" si="2"/>
        <v>1</v>
      </c>
      <c r="O42" s="525">
        <f t="shared" si="3"/>
        <v>21</v>
      </c>
      <c r="P42" s="565">
        <f t="shared" si="4"/>
        <v>11.215817241569594</v>
      </c>
      <c r="Q42" s="565">
        <f t="shared" si="5"/>
        <v>4.7502284787824145</v>
      </c>
      <c r="R42" s="565">
        <f t="shared" si="6"/>
        <v>5.937785598478022</v>
      </c>
      <c r="S42" s="565">
        <f t="shared" si="7"/>
        <v>0.9236555375410256</v>
      </c>
      <c r="T42" s="525">
        <f t="shared" si="0"/>
        <v>0</v>
      </c>
      <c r="U42" s="525">
        <f t="shared" si="8"/>
        <v>0</v>
      </c>
      <c r="V42" s="525">
        <f t="shared" si="9"/>
        <v>0</v>
      </c>
      <c r="W42" s="525"/>
      <c r="X42" s="525">
        <f t="shared" si="10"/>
        <v>16</v>
      </c>
      <c r="Y42" s="525">
        <f t="shared" si="11"/>
        <v>0</v>
      </c>
      <c r="Z42" s="525"/>
    </row>
    <row r="43" spans="1:26" ht="13.5" thickTop="1">
      <c r="A43" s="753" t="s">
        <v>42</v>
      </c>
      <c r="B43" s="618">
        <f>B27*($D$36/100)</f>
        <v>19.38</v>
      </c>
      <c r="C43" s="618">
        <f>B27*($D$37/100)</f>
        <v>11.05</v>
      </c>
      <c r="D43" s="619">
        <f>B27*($D$38/100)</f>
        <v>4.93</v>
      </c>
      <c r="E43" s="626"/>
      <c r="F43" s="626"/>
      <c r="G43" s="626"/>
      <c r="M43" s="525">
        <f t="shared" si="1"/>
        <v>22</v>
      </c>
      <c r="N43" s="525">
        <f t="shared" si="2"/>
        <v>1</v>
      </c>
      <c r="O43" s="525">
        <f t="shared" si="3"/>
        <v>22</v>
      </c>
      <c r="P43" s="565">
        <f t="shared" si="4"/>
        <v>10.995881906435441</v>
      </c>
      <c r="Q43" s="565">
        <f t="shared" si="5"/>
        <v>4.6570793956667735</v>
      </c>
      <c r="R43" s="565">
        <f t="shared" si="6"/>
        <v>5.8213492445834705</v>
      </c>
      <c r="S43" s="565">
        <f t="shared" si="7"/>
        <v>0.9055432158240954</v>
      </c>
      <c r="T43" s="525">
        <f t="shared" si="0"/>
        <v>0</v>
      </c>
      <c r="U43" s="525">
        <f t="shared" si="8"/>
        <v>0</v>
      </c>
      <c r="V43" s="525">
        <f t="shared" si="9"/>
        <v>0</v>
      </c>
      <c r="W43" s="525"/>
      <c r="X43" s="525">
        <f t="shared" si="10"/>
        <v>16</v>
      </c>
      <c r="Y43" s="525">
        <f t="shared" si="11"/>
        <v>0</v>
      </c>
      <c r="Z43" s="525"/>
    </row>
    <row r="44" spans="1:26" ht="12.75">
      <c r="A44" s="753" t="s">
        <v>56</v>
      </c>
      <c r="B44" s="618">
        <f>B28*($D$36/100)</f>
        <v>8.208</v>
      </c>
      <c r="C44" s="618">
        <f>B28*($D$37/100)</f>
        <v>4.680000000000001</v>
      </c>
      <c r="D44" s="619">
        <f>B28*($D$38/100)</f>
        <v>2.088</v>
      </c>
      <c r="E44" s="626"/>
      <c r="F44" s="626"/>
      <c r="G44" s="626"/>
      <c r="M44" s="525">
        <f t="shared" si="1"/>
        <v>23</v>
      </c>
      <c r="N44" s="525">
        <f t="shared" si="2"/>
        <v>1</v>
      </c>
      <c r="O44" s="525">
        <f t="shared" si="3"/>
        <v>23</v>
      </c>
      <c r="P44" s="565">
        <f t="shared" si="4"/>
        <v>10.780259369075962</v>
      </c>
      <c r="Q44" s="565">
        <f t="shared" si="5"/>
        <v>4.5657569092556995</v>
      </c>
      <c r="R44" s="565">
        <f t="shared" si="6"/>
        <v>5.707196136569628</v>
      </c>
      <c r="S44" s="565">
        <f t="shared" si="7"/>
        <v>0.8877860656886087</v>
      </c>
      <c r="T44" s="525">
        <f t="shared" si="0"/>
        <v>0</v>
      </c>
      <c r="U44" s="525">
        <f t="shared" si="8"/>
        <v>0</v>
      </c>
      <c r="V44" s="525">
        <f t="shared" si="9"/>
        <v>0</v>
      </c>
      <c r="W44" s="525"/>
      <c r="X44" s="525">
        <f t="shared" si="10"/>
        <v>16</v>
      </c>
      <c r="Y44" s="525">
        <f t="shared" si="11"/>
        <v>0</v>
      </c>
      <c r="Z44" s="525"/>
    </row>
    <row r="45" spans="1:26" ht="12.75">
      <c r="A45" s="753" t="s">
        <v>57</v>
      </c>
      <c r="B45" s="618">
        <f>B29*($D$36/100)</f>
        <v>10.26</v>
      </c>
      <c r="C45" s="618">
        <f>B29*($D$37/100)</f>
        <v>5.8500000000000005</v>
      </c>
      <c r="D45" s="619">
        <f>B29*($D$38/100)</f>
        <v>2.61</v>
      </c>
      <c r="E45" s="626"/>
      <c r="F45" s="626"/>
      <c r="G45" s="626"/>
      <c r="M45" s="525">
        <f t="shared" si="1"/>
        <v>24</v>
      </c>
      <c r="N45" s="525">
        <f t="shared" si="2"/>
        <v>1</v>
      </c>
      <c r="O45" s="525">
        <f t="shared" si="3"/>
        <v>24</v>
      </c>
      <c r="P45" s="565">
        <f t="shared" si="4"/>
        <v>10.56886505815734</v>
      </c>
      <c r="Q45" s="565">
        <f t="shared" si="5"/>
        <v>4.47622520110193</v>
      </c>
      <c r="R45" s="565">
        <f t="shared" si="6"/>
        <v>5.595281501377416</v>
      </c>
      <c r="S45" s="565">
        <f t="shared" si="7"/>
        <v>0.8703771224364869</v>
      </c>
      <c r="T45" s="525">
        <f t="shared" si="0"/>
        <v>0</v>
      </c>
      <c r="U45" s="525">
        <f t="shared" si="8"/>
        <v>0</v>
      </c>
      <c r="V45" s="525">
        <f t="shared" si="9"/>
        <v>0</v>
      </c>
      <c r="W45" s="525"/>
      <c r="X45" s="525">
        <f t="shared" si="10"/>
        <v>16</v>
      </c>
      <c r="Y45" s="525">
        <f t="shared" si="11"/>
        <v>0</v>
      </c>
      <c r="Z45" s="525"/>
    </row>
    <row r="46" spans="1:26" ht="13.5" thickBot="1">
      <c r="A46" s="755" t="s">
        <v>112</v>
      </c>
      <c r="B46" s="624">
        <f>B30*($D$36/100)</f>
        <v>1.596</v>
      </c>
      <c r="C46" s="624">
        <f>B30*($D$37/100)</f>
        <v>0.9100000000000001</v>
      </c>
      <c r="D46" s="625">
        <f>B30*($D$38/100)</f>
        <v>0.406</v>
      </c>
      <c r="E46" s="611"/>
      <c r="F46" s="611"/>
      <c r="G46" s="611"/>
      <c r="M46" s="525">
        <f t="shared" si="1"/>
        <v>25</v>
      </c>
      <c r="N46" s="525">
        <f t="shared" si="2"/>
        <v>1</v>
      </c>
      <c r="O46" s="525">
        <f t="shared" si="3"/>
        <v>25</v>
      </c>
      <c r="P46" s="565">
        <f t="shared" si="4"/>
        <v>10.361616060738033</v>
      </c>
      <c r="Q46" s="565">
        <f t="shared" si="5"/>
        <v>4.388449155136106</v>
      </c>
      <c r="R46" s="565">
        <f t="shared" si="6"/>
        <v>5.485561443920136</v>
      </c>
      <c r="S46" s="565">
        <f t="shared" si="7"/>
        <v>0.8533095579431322</v>
      </c>
      <c r="T46" s="525">
        <f t="shared" si="0"/>
        <v>0</v>
      </c>
      <c r="U46" s="525">
        <f t="shared" si="8"/>
        <v>0</v>
      </c>
      <c r="V46" s="525">
        <f t="shared" si="9"/>
        <v>0</v>
      </c>
      <c r="W46" s="525"/>
      <c r="X46" s="525">
        <f t="shared" si="10"/>
        <v>16</v>
      </c>
      <c r="Y46" s="525">
        <f t="shared" si="11"/>
        <v>0</v>
      </c>
      <c r="Z46" s="525"/>
    </row>
    <row r="47" spans="13:26" ht="13.5" thickBot="1">
      <c r="M47" s="525">
        <f t="shared" si="1"/>
        <v>26</v>
      </c>
      <c r="N47" s="525">
        <f t="shared" si="2"/>
        <v>1</v>
      </c>
      <c r="O47" s="525">
        <f t="shared" si="3"/>
        <v>26</v>
      </c>
      <c r="P47" s="565">
        <f t="shared" si="4"/>
        <v>10.158431089748714</v>
      </c>
      <c r="Q47" s="565">
        <f t="shared" si="5"/>
        <v>4.302394343893571</v>
      </c>
      <c r="R47" s="565">
        <f t="shared" si="6"/>
        <v>5.377992929866966</v>
      </c>
      <c r="S47" s="565">
        <f t="shared" si="7"/>
        <v>0.8365766779793059</v>
      </c>
      <c r="T47" s="525">
        <f t="shared" si="0"/>
        <v>0</v>
      </c>
      <c r="U47" s="525">
        <f t="shared" si="8"/>
        <v>0</v>
      </c>
      <c r="V47" s="525">
        <f t="shared" si="9"/>
        <v>0</v>
      </c>
      <c r="W47" s="525"/>
      <c r="X47" s="525">
        <f t="shared" si="10"/>
        <v>16</v>
      </c>
      <c r="Y47" s="525">
        <f t="shared" si="11"/>
        <v>0</v>
      </c>
      <c r="Z47" s="525"/>
    </row>
    <row r="48" spans="1:26" ht="24" customHeight="1">
      <c r="A48" s="1054" t="s">
        <v>140</v>
      </c>
      <c r="B48" s="1034" t="s">
        <v>128</v>
      </c>
      <c r="C48" s="1035"/>
      <c r="D48" s="1036"/>
      <c r="M48" s="525">
        <f t="shared" si="1"/>
        <v>27</v>
      </c>
      <c r="N48" s="525">
        <f t="shared" si="2"/>
        <v>1</v>
      </c>
      <c r="O48" s="525">
        <f t="shared" si="3"/>
        <v>27</v>
      </c>
      <c r="P48" s="565">
        <f t="shared" si="4"/>
        <v>9.9592304521099</v>
      </c>
      <c r="Q48" s="565">
        <f t="shared" si="5"/>
        <v>4.218027015011249</v>
      </c>
      <c r="R48" s="565">
        <f t="shared" si="6"/>
        <v>5.272533768764064</v>
      </c>
      <c r="S48" s="565">
        <f t="shared" si="7"/>
        <v>0.8201719195855212</v>
      </c>
      <c r="T48" s="525">
        <f t="shared" si="0"/>
        <v>0</v>
      </c>
      <c r="U48" s="525">
        <f t="shared" si="8"/>
        <v>0</v>
      </c>
      <c r="V48" s="525">
        <f t="shared" si="9"/>
        <v>0</v>
      </c>
      <c r="W48" s="525"/>
      <c r="X48" s="525">
        <f t="shared" si="10"/>
        <v>16</v>
      </c>
      <c r="Y48" s="525">
        <f t="shared" si="11"/>
        <v>0</v>
      </c>
      <c r="Z48" s="525"/>
    </row>
    <row r="49" spans="1:26" ht="16.5" thickBot="1">
      <c r="A49" s="1056"/>
      <c r="B49" s="636" t="s">
        <v>81</v>
      </c>
      <c r="C49" s="636" t="s">
        <v>82</v>
      </c>
      <c r="D49" s="637" t="s">
        <v>83</v>
      </c>
      <c r="M49" s="525">
        <f t="shared" si="1"/>
        <v>28</v>
      </c>
      <c r="N49" s="525">
        <f t="shared" si="2"/>
        <v>1</v>
      </c>
      <c r="O49" s="525">
        <f t="shared" si="3"/>
        <v>28</v>
      </c>
      <c r="P49" s="565">
        <f t="shared" si="4"/>
        <v>9.76393601747479</v>
      </c>
      <c r="Q49" s="565">
        <f t="shared" si="5"/>
        <v>4.135314077989321</v>
      </c>
      <c r="R49" s="565">
        <f t="shared" si="6"/>
        <v>5.169142597486653</v>
      </c>
      <c r="S49" s="565">
        <f t="shared" si="7"/>
        <v>0.804088848497924</v>
      </c>
      <c r="T49" s="525">
        <f t="shared" si="0"/>
        <v>0</v>
      </c>
      <c r="U49" s="525">
        <f t="shared" si="8"/>
        <v>0</v>
      </c>
      <c r="V49" s="525">
        <f t="shared" si="9"/>
        <v>0</v>
      </c>
      <c r="W49" s="525"/>
      <c r="X49" s="525">
        <f t="shared" si="10"/>
        <v>16</v>
      </c>
      <c r="Y49" s="525">
        <f t="shared" si="11"/>
        <v>0</v>
      </c>
      <c r="Z49" s="525"/>
    </row>
    <row r="50" spans="1:26" ht="13.5" thickTop="1">
      <c r="A50" s="767" t="s">
        <v>52</v>
      </c>
      <c r="B50" s="639">
        <f>B43/$E$36</f>
        <v>0.007464965966451463</v>
      </c>
      <c r="C50" s="639">
        <f>C43/$E$37</f>
        <v>0.0033434192354653853</v>
      </c>
      <c r="D50" s="640">
        <f>D43/$E$38</f>
        <v>0.0010560281083403101</v>
      </c>
      <c r="I50" s="622"/>
      <c r="M50" s="525">
        <f t="shared" si="1"/>
        <v>29</v>
      </c>
      <c r="N50" s="525">
        <f t="shared" si="2"/>
        <v>1</v>
      </c>
      <c r="O50" s="525">
        <f t="shared" si="3"/>
        <v>29</v>
      </c>
      <c r="P50" s="565">
        <f t="shared" si="4"/>
        <v>9.572471187585032</v>
      </c>
      <c r="Q50" s="565">
        <f t="shared" si="5"/>
        <v>4.054223091212482</v>
      </c>
      <c r="R50" s="565">
        <f t="shared" si="6"/>
        <v>5.0677788640156045</v>
      </c>
      <c r="S50" s="565">
        <f t="shared" si="7"/>
        <v>0.7883211566246497</v>
      </c>
      <c r="T50" s="525">
        <f t="shared" si="0"/>
        <v>0</v>
      </c>
      <c r="U50" s="525">
        <f t="shared" si="8"/>
        <v>0</v>
      </c>
      <c r="V50" s="525">
        <f t="shared" si="9"/>
        <v>0</v>
      </c>
      <c r="W50" s="525"/>
      <c r="X50" s="525">
        <f t="shared" si="10"/>
        <v>16</v>
      </c>
      <c r="Y50" s="525">
        <f t="shared" si="11"/>
        <v>0</v>
      </c>
      <c r="Z50" s="525"/>
    </row>
    <row r="51" spans="1:26" ht="12.75">
      <c r="A51" s="768" t="s">
        <v>43</v>
      </c>
      <c r="B51" s="639">
        <f>B44/$E$36</f>
        <v>0.0031616326446147376</v>
      </c>
      <c r="C51" s="639">
        <f>C44/$E$37</f>
        <v>0.0014160363820794573</v>
      </c>
      <c r="D51" s="640">
        <f>D44/$E$38</f>
        <v>0.00044725896353236665</v>
      </c>
      <c r="I51" s="622"/>
      <c r="M51" s="525">
        <f t="shared" si="1"/>
        <v>30</v>
      </c>
      <c r="N51" s="525">
        <f t="shared" si="2"/>
        <v>1</v>
      </c>
      <c r="O51" s="525">
        <f t="shared" si="3"/>
        <v>30</v>
      </c>
      <c r="P51" s="565">
        <f t="shared" si="4"/>
        <v>9.384760866227397</v>
      </c>
      <c r="Q51" s="565">
        <f t="shared" si="5"/>
        <v>3.9747222492257195</v>
      </c>
      <c r="R51" s="565">
        <f t="shared" si="6"/>
        <v>4.968402811532151</v>
      </c>
      <c r="S51" s="565">
        <f t="shared" si="7"/>
        <v>0.772862659571668</v>
      </c>
      <c r="T51" s="525">
        <f t="shared" si="0"/>
        <v>0</v>
      </c>
      <c r="U51" s="525">
        <f t="shared" si="8"/>
        <v>0</v>
      </c>
      <c r="V51" s="525">
        <f t="shared" si="9"/>
        <v>0</v>
      </c>
      <c r="W51" s="525"/>
      <c r="X51" s="525">
        <f t="shared" si="10"/>
        <v>16</v>
      </c>
      <c r="Y51" s="525">
        <f t="shared" si="11"/>
        <v>0</v>
      </c>
      <c r="Z51" s="525"/>
    </row>
    <row r="52" spans="1:26" ht="12.75" customHeight="1">
      <c r="A52" s="768" t="s">
        <v>85</v>
      </c>
      <c r="B52" s="639">
        <f>B45/$E$36</f>
        <v>0.003952040805768422</v>
      </c>
      <c r="C52" s="639">
        <f>C45/$E$37</f>
        <v>0.0017700454775993217</v>
      </c>
      <c r="D52" s="640">
        <f>D45/$E$38</f>
        <v>0.0005590737044154582</v>
      </c>
      <c r="I52" s="622"/>
      <c r="M52" s="525">
        <f t="shared" si="1"/>
        <v>31</v>
      </c>
      <c r="N52" s="525">
        <f t="shared" si="2"/>
        <v>1</v>
      </c>
      <c r="O52" s="525">
        <f t="shared" si="3"/>
        <v>31</v>
      </c>
      <c r="P52" s="565">
        <f t="shared" si="4"/>
        <v>9.200731429779594</v>
      </c>
      <c r="Q52" s="565">
        <f t="shared" si="5"/>
        <v>3.8967803702595916</v>
      </c>
      <c r="R52" s="565">
        <f t="shared" si="6"/>
        <v>4.870975462824491</v>
      </c>
      <c r="S52" s="565">
        <f t="shared" si="7"/>
        <v>0.7577072942171431</v>
      </c>
      <c r="T52" s="525">
        <f t="shared" si="0"/>
        <v>0</v>
      </c>
      <c r="U52" s="525">
        <f t="shared" si="8"/>
        <v>0</v>
      </c>
      <c r="V52" s="525">
        <f t="shared" si="9"/>
        <v>0</v>
      </c>
      <c r="W52" s="525"/>
      <c r="X52" s="525">
        <f t="shared" si="10"/>
        <v>16</v>
      </c>
      <c r="Y52" s="525">
        <f t="shared" si="11"/>
        <v>0</v>
      </c>
      <c r="Z52" s="525"/>
    </row>
    <row r="53" spans="1:26" ht="12.75" customHeight="1" thickBot="1">
      <c r="A53" s="769" t="s">
        <v>112</v>
      </c>
      <c r="B53" s="644">
        <f>B46/$E$36</f>
        <v>0.0006147619031195323</v>
      </c>
      <c r="C53" s="644">
        <f>C46/$E$37</f>
        <v>0.00027534040762656114</v>
      </c>
      <c r="D53" s="645">
        <f>D46/$E$38</f>
        <v>8.696702068684908E-05</v>
      </c>
      <c r="I53" s="622"/>
      <c r="M53" s="525">
        <f t="shared" si="1"/>
        <v>32</v>
      </c>
      <c r="N53" s="525">
        <f t="shared" si="2"/>
        <v>1</v>
      </c>
      <c r="O53" s="525">
        <f t="shared" si="3"/>
        <v>32</v>
      </c>
      <c r="P53" s="565">
        <f t="shared" si="4"/>
        <v>9.02031069833366</v>
      </c>
      <c r="Q53" s="565">
        <f t="shared" si="5"/>
        <v>3.820366884000137</v>
      </c>
      <c r="R53" s="565">
        <f t="shared" si="6"/>
        <v>4.775458605000173</v>
      </c>
      <c r="S53" s="565">
        <f t="shared" si="7"/>
        <v>0.7428491163333603</v>
      </c>
      <c r="T53" s="525">
        <f t="shared" si="0"/>
        <v>0</v>
      </c>
      <c r="U53" s="525">
        <f t="shared" si="8"/>
        <v>0</v>
      </c>
      <c r="V53" s="525">
        <f t="shared" si="9"/>
        <v>0</v>
      </c>
      <c r="W53" s="525"/>
      <c r="X53" s="525">
        <f t="shared" si="10"/>
        <v>16</v>
      </c>
      <c r="Y53" s="525">
        <f t="shared" si="11"/>
        <v>0</v>
      </c>
      <c r="Z53" s="525"/>
    </row>
    <row r="54" spans="9:26" ht="12.75" customHeight="1" thickBot="1">
      <c r="I54" s="629"/>
      <c r="M54" s="525">
        <f t="shared" si="1"/>
        <v>33</v>
      </c>
      <c r="N54" s="525">
        <f t="shared" si="2"/>
        <v>1</v>
      </c>
      <c r="O54" s="525">
        <f t="shared" si="3"/>
        <v>33</v>
      </c>
      <c r="P54" s="565">
        <f t="shared" si="4"/>
        <v>8.8434279073856</v>
      </c>
      <c r="Q54" s="565">
        <f t="shared" si="5"/>
        <v>3.745451819598606</v>
      </c>
      <c r="R54" s="565">
        <f t="shared" si="6"/>
        <v>4.6818147744982594</v>
      </c>
      <c r="S54" s="565">
        <f t="shared" si="7"/>
        <v>0.7282822982552848</v>
      </c>
      <c r="T54" s="525">
        <f t="shared" si="0"/>
        <v>0</v>
      </c>
      <c r="U54" s="525">
        <f aca="true" t="shared" si="12" ref="U54:U77">IF(P53&gt;$D$18,(U53+1),U53)</f>
        <v>0</v>
      </c>
      <c r="V54" s="525">
        <f aca="true" t="shared" si="13" ref="V54:V77">IF(P53&gt;$D$16,(V53+1),V53)</f>
        <v>0</v>
      </c>
      <c r="W54" s="525"/>
      <c r="X54" s="525">
        <f aca="true" t="shared" si="14" ref="X54:X77">IF(P53&gt;$D$22,(X53+1),X53)</f>
        <v>16</v>
      </c>
      <c r="Y54" s="525">
        <f aca="true" t="shared" si="15" ref="Y54:Y77">IF(P53&gt;$D$20,(Y53+1),Y53)</f>
        <v>0</v>
      </c>
      <c r="Z54" s="525"/>
    </row>
    <row r="55" spans="1:26" ht="12.75" customHeight="1">
      <c r="A55" s="1054" t="s">
        <v>135</v>
      </c>
      <c r="B55" s="1027" t="s">
        <v>129</v>
      </c>
      <c r="C55" s="1028"/>
      <c r="D55" s="999"/>
      <c r="E55" s="1000"/>
      <c r="F55" s="999"/>
      <c r="G55" s="1000"/>
      <c r="I55" s="629"/>
      <c r="M55" s="525">
        <f t="shared" si="1"/>
        <v>34</v>
      </c>
      <c r="N55" s="525">
        <f t="shared" si="2"/>
        <v>1</v>
      </c>
      <c r="O55" s="525">
        <f t="shared" si="3"/>
        <v>34</v>
      </c>
      <c r="P55" s="565">
        <f t="shared" si="4"/>
        <v>8.670013680080183</v>
      </c>
      <c r="Q55" s="565">
        <f t="shared" si="5"/>
        <v>3.6720057939163118</v>
      </c>
      <c r="R55" s="565">
        <f t="shared" si="6"/>
        <v>4.590007242395392</v>
      </c>
      <c r="S55" s="565">
        <f t="shared" si="7"/>
        <v>0.7140011265948386</v>
      </c>
      <c r="T55" s="525">
        <f t="shared" si="0"/>
        <v>0</v>
      </c>
      <c r="U55" s="525">
        <f t="shared" si="12"/>
        <v>0</v>
      </c>
      <c r="V55" s="525">
        <f t="shared" si="13"/>
        <v>0</v>
      </c>
      <c r="W55" s="525"/>
      <c r="X55" s="525">
        <f t="shared" si="14"/>
        <v>16</v>
      </c>
      <c r="Y55" s="525">
        <f t="shared" si="15"/>
        <v>0</v>
      </c>
      <c r="Z55" s="525"/>
    </row>
    <row r="56" spans="1:26" ht="13.5" customHeight="1">
      <c r="A56" s="1055"/>
      <c r="B56" s="1029"/>
      <c r="C56" s="1030"/>
      <c r="D56" s="642"/>
      <c r="E56" s="642"/>
      <c r="F56" s="631"/>
      <c r="G56" s="631"/>
      <c r="I56" s="629"/>
      <c r="M56" s="525">
        <f t="shared" si="1"/>
        <v>35</v>
      </c>
      <c r="N56" s="525">
        <f t="shared" si="2"/>
        <v>1</v>
      </c>
      <c r="O56" s="525">
        <f t="shared" si="3"/>
        <v>35</v>
      </c>
      <c r="P56" s="565">
        <f t="shared" si="4"/>
        <v>8.499999999999991</v>
      </c>
      <c r="Q56" s="565">
        <f t="shared" si="5"/>
        <v>3.5999999999999948</v>
      </c>
      <c r="R56" s="565">
        <f t="shared" si="6"/>
        <v>4.499999999999996</v>
      </c>
      <c r="S56" s="565">
        <f t="shared" si="7"/>
        <v>0.6999999999999992</v>
      </c>
      <c r="T56" s="525">
        <f t="shared" si="0"/>
        <v>0</v>
      </c>
      <c r="U56" s="525">
        <f t="shared" si="12"/>
        <v>0</v>
      </c>
      <c r="V56" s="525">
        <f t="shared" si="13"/>
        <v>0</v>
      </c>
      <c r="W56" s="525"/>
      <c r="X56" s="525">
        <f t="shared" si="14"/>
        <v>16</v>
      </c>
      <c r="Y56" s="525">
        <f t="shared" si="15"/>
        <v>0</v>
      </c>
      <c r="Z56" s="525"/>
    </row>
    <row r="57" spans="1:26" ht="26.25" customHeight="1" thickBot="1">
      <c r="A57" s="1056"/>
      <c r="B57" s="646" t="s">
        <v>87</v>
      </c>
      <c r="C57" s="647" t="s">
        <v>88</v>
      </c>
      <c r="D57" s="621"/>
      <c r="E57" s="621"/>
      <c r="F57" s="621"/>
      <c r="G57" s="621"/>
      <c r="I57" s="629"/>
      <c r="M57" s="525">
        <f t="shared" si="1"/>
        <v>36</v>
      </c>
      <c r="N57" s="525">
        <f t="shared" si="2"/>
        <v>1</v>
      </c>
      <c r="O57" s="525">
        <f t="shared" si="3"/>
        <v>36</v>
      </c>
      <c r="P57" s="565">
        <f t="shared" si="4"/>
        <v>8.333320184488066</v>
      </c>
      <c r="Q57" s="565">
        <f t="shared" si="5"/>
        <v>3.5294061957831793</v>
      </c>
      <c r="R57" s="565">
        <f t="shared" si="6"/>
        <v>4.411757744728976</v>
      </c>
      <c r="S57" s="565">
        <f t="shared" si="7"/>
        <v>0.6862734269578407</v>
      </c>
      <c r="T57" s="525">
        <f t="shared" si="0"/>
        <v>0</v>
      </c>
      <c r="U57" s="525">
        <f t="shared" si="12"/>
        <v>0</v>
      </c>
      <c r="V57" s="525">
        <f t="shared" si="13"/>
        <v>0</v>
      </c>
      <c r="W57" s="525"/>
      <c r="X57" s="525">
        <f t="shared" si="14"/>
        <v>16</v>
      </c>
      <c r="Y57" s="525">
        <f t="shared" si="15"/>
        <v>0</v>
      </c>
      <c r="Z57" s="525"/>
    </row>
    <row r="58" spans="1:26" ht="13.5" thickTop="1">
      <c r="A58" s="753" t="s">
        <v>42</v>
      </c>
      <c r="B58" s="649">
        <f>B27/D16</f>
        <v>0.00085</v>
      </c>
      <c r="C58" s="650">
        <f>B27/D18</f>
        <v>0.3695652173913043</v>
      </c>
      <c r="D58" s="635"/>
      <c r="E58" s="635"/>
      <c r="F58" s="635"/>
      <c r="G58" s="635"/>
      <c r="M58" s="525">
        <f t="shared" si="1"/>
        <v>37</v>
      </c>
      <c r="N58" s="525">
        <f t="shared" si="2"/>
        <v>1</v>
      </c>
      <c r="O58" s="525">
        <f t="shared" si="3"/>
        <v>37</v>
      </c>
      <c r="P58" s="565">
        <f t="shared" si="4"/>
        <v>8.169908858493681</v>
      </c>
      <c r="Q58" s="565">
        <f t="shared" si="5"/>
        <v>3.4601966930090864</v>
      </c>
      <c r="R58" s="565">
        <f t="shared" si="6"/>
        <v>4.32524586626136</v>
      </c>
      <c r="S58" s="565">
        <f t="shared" si="7"/>
        <v>0.672816023640656</v>
      </c>
      <c r="T58" s="525">
        <f t="shared" si="0"/>
        <v>0</v>
      </c>
      <c r="U58" s="525">
        <f t="shared" si="12"/>
        <v>0</v>
      </c>
      <c r="V58" s="525">
        <f t="shared" si="13"/>
        <v>0</v>
      </c>
      <c r="W58" s="525"/>
      <c r="X58" s="525">
        <f t="shared" si="14"/>
        <v>16</v>
      </c>
      <c r="Y58" s="525">
        <f t="shared" si="15"/>
        <v>0</v>
      </c>
      <c r="Z58" s="525"/>
    </row>
    <row r="59" spans="1:26" ht="12.75">
      <c r="A59" s="753" t="s">
        <v>56</v>
      </c>
      <c r="B59" s="649">
        <f>B28/D16</f>
        <v>0.00036</v>
      </c>
      <c r="C59" s="650">
        <f>B28/D18</f>
        <v>0.1565217391304348</v>
      </c>
      <c r="D59" s="635"/>
      <c r="E59" s="635"/>
      <c r="F59" s="635"/>
      <c r="G59" s="635"/>
      <c r="M59" s="525">
        <f t="shared" si="1"/>
        <v>38</v>
      </c>
      <c r="N59" s="525">
        <f t="shared" si="2"/>
        <v>1</v>
      </c>
      <c r="O59" s="525">
        <f t="shared" si="3"/>
        <v>38</v>
      </c>
      <c r="P59" s="565">
        <f t="shared" si="4"/>
        <v>8.009701928930978</v>
      </c>
      <c r="Q59" s="565">
        <f t="shared" si="5"/>
        <v>3.3923443463707654</v>
      </c>
      <c r="R59" s="565">
        <f t="shared" si="6"/>
        <v>4.240430432963459</v>
      </c>
      <c r="S59" s="565">
        <f t="shared" si="7"/>
        <v>0.6596225117943157</v>
      </c>
      <c r="T59" s="525">
        <f t="shared" si="0"/>
        <v>0</v>
      </c>
      <c r="U59" s="525">
        <f t="shared" si="12"/>
        <v>0</v>
      </c>
      <c r="V59" s="525">
        <f t="shared" si="13"/>
        <v>0</v>
      </c>
      <c r="W59" s="525"/>
      <c r="X59" s="525">
        <f t="shared" si="14"/>
        <v>16</v>
      </c>
      <c r="Y59" s="525">
        <f t="shared" si="15"/>
        <v>0</v>
      </c>
      <c r="Z59" s="525"/>
    </row>
    <row r="60" spans="1:26" ht="12.75">
      <c r="A60" s="753" t="s">
        <v>57</v>
      </c>
      <c r="B60" s="649">
        <f>B29/D16</f>
        <v>0.00045</v>
      </c>
      <c r="C60" s="650">
        <f>B29/D18</f>
        <v>0.1956521739130435</v>
      </c>
      <c r="D60" s="635"/>
      <c r="E60" s="635"/>
      <c r="F60" s="635"/>
      <c r="G60" s="635"/>
      <c r="M60" s="525">
        <f t="shared" si="1"/>
        <v>39</v>
      </c>
      <c r="N60" s="525">
        <f t="shared" si="2"/>
        <v>1</v>
      </c>
      <c r="O60" s="525">
        <f t="shared" si="3"/>
        <v>39</v>
      </c>
      <c r="P60" s="565">
        <f t="shared" si="4"/>
        <v>7.8526365595404215</v>
      </c>
      <c r="Q60" s="565">
        <f t="shared" si="5"/>
        <v>3.325822542864177</v>
      </c>
      <c r="R60" s="565">
        <f t="shared" si="6"/>
        <v>4.157278178580223</v>
      </c>
      <c r="S60" s="565">
        <f t="shared" si="7"/>
        <v>0.6466877166680346</v>
      </c>
      <c r="T60" s="525">
        <f t="shared" si="0"/>
        <v>0</v>
      </c>
      <c r="U60" s="525">
        <f t="shared" si="12"/>
        <v>0</v>
      </c>
      <c r="V60" s="525">
        <f t="shared" si="13"/>
        <v>0</v>
      </c>
      <c r="W60" s="525"/>
      <c r="X60" s="525">
        <f t="shared" si="14"/>
        <v>16</v>
      </c>
      <c r="Y60" s="525">
        <f t="shared" si="15"/>
        <v>0</v>
      </c>
      <c r="Z60" s="525"/>
    </row>
    <row r="61" spans="1:26" ht="12.75" customHeight="1" thickBot="1">
      <c r="A61" s="755" t="s">
        <v>112</v>
      </c>
      <c r="B61" s="653">
        <f>B30/D16</f>
        <v>7.000000000000001E-05</v>
      </c>
      <c r="C61" s="654">
        <f>B30/D18</f>
        <v>0.030434782608695653</v>
      </c>
      <c r="D61" s="635"/>
      <c r="E61" s="635"/>
      <c r="F61" s="635"/>
      <c r="G61" s="635"/>
      <c r="M61" s="525">
        <f t="shared" si="1"/>
        <v>40</v>
      </c>
      <c r="N61" s="525">
        <f t="shared" si="2"/>
        <v>1</v>
      </c>
      <c r="O61" s="525">
        <f t="shared" si="3"/>
        <v>40</v>
      </c>
      <c r="P61" s="565">
        <f t="shared" si="4"/>
        <v>7.698651146243198</v>
      </c>
      <c r="Q61" s="565">
        <f t="shared" si="5"/>
        <v>3.2606051913500584</v>
      </c>
      <c r="R61" s="565">
        <f t="shared" si="6"/>
        <v>4.075756489187576</v>
      </c>
      <c r="S61" s="565">
        <f t="shared" si="7"/>
        <v>0.6340065649847338</v>
      </c>
      <c r="T61" s="525">
        <f t="shared" si="0"/>
        <v>0</v>
      </c>
      <c r="U61" s="525">
        <f t="shared" si="12"/>
        <v>0</v>
      </c>
      <c r="V61" s="525">
        <f t="shared" si="13"/>
        <v>0</v>
      </c>
      <c r="W61" s="525"/>
      <c r="X61" s="525">
        <f t="shared" si="14"/>
        <v>16</v>
      </c>
      <c r="Y61" s="525">
        <f t="shared" si="15"/>
        <v>0</v>
      </c>
      <c r="Z61" s="525"/>
    </row>
    <row r="62" spans="1:26" ht="12.75">
      <c r="A62" s="651"/>
      <c r="D62" s="635"/>
      <c r="E62" s="578"/>
      <c r="F62" s="578"/>
      <c r="G62" s="578"/>
      <c r="M62" s="525">
        <f t="shared" si="1"/>
        <v>41</v>
      </c>
      <c r="N62" s="525">
        <f t="shared" si="2"/>
        <v>1</v>
      </c>
      <c r="O62" s="525">
        <f t="shared" si="3"/>
        <v>41</v>
      </c>
      <c r="P62" s="565">
        <f t="shared" si="4"/>
        <v>7.547685292978905</v>
      </c>
      <c r="Q62" s="565">
        <f t="shared" si="5"/>
        <v>3.1966667123204755</v>
      </c>
      <c r="R62" s="565">
        <f t="shared" si="6"/>
        <v>3.9958333904005974</v>
      </c>
      <c r="S62" s="565">
        <f t="shared" si="7"/>
        <v>0.6215740829512039</v>
      </c>
      <c r="T62" s="525">
        <f t="shared" si="0"/>
        <v>0</v>
      </c>
      <c r="U62" s="525">
        <f t="shared" si="12"/>
        <v>0</v>
      </c>
      <c r="V62" s="525">
        <f t="shared" si="13"/>
        <v>0</v>
      </c>
      <c r="W62" s="525"/>
      <c r="X62" s="525">
        <f t="shared" si="14"/>
        <v>16</v>
      </c>
      <c r="Y62" s="525">
        <f t="shared" si="15"/>
        <v>0</v>
      </c>
      <c r="Z62" s="525"/>
    </row>
    <row r="63" spans="1:26" ht="14.25" customHeight="1">
      <c r="A63" s="651"/>
      <c r="D63" s="577"/>
      <c r="M63" s="525">
        <f t="shared" si="1"/>
        <v>42</v>
      </c>
      <c r="N63" s="525">
        <f t="shared" si="2"/>
        <v>1</v>
      </c>
      <c r="O63" s="525">
        <f t="shared" si="3"/>
        <v>42</v>
      </c>
      <c r="P63" s="565">
        <f t="shared" si="4"/>
        <v>7.399679788017046</v>
      </c>
      <c r="Q63" s="565">
        <f t="shared" si="5"/>
        <v>3.133982027866041</v>
      </c>
      <c r="R63" s="565">
        <f t="shared" si="6"/>
        <v>3.9174775348325546</v>
      </c>
      <c r="S63" s="565">
        <f t="shared" si="7"/>
        <v>0.6093853943072861</v>
      </c>
      <c r="T63" s="525">
        <f t="shared" si="0"/>
        <v>0</v>
      </c>
      <c r="U63" s="525">
        <f t="shared" si="12"/>
        <v>0</v>
      </c>
      <c r="V63" s="525">
        <f t="shared" si="13"/>
        <v>0</v>
      </c>
      <c r="W63" s="525"/>
      <c r="X63" s="525">
        <f t="shared" si="14"/>
        <v>16</v>
      </c>
      <c r="Y63" s="525">
        <f t="shared" si="15"/>
        <v>0</v>
      </c>
      <c r="Z63" s="525"/>
    </row>
    <row r="64" spans="1:26" ht="12.75" customHeight="1">
      <c r="A64" s="770"/>
      <c r="M64" s="525">
        <f t="shared" si="1"/>
        <v>43</v>
      </c>
      <c r="N64" s="525">
        <f t="shared" si="2"/>
        <v>1</v>
      </c>
      <c r="O64" s="525">
        <f t="shared" si="3"/>
        <v>43</v>
      </c>
      <c r="P64" s="565">
        <f t="shared" si="4"/>
        <v>7.254576580733046</v>
      </c>
      <c r="Q64" s="565">
        <f t="shared" si="5"/>
        <v>3.072526551839876</v>
      </c>
      <c r="R64" s="565">
        <f t="shared" si="6"/>
        <v>3.840658189799848</v>
      </c>
      <c r="S64" s="565">
        <f t="shared" si="7"/>
        <v>0.5974357184133096</v>
      </c>
      <c r="T64" s="525">
        <f t="shared" si="0"/>
        <v>0</v>
      </c>
      <c r="U64" s="525">
        <f t="shared" si="12"/>
        <v>0</v>
      </c>
      <c r="V64" s="525">
        <f t="shared" si="13"/>
        <v>0</v>
      </c>
      <c r="W64" s="525"/>
      <c r="X64" s="525">
        <f t="shared" si="14"/>
        <v>16</v>
      </c>
      <c r="Y64" s="525">
        <f t="shared" si="15"/>
        <v>0</v>
      </c>
      <c r="Z64" s="525"/>
    </row>
    <row r="65" spans="1:26" ht="13.5" customHeight="1">
      <c r="A65" s="770"/>
      <c r="M65" s="525">
        <f t="shared" si="1"/>
        <v>44</v>
      </c>
      <c r="N65" s="525">
        <f t="shared" si="2"/>
        <v>1</v>
      </c>
      <c r="O65" s="525">
        <f t="shared" si="3"/>
        <v>44</v>
      </c>
      <c r="P65" s="565">
        <f t="shared" si="4"/>
        <v>7.112318758839667</v>
      </c>
      <c r="Q65" s="565">
        <f t="shared" si="5"/>
        <v>3.0122761802144447</v>
      </c>
      <c r="R65" s="565">
        <f t="shared" si="6"/>
        <v>3.7653452252680593</v>
      </c>
      <c r="S65" s="565">
        <f t="shared" si="7"/>
        <v>0.5857203683750313</v>
      </c>
      <c r="T65" s="525">
        <f t="shared" si="0"/>
        <v>0</v>
      </c>
      <c r="U65" s="525">
        <f t="shared" si="12"/>
        <v>0</v>
      </c>
      <c r="V65" s="525">
        <f t="shared" si="13"/>
        <v>0</v>
      </c>
      <c r="W65" s="525"/>
      <c r="X65" s="525">
        <f t="shared" si="14"/>
        <v>16</v>
      </c>
      <c r="Y65" s="525">
        <f t="shared" si="15"/>
        <v>0</v>
      </c>
      <c r="Z65" s="525"/>
    </row>
    <row r="66" spans="1:26" ht="12.75">
      <c r="A66" s="770"/>
      <c r="M66" s="525">
        <f t="shared" si="1"/>
        <v>45</v>
      </c>
      <c r="N66" s="525">
        <f t="shared" si="2"/>
        <v>1</v>
      </c>
      <c r="O66" s="525">
        <f t="shared" si="3"/>
        <v>45</v>
      </c>
      <c r="P66" s="565">
        <f t="shared" si="4"/>
        <v>6.972850526064914</v>
      </c>
      <c r="Q66" s="565">
        <f t="shared" si="5"/>
        <v>2.95320728162749</v>
      </c>
      <c r="R66" s="565">
        <f t="shared" si="6"/>
        <v>3.691509102034366</v>
      </c>
      <c r="S66" s="565">
        <f t="shared" si="7"/>
        <v>0.5742347492053457</v>
      </c>
      <c r="T66" s="525">
        <f t="shared" si="0"/>
        <v>0</v>
      </c>
      <c r="U66" s="525">
        <f t="shared" si="12"/>
        <v>0</v>
      </c>
      <c r="V66" s="525">
        <f t="shared" si="13"/>
        <v>0</v>
      </c>
      <c r="W66" s="525"/>
      <c r="X66" s="525">
        <f t="shared" si="14"/>
        <v>16</v>
      </c>
      <c r="Y66" s="525">
        <f t="shared" si="15"/>
        <v>0</v>
      </c>
      <c r="Z66" s="525"/>
    </row>
    <row r="67" spans="1:26" ht="12.75">
      <c r="A67" s="770"/>
      <c r="M67" s="525">
        <f t="shared" si="1"/>
        <v>46</v>
      </c>
      <c r="N67" s="525">
        <f t="shared" si="2"/>
        <v>1</v>
      </c>
      <c r="O67" s="525">
        <f t="shared" si="3"/>
        <v>46</v>
      </c>
      <c r="P67" s="565">
        <f t="shared" si="4"/>
        <v>6.836117180267651</v>
      </c>
      <c r="Q67" s="565">
        <f t="shared" si="5"/>
        <v>2.8952966881133553</v>
      </c>
      <c r="R67" s="565">
        <f t="shared" si="6"/>
        <v>3.6191208601416975</v>
      </c>
      <c r="S67" s="565">
        <f t="shared" si="7"/>
        <v>0.5629743560220417</v>
      </c>
      <c r="T67" s="525">
        <f t="shared" si="0"/>
        <v>0</v>
      </c>
      <c r="U67" s="525">
        <f t="shared" si="12"/>
        <v>0</v>
      </c>
      <c r="V67" s="525">
        <f t="shared" si="13"/>
        <v>0</v>
      </c>
      <c r="W67" s="525"/>
      <c r="X67" s="525">
        <f t="shared" si="14"/>
        <v>16</v>
      </c>
      <c r="Y67" s="525">
        <f t="shared" si="15"/>
        <v>0</v>
      </c>
      <c r="Z67" s="525"/>
    </row>
    <row r="68" spans="13:26" ht="12.75" customHeight="1">
      <c r="M68" s="525">
        <f t="shared" si="1"/>
        <v>47</v>
      </c>
      <c r="N68" s="525">
        <f t="shared" si="2"/>
        <v>1</v>
      </c>
      <c r="O68" s="525">
        <f t="shared" si="3"/>
        <v>47</v>
      </c>
      <c r="P68" s="565">
        <f t="shared" si="4"/>
        <v>6.702065091982367</v>
      </c>
      <c r="Q68" s="565">
        <f t="shared" si="5"/>
        <v>2.8385216860160583</v>
      </c>
      <c r="R68" s="565">
        <f t="shared" si="6"/>
        <v>3.5481521075200764</v>
      </c>
      <c r="S68" s="565">
        <f t="shared" si="7"/>
        <v>0.5519347722809006</v>
      </c>
      <c r="T68" s="525">
        <f t="shared" si="0"/>
        <v>0</v>
      </c>
      <c r="U68" s="525">
        <f t="shared" si="12"/>
        <v>0</v>
      </c>
      <c r="V68" s="525">
        <f t="shared" si="13"/>
        <v>0</v>
      </c>
      <c r="W68" s="525"/>
      <c r="X68" s="525">
        <f t="shared" si="14"/>
        <v>16</v>
      </c>
      <c r="Y68" s="525">
        <f t="shared" si="15"/>
        <v>0</v>
      </c>
      <c r="Z68" s="525"/>
    </row>
    <row r="69" spans="13:26" ht="12.75">
      <c r="M69" s="525">
        <f t="shared" si="1"/>
        <v>48</v>
      </c>
      <c r="N69" s="525">
        <f t="shared" si="2"/>
        <v>1</v>
      </c>
      <c r="O69" s="525">
        <f t="shared" si="3"/>
        <v>48</v>
      </c>
      <c r="P69" s="565">
        <f t="shared" si="4"/>
        <v>6.570641683384657</v>
      </c>
      <c r="Q69" s="565">
        <f t="shared" si="5"/>
        <v>2.7828600070805574</v>
      </c>
      <c r="R69" s="565">
        <f t="shared" si="6"/>
        <v>3.4785750088507004</v>
      </c>
      <c r="S69" s="565">
        <f t="shared" si="7"/>
        <v>0.5411116680434421</v>
      </c>
      <c r="T69" s="525">
        <f t="shared" si="0"/>
        <v>0</v>
      </c>
      <c r="U69" s="525">
        <f t="shared" si="12"/>
        <v>0</v>
      </c>
      <c r="V69" s="525">
        <f t="shared" si="13"/>
        <v>0</v>
      </c>
      <c r="W69" s="525"/>
      <c r="X69" s="525">
        <f t="shared" si="14"/>
        <v>16</v>
      </c>
      <c r="Y69" s="525">
        <f t="shared" si="15"/>
        <v>0</v>
      </c>
      <c r="Z69" s="525"/>
    </row>
    <row r="70" spans="13:26" ht="12.75" customHeight="1">
      <c r="M70" s="525">
        <f t="shared" si="1"/>
        <v>49</v>
      </c>
      <c r="N70" s="525">
        <f t="shared" si="2"/>
        <v>1</v>
      </c>
      <c r="O70" s="525">
        <f t="shared" si="3"/>
        <v>49</v>
      </c>
      <c r="P70" s="565">
        <f t="shared" si="4"/>
        <v>6.441795407669184</v>
      </c>
      <c r="Q70" s="565">
        <f t="shared" si="5"/>
        <v>2.72828981971871</v>
      </c>
      <c r="R70" s="565">
        <f t="shared" si="6"/>
        <v>3.410362274648391</v>
      </c>
      <c r="S70" s="565">
        <f t="shared" si="7"/>
        <v>0.5305007982786385</v>
      </c>
      <c r="T70" s="525">
        <f t="shared" si="0"/>
        <v>0</v>
      </c>
      <c r="U70" s="525">
        <f t="shared" si="12"/>
        <v>0</v>
      </c>
      <c r="V70" s="525">
        <f t="shared" si="13"/>
        <v>0</v>
      </c>
      <c r="W70" s="525"/>
      <c r="X70" s="525">
        <f t="shared" si="14"/>
        <v>16</v>
      </c>
      <c r="Y70" s="525">
        <f t="shared" si="15"/>
        <v>0</v>
      </c>
      <c r="Z70" s="525"/>
    </row>
    <row r="71" spans="13:26" ht="12.75">
      <c r="M71" s="525">
        <f t="shared" si="1"/>
        <v>50</v>
      </c>
      <c r="N71" s="525">
        <f t="shared" si="2"/>
        <v>1</v>
      </c>
      <c r="O71" s="525">
        <f t="shared" si="3"/>
        <v>50</v>
      </c>
      <c r="P71" s="565">
        <f t="shared" si="4"/>
        <v>6.3154757288320225</v>
      </c>
      <c r="Q71" s="565">
        <f t="shared" si="5"/>
        <v>2.6747897204465008</v>
      </c>
      <c r="R71" s="565">
        <f t="shared" si="6"/>
        <v>3.343487150558129</v>
      </c>
      <c r="S71" s="565">
        <f t="shared" si="7"/>
        <v>0.5200980011979311</v>
      </c>
      <c r="T71" s="525">
        <f t="shared" si="0"/>
        <v>0</v>
      </c>
      <c r="U71" s="525">
        <f t="shared" si="12"/>
        <v>0</v>
      </c>
      <c r="V71" s="525">
        <f t="shared" si="13"/>
        <v>0</v>
      </c>
      <c r="W71" s="525"/>
      <c r="X71" s="525">
        <f t="shared" si="14"/>
        <v>16</v>
      </c>
      <c r="Y71" s="525">
        <f t="shared" si="15"/>
        <v>0</v>
      </c>
      <c r="Z71" s="525"/>
    </row>
    <row r="72" spans="13:26" ht="12.75">
      <c r="M72" s="525">
        <f t="shared" si="1"/>
        <v>51</v>
      </c>
      <c r="N72" s="525">
        <f t="shared" si="2"/>
        <v>1</v>
      </c>
      <c r="O72" s="525">
        <f t="shared" si="3"/>
        <v>51</v>
      </c>
      <c r="P72" s="565">
        <f t="shared" si="4"/>
        <v>6.191633101849462</v>
      </c>
      <c r="Q72" s="565">
        <f t="shared" si="5"/>
        <v>2.622338725489181</v>
      </c>
      <c r="R72" s="565">
        <f t="shared" si="6"/>
        <v>3.2779234068614795</v>
      </c>
      <c r="S72" s="565">
        <f t="shared" si="7"/>
        <v>0.5098991966228967</v>
      </c>
      <c r="T72" s="525">
        <f t="shared" si="0"/>
        <v>0</v>
      </c>
      <c r="U72" s="525">
        <f t="shared" si="12"/>
        <v>0</v>
      </c>
      <c r="V72" s="525">
        <f t="shared" si="13"/>
        <v>0</v>
      </c>
      <c r="W72" s="525"/>
      <c r="X72" s="525">
        <f t="shared" si="14"/>
        <v>16</v>
      </c>
      <c r="Y72" s="525">
        <f t="shared" si="15"/>
        <v>0</v>
      </c>
      <c r="Z72" s="525"/>
    </row>
    <row r="73" spans="13:26" ht="12.75">
      <c r="M73" s="525">
        <f t="shared" si="1"/>
        <v>52</v>
      </c>
      <c r="N73" s="525">
        <f t="shared" si="2"/>
        <v>1</v>
      </c>
      <c r="O73" s="525">
        <f t="shared" si="3"/>
        <v>52</v>
      </c>
      <c r="P73" s="565">
        <f t="shared" si="4"/>
        <v>6.070218953245485</v>
      </c>
      <c r="Q73" s="565">
        <f t="shared" si="5"/>
        <v>2.5709162625510262</v>
      </c>
      <c r="R73" s="565">
        <f t="shared" si="6"/>
        <v>3.213645328188786</v>
      </c>
      <c r="S73" s="565">
        <f t="shared" si="7"/>
        <v>0.4999003843849222</v>
      </c>
      <c r="T73" s="525">
        <f t="shared" si="0"/>
        <v>0</v>
      </c>
      <c r="U73" s="525">
        <f t="shared" si="12"/>
        <v>0</v>
      </c>
      <c r="V73" s="525">
        <f t="shared" si="13"/>
        <v>0</v>
      </c>
      <c r="W73" s="525"/>
      <c r="X73" s="525">
        <f t="shared" si="14"/>
        <v>16</v>
      </c>
      <c r="Y73" s="525">
        <f t="shared" si="15"/>
        <v>0</v>
      </c>
      <c r="Z73" s="525"/>
    </row>
    <row r="74" spans="9:26" ht="12.75">
      <c r="I74" s="651"/>
      <c r="M74" s="525">
        <f t="shared" si="1"/>
        <v>53</v>
      </c>
      <c r="N74" s="525">
        <f t="shared" si="2"/>
        <v>1</v>
      </c>
      <c r="O74" s="525">
        <f t="shared" si="3"/>
        <v>53</v>
      </c>
      <c r="P74" s="565">
        <f t="shared" si="4"/>
        <v>5.951185662040314</v>
      </c>
      <c r="Q74" s="565">
        <f t="shared" si="5"/>
        <v>2.5205021627464834</v>
      </c>
      <c r="R74" s="565">
        <f t="shared" si="6"/>
        <v>3.1506277034331074</v>
      </c>
      <c r="S74" s="565">
        <f t="shared" si="7"/>
        <v>0.49009764275626105</v>
      </c>
      <c r="T74" s="525">
        <f t="shared" si="0"/>
        <v>0</v>
      </c>
      <c r="U74" s="525">
        <f t="shared" si="12"/>
        <v>0</v>
      </c>
      <c r="V74" s="525">
        <f t="shared" si="13"/>
        <v>0</v>
      </c>
      <c r="W74" s="525"/>
      <c r="X74" s="525">
        <f t="shared" si="14"/>
        <v>16</v>
      </c>
      <c r="Y74" s="525">
        <f t="shared" si="15"/>
        <v>0</v>
      </c>
      <c r="Z74" s="525"/>
    </row>
    <row r="75" spans="9:26" ht="12.75">
      <c r="I75" s="651"/>
      <c r="M75" s="525">
        <f t="shared" si="1"/>
        <v>54</v>
      </c>
      <c r="N75" s="525">
        <f t="shared" si="2"/>
        <v>1</v>
      </c>
      <c r="O75" s="525">
        <f t="shared" si="3"/>
        <v>54</v>
      </c>
      <c r="P75" s="565">
        <f t="shared" si="4"/>
        <v>5.834486541072538</v>
      </c>
      <c r="Q75" s="565">
        <f t="shared" si="5"/>
        <v>2.471076652689543</v>
      </c>
      <c r="R75" s="565">
        <f t="shared" si="6"/>
        <v>3.088845815861932</v>
      </c>
      <c r="S75" s="565">
        <f t="shared" si="7"/>
        <v>0.48048712691185597</v>
      </c>
      <c r="T75" s="525">
        <f t="shared" si="0"/>
        <v>0</v>
      </c>
      <c r="U75" s="525">
        <f t="shared" si="12"/>
        <v>0</v>
      </c>
      <c r="V75" s="525">
        <f t="shared" si="13"/>
        <v>0</v>
      </c>
      <c r="W75" s="525"/>
      <c r="X75" s="525">
        <f t="shared" si="14"/>
        <v>16</v>
      </c>
      <c r="Y75" s="525">
        <f t="shared" si="15"/>
        <v>0</v>
      </c>
      <c r="Z75" s="525"/>
    </row>
    <row r="76" spans="9:26" ht="12.75">
      <c r="I76" s="651"/>
      <c r="M76" s="525">
        <f t="shared" si="1"/>
        <v>55</v>
      </c>
      <c r="N76" s="525">
        <f t="shared" si="2"/>
        <v>1</v>
      </c>
      <c r="O76" s="525">
        <f t="shared" si="3"/>
        <v>55</v>
      </c>
      <c r="P76" s="565">
        <f t="shared" si="4"/>
        <v>5.720075818687505</v>
      </c>
      <c r="Q76" s="565">
        <f t="shared" si="5"/>
        <v>2.422620346738235</v>
      </c>
      <c r="R76" s="565">
        <f t="shared" si="6"/>
        <v>3.0282754334227966</v>
      </c>
      <c r="S76" s="565">
        <f t="shared" si="7"/>
        <v>0.4710650674213238</v>
      </c>
      <c r="T76" s="525">
        <f t="shared" si="0"/>
        <v>0</v>
      </c>
      <c r="U76" s="525">
        <f t="shared" si="12"/>
        <v>0</v>
      </c>
      <c r="V76" s="525">
        <f t="shared" si="13"/>
        <v>0</v>
      </c>
      <c r="W76" s="525"/>
      <c r="X76" s="525">
        <f t="shared" si="14"/>
        <v>16</v>
      </c>
      <c r="Y76" s="525">
        <f t="shared" si="15"/>
        <v>0</v>
      </c>
      <c r="Z76" s="525"/>
    </row>
    <row r="77" spans="9:26" ht="12.75">
      <c r="I77" s="651"/>
      <c r="M77" s="525">
        <f t="shared" si="1"/>
        <v>56</v>
      </c>
      <c r="N77" s="525">
        <f t="shared" si="2"/>
        <v>1</v>
      </c>
      <c r="O77" s="525">
        <f t="shared" si="3"/>
        <v>56</v>
      </c>
      <c r="P77" s="565">
        <f t="shared" si="4"/>
        <v>5.607908620784792</v>
      </c>
      <c r="Q77" s="565">
        <f t="shared" si="5"/>
        <v>2.3751142393912033</v>
      </c>
      <c r="R77" s="565">
        <f t="shared" si="6"/>
        <v>2.9688927992390073</v>
      </c>
      <c r="S77" s="565">
        <f t="shared" si="7"/>
        <v>0.4618277687705122</v>
      </c>
      <c r="T77" s="525">
        <f t="shared" si="0"/>
        <v>0</v>
      </c>
      <c r="U77" s="525">
        <f t="shared" si="12"/>
        <v>0</v>
      </c>
      <c r="V77" s="525">
        <f t="shared" si="13"/>
        <v>0</v>
      </c>
      <c r="W77" s="525"/>
      <c r="X77" s="525">
        <f t="shared" si="14"/>
        <v>16</v>
      </c>
      <c r="Y77" s="525">
        <f t="shared" si="15"/>
        <v>0</v>
      </c>
      <c r="Z77" s="525"/>
    </row>
    <row r="78" spans="9:26" ht="12.75">
      <c r="I78" s="651"/>
      <c r="M78" s="525">
        <f t="shared" si="1"/>
        <v>57</v>
      </c>
      <c r="N78" s="525">
        <f t="shared" si="2"/>
        <v>1</v>
      </c>
      <c r="O78" s="525">
        <f t="shared" si="3"/>
        <v>57</v>
      </c>
      <c r="P78" s="565">
        <f t="shared" si="4"/>
        <v>5.497940953217715</v>
      </c>
      <c r="Q78" s="565">
        <f t="shared" si="5"/>
        <v>2.3285396978333828</v>
      </c>
      <c r="R78" s="565">
        <f t="shared" si="6"/>
        <v>2.9106746222917317</v>
      </c>
      <c r="S78" s="565">
        <f t="shared" si="7"/>
        <v>0.45277160791204707</v>
      </c>
      <c r="T78" s="525">
        <f t="shared" si="0"/>
        <v>0</v>
      </c>
      <c r="U78" s="525"/>
      <c r="V78" s="525"/>
      <c r="W78" s="525"/>
      <c r="X78" s="525"/>
      <c r="Y78" s="525"/>
      <c r="Z78" s="525"/>
    </row>
    <row r="79" spans="9:26" ht="12.75">
      <c r="I79" s="651"/>
      <c r="M79" s="525">
        <f t="shared" si="1"/>
        <v>58</v>
      </c>
      <c r="N79" s="525">
        <f t="shared" si="2"/>
        <v>1</v>
      </c>
      <c r="O79" s="525">
        <f t="shared" si="3"/>
        <v>58</v>
      </c>
      <c r="P79" s="565">
        <f t="shared" si="4"/>
        <v>5.390129684537976</v>
      </c>
      <c r="Q79" s="565">
        <f t="shared" si="5"/>
        <v>2.2828784546278458</v>
      </c>
      <c r="R79" s="565">
        <f t="shared" si="6"/>
        <v>2.8535980682848106</v>
      </c>
      <c r="S79" s="565">
        <f t="shared" si="7"/>
        <v>0.44389303284430376</v>
      </c>
      <c r="T79" s="525">
        <f t="shared" si="0"/>
        <v>0</v>
      </c>
      <c r="U79" s="525"/>
      <c r="V79" s="525"/>
      <c r="W79" s="525"/>
      <c r="X79" s="525"/>
      <c r="Y79" s="525"/>
      <c r="Z79" s="525"/>
    </row>
    <row r="80" spans="9:26" ht="12.75">
      <c r="I80" s="651"/>
      <c r="M80" s="525">
        <f t="shared" si="1"/>
        <v>59</v>
      </c>
      <c r="N80" s="525">
        <f t="shared" si="2"/>
        <v>1</v>
      </c>
      <c r="O80" s="525">
        <f t="shared" si="3"/>
        <v>59</v>
      </c>
      <c r="P80" s="565">
        <f t="shared" si="4"/>
        <v>5.284432529078664</v>
      </c>
      <c r="Q80" s="565">
        <f t="shared" si="5"/>
        <v>2.238112600550961</v>
      </c>
      <c r="R80" s="565">
        <f t="shared" si="6"/>
        <v>2.797640750688705</v>
      </c>
      <c r="S80" s="565">
        <f t="shared" si="7"/>
        <v>0.43518856121824284</v>
      </c>
      <c r="T80" s="525">
        <f t="shared" si="0"/>
        <v>0</v>
      </c>
      <c r="U80" s="525"/>
      <c r="V80" s="525"/>
      <c r="W80" s="525"/>
      <c r="X80" s="525"/>
      <c r="Y80" s="525"/>
      <c r="Z80" s="525"/>
    </row>
    <row r="81" spans="9:26" ht="12.75">
      <c r="I81" s="651"/>
      <c r="M81" s="525">
        <f t="shared" si="1"/>
        <v>60</v>
      </c>
      <c r="N81" s="525">
        <f t="shared" si="2"/>
        <v>1</v>
      </c>
      <c r="O81" s="525">
        <f t="shared" si="3"/>
        <v>60</v>
      </c>
      <c r="P81" s="565">
        <f t="shared" si="4"/>
        <v>5.180808030369011</v>
      </c>
      <c r="Q81" s="565">
        <f t="shared" si="5"/>
        <v>2.194224577568049</v>
      </c>
      <c r="R81" s="565">
        <f t="shared" si="6"/>
        <v>2.742780721960065</v>
      </c>
      <c r="S81" s="565">
        <f t="shared" si="7"/>
        <v>0.42665477897156556</v>
      </c>
      <c r="T81" s="525">
        <f t="shared" si="0"/>
        <v>0</v>
      </c>
      <c r="U81" s="525"/>
      <c r="V81" s="525"/>
      <c r="W81" s="525"/>
      <c r="X81" s="525"/>
      <c r="Y81" s="525"/>
      <c r="Z81" s="525"/>
    </row>
    <row r="82" spans="9:26" ht="12.75">
      <c r="I82" s="651"/>
      <c r="M82" s="525">
        <f t="shared" si="1"/>
        <v>61</v>
      </c>
      <c r="N82" s="525">
        <f t="shared" si="2"/>
        <v>1</v>
      </c>
      <c r="O82" s="525">
        <f t="shared" si="3"/>
        <v>61</v>
      </c>
      <c r="P82" s="565">
        <f t="shared" si="4"/>
        <v>5.0792155448743515</v>
      </c>
      <c r="Q82" s="565">
        <f t="shared" si="5"/>
        <v>2.1511971719467815</v>
      </c>
      <c r="R82" s="565">
        <f t="shared" si="6"/>
        <v>2.68899646493348</v>
      </c>
      <c r="S82" s="565">
        <f t="shared" si="7"/>
        <v>0.4182883389896524</v>
      </c>
      <c r="T82" s="525">
        <f t="shared" si="0"/>
        <v>0</v>
      </c>
      <c r="U82" s="525"/>
      <c r="V82" s="525"/>
      <c r="W82" s="525"/>
      <c r="X82" s="525"/>
      <c r="Y82" s="525"/>
      <c r="Z82" s="525"/>
    </row>
    <row r="83" spans="9:26" ht="12.75">
      <c r="I83" s="651"/>
      <c r="M83" s="525">
        <f t="shared" si="1"/>
        <v>62</v>
      </c>
      <c r="N83" s="525">
        <f t="shared" si="2"/>
        <v>1</v>
      </c>
      <c r="O83" s="525">
        <f t="shared" si="3"/>
        <v>62</v>
      </c>
      <c r="P83" s="565">
        <f t="shared" si="4"/>
        <v>4.979615226054944</v>
      </c>
      <c r="Q83" s="565">
        <f t="shared" si="5"/>
        <v>2.1090135075056207</v>
      </c>
      <c r="R83" s="565">
        <f t="shared" si="6"/>
        <v>2.6362668843820294</v>
      </c>
      <c r="S83" s="565">
        <f t="shared" si="7"/>
        <v>0.41008595979276</v>
      </c>
      <c r="T83" s="525">
        <f t="shared" si="0"/>
        <v>0</v>
      </c>
      <c r="U83" s="525"/>
      <c r="V83" s="525"/>
      <c r="W83" s="525"/>
      <c r="X83" s="525"/>
      <c r="Y83" s="525"/>
      <c r="Z83" s="525"/>
    </row>
    <row r="84" spans="9:26" ht="12.75">
      <c r="I84" s="651"/>
      <c r="M84" s="525">
        <f t="shared" si="1"/>
        <v>63</v>
      </c>
      <c r="N84" s="525">
        <f t="shared" si="2"/>
        <v>1</v>
      </c>
      <c r="O84" s="525">
        <f t="shared" si="3"/>
        <v>63</v>
      </c>
      <c r="P84" s="565">
        <f t="shared" si="4"/>
        <v>4.88196800873739</v>
      </c>
      <c r="Q84" s="565">
        <f t="shared" si="5"/>
        <v>2.0676570389946565</v>
      </c>
      <c r="R84" s="565">
        <f t="shared" si="6"/>
        <v>2.584571298743324</v>
      </c>
      <c r="S84" s="565">
        <f t="shared" si="7"/>
        <v>0.4020444242489614</v>
      </c>
      <c r="T84" s="525">
        <f t="shared" si="0"/>
        <v>0</v>
      </c>
      <c r="U84" s="525"/>
      <c r="V84" s="525"/>
      <c r="W84" s="525"/>
      <c r="X84" s="525"/>
      <c r="Y84" s="525"/>
      <c r="Z84" s="525"/>
    </row>
    <row r="85" spans="9:26" ht="12.75">
      <c r="I85" s="651"/>
      <c r="M85" s="525">
        <f t="shared" si="1"/>
        <v>64</v>
      </c>
      <c r="N85" s="525">
        <f t="shared" si="2"/>
        <v>1</v>
      </c>
      <c r="O85" s="525">
        <f t="shared" si="3"/>
        <v>64</v>
      </c>
      <c r="P85" s="565">
        <f t="shared" si="4"/>
        <v>4.786235593792511</v>
      </c>
      <c r="Q85" s="565">
        <f t="shared" si="5"/>
        <v>2.027111545606237</v>
      </c>
      <c r="R85" s="565">
        <f t="shared" si="6"/>
        <v>2.5338894320077996</v>
      </c>
      <c r="S85" s="565">
        <f t="shared" si="7"/>
        <v>0.3941605783123243</v>
      </c>
      <c r="T85" s="525">
        <f aca="true" t="shared" si="16" ref="T85:T148">$B$11</f>
        <v>0</v>
      </c>
      <c r="U85" s="525"/>
      <c r="V85" s="525"/>
      <c r="W85" s="525"/>
      <c r="X85" s="525"/>
      <c r="Y85" s="525"/>
      <c r="Z85" s="525"/>
    </row>
    <row r="86" spans="13:26" ht="12.75">
      <c r="M86" s="525">
        <f aca="true" t="shared" si="17" ref="M86:M149">(M85+1)</f>
        <v>65</v>
      </c>
      <c r="N86" s="525">
        <f aca="true" t="shared" si="18" ref="N86:N149">IF($B$9&gt;N85,IF(O85=($B$8-1),(N85+1),(N85)),(N85))</f>
        <v>1</v>
      </c>
      <c r="O86" s="525">
        <f aca="true" t="shared" si="19" ref="O86:O149">IF(O85&lt;($B$8-1),(1+O85),0)</f>
        <v>65</v>
      </c>
      <c r="P86" s="565">
        <f aca="true" t="shared" si="20" ref="P86:P149">IF((N86&gt;N85),(EXP(-$Q$16)*(P85)+$Q$11),((EXP(-$Q$16)*(P85))))</f>
        <v>4.692380433113693</v>
      </c>
      <c r="Q86" s="565">
        <f aca="true" t="shared" si="21" ref="Q86:Q149">IF((N86&gt;N85),(EXP(-$Q$16)*(Q85)+$Q$12),((EXP(-$Q$16)*(Q85))))</f>
        <v>1.9873611246128557</v>
      </c>
      <c r="R86" s="565">
        <f aca="true" t="shared" si="22" ref="R86:R149">IF((N86&gt;N85),(EXP(-$Q$16)*(R85)+$Q$13),((EXP(-$Q$16)*(R85))))</f>
        <v>2.484201405766073</v>
      </c>
      <c r="S86" s="565">
        <f aca="true" t="shared" si="23" ref="S86:S149">IF((N86&gt;N85),(EXP(-$Q$16)*(S85)+$Q$14),((EXP(-$Q$16)*(S85))))</f>
        <v>0.3864313297858335</v>
      </c>
      <c r="T86" s="525">
        <f t="shared" si="16"/>
        <v>0</v>
      </c>
      <c r="U86" s="525"/>
      <c r="V86" s="525"/>
      <c r="W86" s="525"/>
      <c r="X86" s="525"/>
      <c r="Y86" s="525"/>
      <c r="Z86" s="525"/>
    </row>
    <row r="87" spans="1:26" ht="12.75">
      <c r="A87" s="655" t="str">
        <f>B3</f>
        <v>Fomesafen</v>
      </c>
      <c r="B87" s="655" t="str">
        <f>B4</f>
        <v>Crop</v>
      </c>
      <c r="C87" s="656"/>
      <c r="D87" s="657"/>
      <c r="E87" s="656" t="s">
        <v>130</v>
      </c>
      <c r="M87" s="525">
        <f t="shared" si="17"/>
        <v>66</v>
      </c>
      <c r="N87" s="525">
        <f t="shared" si="18"/>
        <v>1</v>
      </c>
      <c r="O87" s="525">
        <f t="shared" si="19"/>
        <v>66</v>
      </c>
      <c r="P87" s="565">
        <f t="shared" si="20"/>
        <v>4.600365714889792</v>
      </c>
      <c r="Q87" s="565">
        <f t="shared" si="21"/>
        <v>1.9483901851297918</v>
      </c>
      <c r="R87" s="565">
        <f t="shared" si="22"/>
        <v>2.435487731412243</v>
      </c>
      <c r="S87" s="565">
        <f t="shared" si="23"/>
        <v>0.37885364710857106</v>
      </c>
      <c r="T87" s="525">
        <f t="shared" si="16"/>
        <v>0</v>
      </c>
      <c r="U87" s="525"/>
      <c r="V87" s="525"/>
      <c r="W87" s="525"/>
      <c r="X87" s="525"/>
      <c r="Y87" s="525"/>
      <c r="Z87" s="525"/>
    </row>
    <row r="88" spans="1:26" ht="21" thickBot="1">
      <c r="A88" s="574" t="s">
        <v>93</v>
      </c>
      <c r="B88" s="658"/>
      <c r="C88" s="658"/>
      <c r="D88" s="576"/>
      <c r="E88" s="658"/>
      <c r="F88" s="659"/>
      <c r="G88" s="660"/>
      <c r="H88" s="659"/>
      <c r="M88" s="525">
        <f t="shared" si="17"/>
        <v>67</v>
      </c>
      <c r="N88" s="525">
        <f t="shared" si="18"/>
        <v>1</v>
      </c>
      <c r="O88" s="525">
        <f t="shared" si="19"/>
        <v>67</v>
      </c>
      <c r="P88" s="565">
        <f t="shared" si="20"/>
        <v>4.510155349166825</v>
      </c>
      <c r="Q88" s="565">
        <f t="shared" si="21"/>
        <v>1.9101834420000647</v>
      </c>
      <c r="R88" s="565">
        <f t="shared" si="22"/>
        <v>2.387729302500084</v>
      </c>
      <c r="S88" s="565">
        <f t="shared" si="23"/>
        <v>0.3714245581666797</v>
      </c>
      <c r="T88" s="525">
        <f t="shared" si="16"/>
        <v>0</v>
      </c>
      <c r="U88" s="525"/>
      <c r="V88" s="525"/>
      <c r="W88" s="525"/>
      <c r="X88" s="525"/>
      <c r="Y88" s="525"/>
      <c r="Z88" s="525"/>
    </row>
    <row r="89" spans="3:26" ht="14.25" thickBot="1" thickTop="1">
      <c r="C89" s="661"/>
      <c r="F89" s="664"/>
      <c r="G89" s="567"/>
      <c r="H89" s="664"/>
      <c r="M89" s="525">
        <f t="shared" si="17"/>
        <v>68</v>
      </c>
      <c r="N89" s="525">
        <f t="shared" si="18"/>
        <v>1</v>
      </c>
      <c r="O89" s="525">
        <f t="shared" si="19"/>
        <v>68</v>
      </c>
      <c r="P89" s="565">
        <f t="shared" si="20"/>
        <v>4.421713953692795</v>
      </c>
      <c r="Q89" s="565">
        <f t="shared" si="21"/>
        <v>1.8727259097992994</v>
      </c>
      <c r="R89" s="565">
        <f t="shared" si="22"/>
        <v>2.340907387249127</v>
      </c>
      <c r="S89" s="565">
        <f t="shared" si="23"/>
        <v>0.36414114912764195</v>
      </c>
      <c r="T89" s="525">
        <f t="shared" si="16"/>
        <v>0</v>
      </c>
      <c r="U89" s="525"/>
      <c r="V89" s="525"/>
      <c r="W89" s="525"/>
      <c r="X89" s="525"/>
      <c r="Y89" s="525"/>
      <c r="Z89" s="525"/>
    </row>
    <row r="90" spans="2:26" ht="12.75">
      <c r="B90" s="579" t="s">
        <v>33</v>
      </c>
      <c r="C90" s="682" t="s">
        <v>60</v>
      </c>
      <c r="D90" s="682" t="s">
        <v>63</v>
      </c>
      <c r="E90" s="771" t="s">
        <v>100</v>
      </c>
      <c r="F90" s="772" t="s">
        <v>100</v>
      </c>
      <c r="G90" s="567"/>
      <c r="H90" s="664"/>
      <c r="M90" s="525">
        <f t="shared" si="17"/>
        <v>69</v>
      </c>
      <c r="N90" s="525">
        <f t="shared" si="18"/>
        <v>1</v>
      </c>
      <c r="O90" s="525">
        <f t="shared" si="19"/>
        <v>69</v>
      </c>
      <c r="P90" s="565">
        <f t="shared" si="20"/>
        <v>4.335006840040087</v>
      </c>
      <c r="Q90" s="565">
        <f t="shared" si="21"/>
        <v>1.8360028969581523</v>
      </c>
      <c r="R90" s="565">
        <f t="shared" si="22"/>
        <v>2.295003621197693</v>
      </c>
      <c r="S90" s="565">
        <f t="shared" si="23"/>
        <v>0.3570005632974189</v>
      </c>
      <c r="T90" s="525">
        <f t="shared" si="16"/>
        <v>0</v>
      </c>
      <c r="U90" s="525"/>
      <c r="V90" s="525"/>
      <c r="W90" s="525"/>
      <c r="X90" s="525"/>
      <c r="Y90" s="525"/>
      <c r="Z90" s="525"/>
    </row>
    <row r="91" spans="2:26" ht="12.75" customHeight="1">
      <c r="B91" s="583" t="s">
        <v>65</v>
      </c>
      <c r="C91" s="686" t="s">
        <v>95</v>
      </c>
      <c r="D91" s="686" t="s">
        <v>69</v>
      </c>
      <c r="E91" s="773" t="s">
        <v>101</v>
      </c>
      <c r="F91" s="586" t="s">
        <v>102</v>
      </c>
      <c r="M91" s="525">
        <f t="shared" si="17"/>
        <v>70</v>
      </c>
      <c r="N91" s="525">
        <f t="shared" si="18"/>
        <v>1</v>
      </c>
      <c r="O91" s="525">
        <f t="shared" si="19"/>
        <v>70</v>
      </c>
      <c r="P91" s="565">
        <f t="shared" si="20"/>
        <v>4.249999999999991</v>
      </c>
      <c r="Q91" s="565">
        <f t="shared" si="21"/>
        <v>1.799999999999994</v>
      </c>
      <c r="R91" s="565">
        <f t="shared" si="22"/>
        <v>2.249999999999995</v>
      </c>
      <c r="S91" s="565">
        <f t="shared" si="23"/>
        <v>0.34999999999999926</v>
      </c>
      <c r="T91" s="525">
        <f t="shared" si="16"/>
        <v>0</v>
      </c>
      <c r="U91" s="525"/>
      <c r="V91" s="525"/>
      <c r="W91" s="525"/>
      <c r="X91" s="525"/>
      <c r="Y91" s="525"/>
      <c r="Z91" s="525"/>
    </row>
    <row r="92" spans="2:26" ht="12.75">
      <c r="B92" s="774"/>
      <c r="C92" s="689">
        <v>15</v>
      </c>
      <c r="D92" s="689">
        <v>95</v>
      </c>
      <c r="E92" s="775">
        <f>($D$20*((350/15)^0.25))</f>
        <v>870.3408787807306</v>
      </c>
      <c r="F92" s="776">
        <f>($D$22*((350/15)^0.25))</f>
        <v>27.472881274644273</v>
      </c>
      <c r="M92" s="525">
        <f t="shared" si="17"/>
        <v>71</v>
      </c>
      <c r="N92" s="525">
        <f t="shared" si="18"/>
        <v>1</v>
      </c>
      <c r="O92" s="525">
        <f t="shared" si="19"/>
        <v>71</v>
      </c>
      <c r="P92" s="565">
        <f t="shared" si="20"/>
        <v>4.166660092244029</v>
      </c>
      <c r="Q92" s="565">
        <f t="shared" si="21"/>
        <v>1.7647030978915863</v>
      </c>
      <c r="R92" s="565">
        <f t="shared" si="22"/>
        <v>2.2058788723644853</v>
      </c>
      <c r="S92" s="565">
        <f t="shared" si="23"/>
        <v>0.34313671347892</v>
      </c>
      <c r="T92" s="525">
        <f t="shared" si="16"/>
        <v>0</v>
      </c>
      <c r="U92" s="525"/>
      <c r="V92" s="525"/>
      <c r="W92" s="525"/>
      <c r="X92" s="525"/>
      <c r="Y92" s="525"/>
      <c r="Z92" s="525"/>
    </row>
    <row r="93" spans="2:26" ht="12.75">
      <c r="B93" s="774" t="s">
        <v>97</v>
      </c>
      <c r="C93" s="689">
        <v>35</v>
      </c>
      <c r="D93" s="689">
        <v>66</v>
      </c>
      <c r="E93" s="694">
        <f>($D$20*((350/35)^0.25))</f>
        <v>704.1986463754135</v>
      </c>
      <c r="F93" s="777">
        <f>($D$22*((350/35)^0.25))</f>
        <v>22.22849262548654</v>
      </c>
      <c r="M93" s="525">
        <f t="shared" si="17"/>
        <v>72</v>
      </c>
      <c r="N93" s="525">
        <f t="shared" si="18"/>
        <v>1</v>
      </c>
      <c r="O93" s="525">
        <f t="shared" si="19"/>
        <v>72</v>
      </c>
      <c r="P93" s="565">
        <f t="shared" si="20"/>
        <v>4.084954429246836</v>
      </c>
      <c r="Q93" s="565">
        <f t="shared" si="21"/>
        <v>1.73009834650454</v>
      </c>
      <c r="R93" s="565">
        <f t="shared" si="22"/>
        <v>2.1626229331306774</v>
      </c>
      <c r="S93" s="565">
        <f t="shared" si="23"/>
        <v>0.33640801182032765</v>
      </c>
      <c r="T93" s="525">
        <f t="shared" si="16"/>
        <v>0</v>
      </c>
      <c r="U93" s="525"/>
      <c r="V93" s="525"/>
      <c r="W93" s="525"/>
      <c r="X93" s="525"/>
      <c r="Y93" s="525"/>
      <c r="Z93" s="525"/>
    </row>
    <row r="94" spans="2:26" ht="12.75">
      <c r="B94" s="778" t="s">
        <v>98</v>
      </c>
      <c r="C94" s="686">
        <v>1000</v>
      </c>
      <c r="D94" s="686">
        <v>15</v>
      </c>
      <c r="E94" s="696">
        <f>($D$20*((350/1000)^0.25))</f>
        <v>304.5875846561296</v>
      </c>
      <c r="F94" s="779">
        <f>($D$22*((350/1000)^0.25))</f>
        <v>9.614507091418233</v>
      </c>
      <c r="M94" s="525">
        <f t="shared" si="17"/>
        <v>73</v>
      </c>
      <c r="N94" s="525">
        <f t="shared" si="18"/>
        <v>1</v>
      </c>
      <c r="O94" s="525">
        <f t="shared" si="19"/>
        <v>73</v>
      </c>
      <c r="P94" s="565">
        <f t="shared" si="20"/>
        <v>4.004850964465485</v>
      </c>
      <c r="Q94" s="565">
        <f t="shared" si="21"/>
        <v>1.6961721731853796</v>
      </c>
      <c r="R94" s="565">
        <f t="shared" si="22"/>
        <v>2.1202152164817267</v>
      </c>
      <c r="S94" s="565">
        <f t="shared" si="23"/>
        <v>0.32981125589715754</v>
      </c>
      <c r="T94" s="525">
        <f t="shared" si="16"/>
        <v>0</v>
      </c>
      <c r="U94" s="525"/>
      <c r="V94" s="525"/>
      <c r="W94" s="525"/>
      <c r="X94" s="525"/>
      <c r="Y94" s="525"/>
      <c r="Z94" s="525"/>
    </row>
    <row r="95" spans="2:26" ht="12.75">
      <c r="B95" s="774"/>
      <c r="C95" s="689">
        <v>15</v>
      </c>
      <c r="D95" s="689">
        <v>21</v>
      </c>
      <c r="E95" s="694">
        <f>($D$20*((350/15)^0.25))</f>
        <v>870.3408787807306</v>
      </c>
      <c r="F95" s="777">
        <f>($D$22*((350/15)^0.25))</f>
        <v>27.472881274644273</v>
      </c>
      <c r="M95" s="525">
        <f t="shared" si="17"/>
        <v>74</v>
      </c>
      <c r="N95" s="525">
        <f t="shared" si="18"/>
        <v>1</v>
      </c>
      <c r="O95" s="525">
        <f t="shared" si="19"/>
        <v>74</v>
      </c>
      <c r="P95" s="565">
        <f t="shared" si="20"/>
        <v>3.9263182797702063</v>
      </c>
      <c r="Q95" s="565">
        <f t="shared" si="21"/>
        <v>1.6629112714320853</v>
      </c>
      <c r="R95" s="565">
        <f t="shared" si="22"/>
        <v>2.078639089290109</v>
      </c>
      <c r="S95" s="565">
        <f t="shared" si="23"/>
        <v>0.32334385833401696</v>
      </c>
      <c r="T95" s="525">
        <f t="shared" si="16"/>
        <v>0</v>
      </c>
      <c r="U95" s="525"/>
      <c r="V95" s="525"/>
      <c r="W95" s="525"/>
      <c r="X95" s="525"/>
      <c r="Y95" s="525"/>
      <c r="Z95" s="525"/>
    </row>
    <row r="96" spans="2:26" ht="12.75">
      <c r="B96" s="774" t="s">
        <v>99</v>
      </c>
      <c r="C96" s="689">
        <v>35</v>
      </c>
      <c r="D96" s="689">
        <v>15</v>
      </c>
      <c r="E96" s="694">
        <f>($D$20*((350/35)^0.25))</f>
        <v>704.1986463754135</v>
      </c>
      <c r="F96" s="777">
        <f>($D$22*((350/35)^0.25))</f>
        <v>22.22849262548654</v>
      </c>
      <c r="M96" s="525">
        <f t="shared" si="17"/>
        <v>75</v>
      </c>
      <c r="N96" s="525">
        <f t="shared" si="18"/>
        <v>1</v>
      </c>
      <c r="O96" s="525">
        <f t="shared" si="19"/>
        <v>75</v>
      </c>
      <c r="P96" s="565">
        <f t="shared" si="20"/>
        <v>3.8493255731215945</v>
      </c>
      <c r="Q96" s="565">
        <f t="shared" si="21"/>
        <v>1.6303025956750263</v>
      </c>
      <c r="R96" s="565">
        <f t="shared" si="22"/>
        <v>2.0378782445937853</v>
      </c>
      <c r="S96" s="565">
        <f t="shared" si="23"/>
        <v>0.3170032824923666</v>
      </c>
      <c r="T96" s="525">
        <f t="shared" si="16"/>
        <v>0</v>
      </c>
      <c r="U96" s="525"/>
      <c r="V96" s="525"/>
      <c r="W96" s="525"/>
      <c r="X96" s="525"/>
      <c r="Y96" s="525"/>
      <c r="Z96" s="525"/>
    </row>
    <row r="97" spans="2:26" ht="13.5" thickBot="1">
      <c r="B97" s="765"/>
      <c r="C97" s="697">
        <v>1000</v>
      </c>
      <c r="D97" s="697">
        <v>3</v>
      </c>
      <c r="E97" s="699">
        <f>($D$20*((350/1000)^0.25))</f>
        <v>304.5875846561296</v>
      </c>
      <c r="F97" s="566">
        <f>($D$22*((350/1000)^0.25))</f>
        <v>9.614507091418233</v>
      </c>
      <c r="M97" s="525">
        <f t="shared" si="17"/>
        <v>76</v>
      </c>
      <c r="N97" s="525">
        <f t="shared" si="18"/>
        <v>1</v>
      </c>
      <c r="O97" s="525">
        <f t="shared" si="19"/>
        <v>76</v>
      </c>
      <c r="P97" s="565">
        <f t="shared" si="20"/>
        <v>3.773842646489448</v>
      </c>
      <c r="Q97" s="565">
        <f t="shared" si="21"/>
        <v>1.5983333561602349</v>
      </c>
      <c r="R97" s="565">
        <f t="shared" si="22"/>
        <v>1.997916695200296</v>
      </c>
      <c r="S97" s="565">
        <f t="shared" si="23"/>
        <v>0.3107870414756016</v>
      </c>
      <c r="T97" s="525">
        <f t="shared" si="16"/>
        <v>0</v>
      </c>
      <c r="U97" s="525"/>
      <c r="V97" s="525"/>
      <c r="W97" s="525"/>
      <c r="X97" s="525"/>
      <c r="Y97" s="525"/>
      <c r="Z97" s="525"/>
    </row>
    <row r="98" spans="1:26" ht="13.5" thickBot="1">
      <c r="A98" s="578"/>
      <c r="M98" s="525">
        <f t="shared" si="17"/>
        <v>77</v>
      </c>
      <c r="N98" s="525">
        <f t="shared" si="18"/>
        <v>1</v>
      </c>
      <c r="O98" s="525">
        <f t="shared" si="19"/>
        <v>77</v>
      </c>
      <c r="P98" s="565">
        <f t="shared" si="20"/>
        <v>3.6998398940085186</v>
      </c>
      <c r="Q98" s="565">
        <f t="shared" si="21"/>
        <v>1.5669910139330179</v>
      </c>
      <c r="R98" s="565">
        <f t="shared" si="22"/>
        <v>1.9587387674162746</v>
      </c>
      <c r="S98" s="565">
        <f t="shared" si="23"/>
        <v>0.3046926971536427</v>
      </c>
      <c r="T98" s="525">
        <f t="shared" si="16"/>
        <v>0</v>
      </c>
      <c r="U98" s="525"/>
      <c r="V98" s="525"/>
      <c r="W98" s="525"/>
      <c r="X98" s="525"/>
      <c r="Y98" s="525"/>
      <c r="Z98" s="525"/>
    </row>
    <row r="99" spans="1:26" ht="12.75">
      <c r="A99" s="1046" t="s">
        <v>141</v>
      </c>
      <c r="B99" s="1001" t="s">
        <v>103</v>
      </c>
      <c r="C99" s="1002"/>
      <c r="D99" s="1002"/>
      <c r="E99" s="1002"/>
      <c r="F99" s="1002"/>
      <c r="G99" s="1003"/>
      <c r="M99" s="525">
        <f t="shared" si="17"/>
        <v>78</v>
      </c>
      <c r="N99" s="525">
        <f t="shared" si="18"/>
        <v>1</v>
      </c>
      <c r="O99" s="525">
        <f t="shared" si="19"/>
        <v>78</v>
      </c>
      <c r="P99" s="565">
        <f t="shared" si="20"/>
        <v>3.6272882903665185</v>
      </c>
      <c r="Q99" s="565">
        <f t="shared" si="21"/>
        <v>1.5362632759199355</v>
      </c>
      <c r="R99" s="565">
        <f t="shared" si="22"/>
        <v>1.9203290948999214</v>
      </c>
      <c r="S99" s="565">
        <f t="shared" si="23"/>
        <v>0.29871785920665445</v>
      </c>
      <c r="T99" s="525">
        <f t="shared" si="16"/>
        <v>0</v>
      </c>
      <c r="U99" s="525"/>
      <c r="V99" s="525"/>
      <c r="W99" s="525"/>
      <c r="X99" s="525"/>
      <c r="Y99" s="525"/>
      <c r="Z99" s="525"/>
    </row>
    <row r="100" spans="1:26" ht="12.75">
      <c r="A100" s="1047"/>
      <c r="B100" s="1024" t="s">
        <v>104</v>
      </c>
      <c r="C100" s="1025"/>
      <c r="D100" s="1026"/>
      <c r="E100" s="1037" t="s">
        <v>105</v>
      </c>
      <c r="F100" s="1025"/>
      <c r="G100" s="1038"/>
      <c r="M100" s="525">
        <f t="shared" si="17"/>
        <v>79</v>
      </c>
      <c r="N100" s="525">
        <f t="shared" si="18"/>
        <v>1</v>
      </c>
      <c r="O100" s="525">
        <f t="shared" si="19"/>
        <v>79</v>
      </c>
      <c r="P100" s="565">
        <f t="shared" si="20"/>
        <v>3.556159379419829</v>
      </c>
      <c r="Q100" s="565">
        <f t="shared" si="21"/>
        <v>1.50613809010722</v>
      </c>
      <c r="R100" s="565">
        <f t="shared" si="22"/>
        <v>1.882672612634027</v>
      </c>
      <c r="S100" s="565">
        <f t="shared" si="23"/>
        <v>0.2928601841875153</v>
      </c>
      <c r="T100" s="525">
        <f t="shared" si="16"/>
        <v>0</v>
      </c>
      <c r="U100" s="525"/>
      <c r="V100" s="525"/>
      <c r="W100" s="525"/>
      <c r="X100" s="525"/>
      <c r="Y100" s="525"/>
      <c r="Z100" s="525"/>
    </row>
    <row r="101" spans="1:26" ht="13.5" thickBot="1">
      <c r="A101" s="1048"/>
      <c r="B101" s="700" t="s">
        <v>106</v>
      </c>
      <c r="C101" s="701" t="s">
        <v>107</v>
      </c>
      <c r="D101" s="701" t="s">
        <v>83</v>
      </c>
      <c r="E101" s="700" t="s">
        <v>106</v>
      </c>
      <c r="F101" s="701" t="s">
        <v>107</v>
      </c>
      <c r="G101" s="617" t="s">
        <v>83</v>
      </c>
      <c r="M101" s="525">
        <f t="shared" si="17"/>
        <v>80</v>
      </c>
      <c r="N101" s="525">
        <f t="shared" si="18"/>
        <v>1</v>
      </c>
      <c r="O101" s="525">
        <f t="shared" si="19"/>
        <v>80</v>
      </c>
      <c r="P101" s="565">
        <f t="shared" si="20"/>
        <v>3.4864252630324524</v>
      </c>
      <c r="Q101" s="565">
        <f t="shared" si="21"/>
        <v>1.476603640813743</v>
      </c>
      <c r="R101" s="565">
        <f t="shared" si="22"/>
        <v>1.8457545510171804</v>
      </c>
      <c r="S101" s="565">
        <f t="shared" si="23"/>
        <v>0.2871173746026725</v>
      </c>
      <c r="T101" s="525">
        <f t="shared" si="16"/>
        <v>0</v>
      </c>
      <c r="U101" s="525"/>
      <c r="V101" s="525"/>
      <c r="W101" s="525"/>
      <c r="X101" s="525"/>
      <c r="Y101" s="525"/>
      <c r="Z101" s="525"/>
    </row>
    <row r="102" spans="1:26" ht="13.5" thickTop="1">
      <c r="A102" s="753" t="s">
        <v>42</v>
      </c>
      <c r="B102" s="618">
        <f>$B$27*($D$92/100)</f>
        <v>16.15</v>
      </c>
      <c r="C102" s="618">
        <f>B27*($D$93/100)</f>
        <v>11.22</v>
      </c>
      <c r="D102" s="618">
        <f>B27*($D$94/100)</f>
        <v>2.55</v>
      </c>
      <c r="E102" s="702"/>
      <c r="F102" s="702"/>
      <c r="G102" s="703"/>
      <c r="M102" s="525">
        <f t="shared" si="17"/>
        <v>81</v>
      </c>
      <c r="N102" s="525">
        <f t="shared" si="18"/>
        <v>1</v>
      </c>
      <c r="O102" s="525">
        <f t="shared" si="19"/>
        <v>81</v>
      </c>
      <c r="P102" s="565">
        <f t="shared" si="20"/>
        <v>3.418058590133821</v>
      </c>
      <c r="Q102" s="565">
        <f t="shared" si="21"/>
        <v>1.4476483440566756</v>
      </c>
      <c r="R102" s="565">
        <f t="shared" si="22"/>
        <v>1.8095604300708463</v>
      </c>
      <c r="S102" s="565">
        <f t="shared" si="23"/>
        <v>0.2814871780110205</v>
      </c>
      <c r="T102" s="525">
        <f t="shared" si="16"/>
        <v>0</v>
      </c>
      <c r="U102" s="525"/>
      <c r="V102" s="525"/>
      <c r="W102" s="525"/>
      <c r="X102" s="525"/>
      <c r="Y102" s="525"/>
      <c r="Z102" s="525"/>
    </row>
    <row r="103" spans="1:26" ht="12.75">
      <c r="A103" s="753" t="s">
        <v>56</v>
      </c>
      <c r="B103" s="618">
        <f>B28*($D$92/100)</f>
        <v>6.84</v>
      </c>
      <c r="C103" s="618">
        <f>B28*($D$93/100)</f>
        <v>4.752000000000001</v>
      </c>
      <c r="D103" s="618">
        <f>B28*($D$94/100)</f>
        <v>1.08</v>
      </c>
      <c r="E103" s="704"/>
      <c r="F103" s="704"/>
      <c r="G103" s="703"/>
      <c r="M103" s="525">
        <f t="shared" si="17"/>
        <v>82</v>
      </c>
      <c r="N103" s="525">
        <f t="shared" si="18"/>
        <v>1</v>
      </c>
      <c r="O103" s="525">
        <f t="shared" si="19"/>
        <v>82</v>
      </c>
      <c r="P103" s="565">
        <f t="shared" si="20"/>
        <v>3.351032545991179</v>
      </c>
      <c r="Q103" s="565">
        <f t="shared" si="21"/>
        <v>1.4192608430080271</v>
      </c>
      <c r="R103" s="565">
        <f t="shared" si="22"/>
        <v>1.7740760537600357</v>
      </c>
      <c r="S103" s="565">
        <f t="shared" si="23"/>
        <v>0.27596738614045</v>
      </c>
      <c r="T103" s="525">
        <f t="shared" si="16"/>
        <v>0</v>
      </c>
      <c r="U103" s="525"/>
      <c r="V103" s="525"/>
      <c r="W103" s="525"/>
      <c r="X103" s="525"/>
      <c r="Y103" s="525"/>
      <c r="Z103" s="525"/>
    </row>
    <row r="104" spans="1:26" ht="12.75">
      <c r="A104" s="753" t="s">
        <v>57</v>
      </c>
      <c r="B104" s="618">
        <f>B29*($D$92/100)</f>
        <v>8.549999999999999</v>
      </c>
      <c r="C104" s="618">
        <f>B29*($D$93/100)</f>
        <v>5.94</v>
      </c>
      <c r="D104" s="618">
        <f>B29*($D$94/100)</f>
        <v>1.3499999999999999</v>
      </c>
      <c r="E104" s="704"/>
      <c r="F104" s="704"/>
      <c r="G104" s="703"/>
      <c r="H104" s="622"/>
      <c r="M104" s="525">
        <f t="shared" si="17"/>
        <v>83</v>
      </c>
      <c r="N104" s="525">
        <f t="shared" si="18"/>
        <v>1</v>
      </c>
      <c r="O104" s="525">
        <f t="shared" si="19"/>
        <v>83</v>
      </c>
      <c r="P104" s="565">
        <f t="shared" si="20"/>
        <v>3.285320841692324</v>
      </c>
      <c r="Q104" s="565">
        <f t="shared" si="21"/>
        <v>1.3914300035402767</v>
      </c>
      <c r="R104" s="565">
        <f t="shared" si="22"/>
        <v>1.7392875044253477</v>
      </c>
      <c r="S104" s="565">
        <f t="shared" si="23"/>
        <v>0.2705558340217208</v>
      </c>
      <c r="T104" s="525">
        <f t="shared" si="16"/>
        <v>0</v>
      </c>
      <c r="U104" s="525"/>
      <c r="V104" s="525"/>
      <c r="W104" s="525"/>
      <c r="X104" s="525"/>
      <c r="Y104" s="525"/>
      <c r="Z104" s="525"/>
    </row>
    <row r="105" spans="1:26" ht="13.5" thickBot="1">
      <c r="A105" s="755" t="s">
        <v>58</v>
      </c>
      <c r="B105" s="624">
        <f>B30*($D$92/100)</f>
        <v>1.33</v>
      </c>
      <c r="C105" s="624">
        <f>B30*($D$93/100)</f>
        <v>0.9240000000000002</v>
      </c>
      <c r="D105" s="624">
        <f>B30*($D$94/100)</f>
        <v>0.21000000000000002</v>
      </c>
      <c r="E105" s="624">
        <f>B30*(D95/100)</f>
        <v>0.29400000000000004</v>
      </c>
      <c r="F105" s="624">
        <f>B30*(D96/100)</f>
        <v>0.21000000000000002</v>
      </c>
      <c r="G105" s="705">
        <f>B30*(D97/100)</f>
        <v>0.042</v>
      </c>
      <c r="H105" s="622"/>
      <c r="M105" s="525">
        <f t="shared" si="17"/>
        <v>84</v>
      </c>
      <c r="N105" s="525">
        <f t="shared" si="18"/>
        <v>1</v>
      </c>
      <c r="O105" s="525">
        <f t="shared" si="19"/>
        <v>84</v>
      </c>
      <c r="P105" s="565">
        <f t="shared" si="20"/>
        <v>3.2208977038345874</v>
      </c>
      <c r="Q105" s="565">
        <f t="shared" si="21"/>
        <v>1.364144909859353</v>
      </c>
      <c r="R105" s="565">
        <f t="shared" si="22"/>
        <v>1.7051811373241932</v>
      </c>
      <c r="S105" s="565">
        <f t="shared" si="23"/>
        <v>0.26525039913931897</v>
      </c>
      <c r="T105" s="525">
        <f t="shared" si="16"/>
        <v>0</v>
      </c>
      <c r="U105" s="525"/>
      <c r="V105" s="525"/>
      <c r="W105" s="525"/>
      <c r="X105" s="525"/>
      <c r="Y105" s="525"/>
      <c r="Z105" s="525"/>
    </row>
    <row r="106" spans="1:26" ht="13.5" thickBot="1">
      <c r="A106" s="651"/>
      <c r="H106" s="622"/>
      <c r="M106" s="525">
        <f t="shared" si="17"/>
        <v>85</v>
      </c>
      <c r="N106" s="525">
        <f t="shared" si="18"/>
        <v>1</v>
      </c>
      <c r="O106" s="525">
        <f t="shared" si="19"/>
        <v>85</v>
      </c>
      <c r="P106" s="565">
        <f t="shared" si="20"/>
        <v>3.157737864416007</v>
      </c>
      <c r="Q106" s="565">
        <f t="shared" si="21"/>
        <v>1.3373948602232484</v>
      </c>
      <c r="R106" s="565">
        <f t="shared" si="22"/>
        <v>1.6717435752790624</v>
      </c>
      <c r="S106" s="565">
        <f t="shared" si="23"/>
        <v>0.2600490005989653</v>
      </c>
      <c r="T106" s="525">
        <f t="shared" si="16"/>
        <v>0</v>
      </c>
      <c r="U106" s="525"/>
      <c r="V106" s="525"/>
      <c r="W106" s="525"/>
      <c r="X106" s="525"/>
      <c r="Y106" s="525"/>
      <c r="Z106" s="525"/>
    </row>
    <row r="107" spans="1:26" ht="12.75">
      <c r="A107" s="1049" t="s">
        <v>137</v>
      </c>
      <c r="B107" s="1039" t="s">
        <v>108</v>
      </c>
      <c r="C107" s="1040"/>
      <c r="D107" s="1039" t="s">
        <v>109</v>
      </c>
      <c r="E107" s="1040"/>
      <c r="F107" s="1039" t="s">
        <v>110</v>
      </c>
      <c r="G107" s="1041"/>
      <c r="H107" s="629"/>
      <c r="M107" s="525">
        <f t="shared" si="17"/>
        <v>86</v>
      </c>
      <c r="N107" s="525">
        <f t="shared" si="18"/>
        <v>1</v>
      </c>
      <c r="O107" s="525">
        <f t="shared" si="19"/>
        <v>86</v>
      </c>
      <c r="P107" s="565">
        <f t="shared" si="20"/>
        <v>3.0958165509247264</v>
      </c>
      <c r="Q107" s="565">
        <f t="shared" si="21"/>
        <v>1.3111693627445886</v>
      </c>
      <c r="R107" s="565">
        <f t="shared" si="22"/>
        <v>1.6389617034307375</v>
      </c>
      <c r="S107" s="565">
        <f t="shared" si="23"/>
        <v>0.2549495983114481</v>
      </c>
      <c r="T107" s="525">
        <f t="shared" si="16"/>
        <v>0</v>
      </c>
      <c r="U107" s="525"/>
      <c r="V107" s="525"/>
      <c r="W107" s="525"/>
      <c r="X107" s="525"/>
      <c r="Y107" s="525"/>
      <c r="Z107" s="525"/>
    </row>
    <row r="108" spans="1:26" ht="12.75">
      <c r="A108" s="1052"/>
      <c r="B108" s="709"/>
      <c r="C108" s="710"/>
      <c r="D108" s="709"/>
      <c r="E108" s="710"/>
      <c r="F108" s="711"/>
      <c r="G108" s="712"/>
      <c r="H108" s="629"/>
      <c r="M108" s="525">
        <f t="shared" si="17"/>
        <v>87</v>
      </c>
      <c r="N108" s="525">
        <f t="shared" si="18"/>
        <v>1</v>
      </c>
      <c r="O108" s="525">
        <f t="shared" si="19"/>
        <v>87</v>
      </c>
      <c r="P108" s="565">
        <f t="shared" si="20"/>
        <v>3.0351094766227384</v>
      </c>
      <c r="Q108" s="565">
        <f t="shared" si="21"/>
        <v>1.2854581312755113</v>
      </c>
      <c r="R108" s="565">
        <f t="shared" si="22"/>
        <v>1.6068226640943908</v>
      </c>
      <c r="S108" s="565">
        <f t="shared" si="23"/>
        <v>0.24995019219246084</v>
      </c>
      <c r="T108" s="525">
        <f t="shared" si="16"/>
        <v>0</v>
      </c>
      <c r="U108" s="525"/>
      <c r="V108" s="525"/>
      <c r="W108" s="525"/>
      <c r="X108" s="525"/>
      <c r="Y108" s="525"/>
      <c r="Z108" s="525"/>
    </row>
    <row r="109" spans="1:26" ht="28.5" customHeight="1" thickBot="1">
      <c r="A109" s="1053"/>
      <c r="B109" s="646" t="s">
        <v>87</v>
      </c>
      <c r="C109" s="713" t="s">
        <v>88</v>
      </c>
      <c r="D109" s="646" t="s">
        <v>111</v>
      </c>
      <c r="E109" s="713" t="s">
        <v>88</v>
      </c>
      <c r="F109" s="646" t="s">
        <v>111</v>
      </c>
      <c r="G109" s="647" t="s">
        <v>88</v>
      </c>
      <c r="H109" s="629"/>
      <c r="M109" s="525">
        <f t="shared" si="17"/>
        <v>88</v>
      </c>
      <c r="N109" s="525">
        <f t="shared" si="18"/>
        <v>1</v>
      </c>
      <c r="O109" s="525">
        <f t="shared" si="19"/>
        <v>88</v>
      </c>
      <c r="P109" s="565">
        <f t="shared" si="20"/>
        <v>2.975592831020153</v>
      </c>
      <c r="Q109" s="565">
        <f t="shared" si="21"/>
        <v>1.26025108137324</v>
      </c>
      <c r="R109" s="565">
        <f t="shared" si="22"/>
        <v>1.5753138517165515</v>
      </c>
      <c r="S109" s="565">
        <f t="shared" si="23"/>
        <v>0.24504882137813028</v>
      </c>
      <c r="T109" s="525">
        <f t="shared" si="16"/>
        <v>0</v>
      </c>
      <c r="U109" s="525"/>
      <c r="V109" s="525"/>
      <c r="W109" s="525"/>
      <c r="X109" s="525"/>
      <c r="Y109" s="525"/>
      <c r="Z109" s="525"/>
    </row>
    <row r="110" spans="1:26" ht="13.5" thickTop="1">
      <c r="A110" s="780" t="s">
        <v>42</v>
      </c>
      <c r="B110" s="715">
        <f>$B$102/$E$92</f>
        <v>0.01855594789782217</v>
      </c>
      <c r="C110" s="716">
        <f>B102/$F$92</f>
        <v>0.5878524294030064</v>
      </c>
      <c r="D110" s="715">
        <f>C102/$E$93</f>
        <v>0.015933004213726554</v>
      </c>
      <c r="E110" s="716">
        <f>C102/F93</f>
        <v>0.5047575734908573</v>
      </c>
      <c r="F110" s="715">
        <f>D102/$E$94</f>
        <v>0.008371976168624453</v>
      </c>
      <c r="G110" s="717">
        <f>D102/F94</f>
        <v>0.26522420502202265</v>
      </c>
      <c r="H110" s="629"/>
      <c r="M110" s="525">
        <f t="shared" si="17"/>
        <v>89</v>
      </c>
      <c r="N110" s="525">
        <f t="shared" si="18"/>
        <v>1</v>
      </c>
      <c r="O110" s="525">
        <f t="shared" si="19"/>
        <v>89</v>
      </c>
      <c r="P110" s="565">
        <f t="shared" si="20"/>
        <v>2.917243270536265</v>
      </c>
      <c r="Q110" s="565">
        <f t="shared" si="21"/>
        <v>1.2355383263447697</v>
      </c>
      <c r="R110" s="565">
        <f t="shared" si="22"/>
        <v>1.5444229079309637</v>
      </c>
      <c r="S110" s="565">
        <f t="shared" si="23"/>
        <v>0.24024356345592773</v>
      </c>
      <c r="T110" s="525">
        <f t="shared" si="16"/>
        <v>0</v>
      </c>
      <c r="U110" s="525"/>
      <c r="V110" s="525"/>
      <c r="W110" s="525"/>
      <c r="X110" s="525"/>
      <c r="Y110" s="525"/>
      <c r="Z110" s="525"/>
    </row>
    <row r="111" spans="1:26" ht="12.75">
      <c r="A111" s="781" t="s">
        <v>43</v>
      </c>
      <c r="B111" s="715">
        <f>$B$103/$E$92</f>
        <v>0.007858989697901156</v>
      </c>
      <c r="C111" s="719">
        <f>B103/F92</f>
        <v>0.2489727936295086</v>
      </c>
      <c r="D111" s="715">
        <f>C103/$E$93</f>
        <v>0.006748095902284189</v>
      </c>
      <c r="E111" s="719">
        <f>C103/F93</f>
        <v>0.2137796781843631</v>
      </c>
      <c r="F111" s="715">
        <f>D103/$E$94</f>
        <v>0.003545778142005651</v>
      </c>
      <c r="G111" s="720">
        <f>D103/F94</f>
        <v>0.11233025153873902</v>
      </c>
      <c r="H111" s="635"/>
      <c r="M111" s="525">
        <f t="shared" si="17"/>
        <v>90</v>
      </c>
      <c r="N111" s="525">
        <f t="shared" si="18"/>
        <v>1</v>
      </c>
      <c r="O111" s="525">
        <f t="shared" si="19"/>
        <v>90</v>
      </c>
      <c r="P111" s="565">
        <f t="shared" si="20"/>
        <v>2.8600379093437485</v>
      </c>
      <c r="Q111" s="565">
        <f t="shared" si="21"/>
        <v>1.2113101733691156</v>
      </c>
      <c r="R111" s="565">
        <f t="shared" si="22"/>
        <v>1.514137716711396</v>
      </c>
      <c r="S111" s="565">
        <f t="shared" si="23"/>
        <v>0.23553253371066166</v>
      </c>
      <c r="T111" s="525">
        <f t="shared" si="16"/>
        <v>0</v>
      </c>
      <c r="U111" s="525"/>
      <c r="V111" s="525"/>
      <c r="W111" s="525"/>
      <c r="X111" s="525"/>
      <c r="Y111" s="525"/>
      <c r="Z111" s="525"/>
    </row>
    <row r="112" spans="1:26" ht="12.75">
      <c r="A112" s="781" t="s">
        <v>85</v>
      </c>
      <c r="B112" s="715">
        <f>$B$104/$E$92</f>
        <v>0.009823737122376443</v>
      </c>
      <c r="C112" s="719">
        <f>B104/F92</f>
        <v>0.3112159920368857</v>
      </c>
      <c r="D112" s="715">
        <f>C104/$E$93</f>
        <v>0.008435119877855236</v>
      </c>
      <c r="E112" s="719">
        <f>C104/F93</f>
        <v>0.26722459773045387</v>
      </c>
      <c r="F112" s="715">
        <f>D104/$E$94</f>
        <v>0.004432222677507063</v>
      </c>
      <c r="G112" s="720">
        <f>D104/F94</f>
        <v>0.14041281442342374</v>
      </c>
      <c r="M112" s="525">
        <f t="shared" si="17"/>
        <v>91</v>
      </c>
      <c r="N112" s="525">
        <f t="shared" si="18"/>
        <v>1</v>
      </c>
      <c r="O112" s="525">
        <f t="shared" si="19"/>
        <v>91</v>
      </c>
      <c r="P112" s="565">
        <f t="shared" si="20"/>
        <v>2.803954310392392</v>
      </c>
      <c r="Q112" s="565">
        <f t="shared" si="21"/>
        <v>1.1875571196956</v>
      </c>
      <c r="R112" s="565">
        <f t="shared" si="22"/>
        <v>1.4844463996195014</v>
      </c>
      <c r="S112" s="565">
        <f t="shared" si="23"/>
        <v>0.23091388438525584</v>
      </c>
      <c r="T112" s="525">
        <f t="shared" si="16"/>
        <v>0</v>
      </c>
      <c r="U112" s="525"/>
      <c r="V112" s="525"/>
      <c r="W112" s="525"/>
      <c r="X112" s="525"/>
      <c r="Y112" s="525"/>
      <c r="Z112" s="525"/>
    </row>
    <row r="113" spans="1:26" ht="12.75">
      <c r="A113" s="782" t="s">
        <v>112</v>
      </c>
      <c r="B113" s="715">
        <f>$B$105/$E$92</f>
        <v>0.0015281368857030025</v>
      </c>
      <c r="C113" s="719">
        <f>B105/F92</f>
        <v>0.04841137653907112</v>
      </c>
      <c r="D113" s="715">
        <f>C105/$E$93</f>
        <v>0.0013121297587774812</v>
      </c>
      <c r="E113" s="719">
        <f>C105/F93</f>
        <v>0.041568270758070604</v>
      </c>
      <c r="F113" s="715">
        <f>D105/$E$94</f>
        <v>0.0006894568609455432</v>
      </c>
      <c r="G113" s="720">
        <f>D105/F94</f>
        <v>0.02184199335475481</v>
      </c>
      <c r="M113" s="525">
        <f t="shared" si="17"/>
        <v>92</v>
      </c>
      <c r="N113" s="525">
        <f t="shared" si="18"/>
        <v>1</v>
      </c>
      <c r="O113" s="525">
        <f t="shared" si="19"/>
        <v>92</v>
      </c>
      <c r="P113" s="565">
        <f t="shared" si="20"/>
        <v>2.748970476608854</v>
      </c>
      <c r="Q113" s="565">
        <f t="shared" si="21"/>
        <v>1.1642698489166898</v>
      </c>
      <c r="R113" s="565">
        <f t="shared" si="22"/>
        <v>1.4553373111458636</v>
      </c>
      <c r="S113" s="565">
        <f t="shared" si="23"/>
        <v>0.2263858039560233</v>
      </c>
      <c r="T113" s="525">
        <f t="shared" si="16"/>
        <v>0</v>
      </c>
      <c r="U113" s="525"/>
      <c r="V113" s="525"/>
      <c r="W113" s="525"/>
      <c r="X113" s="525"/>
      <c r="Y113" s="525"/>
      <c r="Z113" s="525"/>
    </row>
    <row r="114" spans="1:26" ht="13.5" thickBot="1">
      <c r="A114" s="783" t="s">
        <v>113</v>
      </c>
      <c r="B114" s="723">
        <f>$E$105/$E$95</f>
        <v>0.00033779867999750583</v>
      </c>
      <c r="C114" s="724">
        <f>E105/F95</f>
        <v>0.010701462182320985</v>
      </c>
      <c r="D114" s="723">
        <f>F105/$E$96</f>
        <v>0.0002982113088130639</v>
      </c>
      <c r="E114" s="724">
        <f>F105/F96</f>
        <v>0.009447334263197864</v>
      </c>
      <c r="F114" s="725">
        <f>G105/$E$97</f>
        <v>0.00013789137218910865</v>
      </c>
      <c r="G114" s="726">
        <f>G105/F97</f>
        <v>0.004368398670950961</v>
      </c>
      <c r="M114" s="525">
        <f t="shared" si="17"/>
        <v>93</v>
      </c>
      <c r="N114" s="525">
        <f t="shared" si="18"/>
        <v>1</v>
      </c>
      <c r="O114" s="525">
        <f t="shared" si="19"/>
        <v>93</v>
      </c>
      <c r="P114" s="565">
        <f t="shared" si="20"/>
        <v>2.6950648422689842</v>
      </c>
      <c r="Q114" s="565">
        <f t="shared" si="21"/>
        <v>1.1414392273139213</v>
      </c>
      <c r="R114" s="565">
        <f t="shared" si="22"/>
        <v>1.426799034142403</v>
      </c>
      <c r="S114" s="565">
        <f t="shared" si="23"/>
        <v>0.22194651642215169</v>
      </c>
      <c r="T114" s="525">
        <f t="shared" si="16"/>
        <v>0</v>
      </c>
      <c r="U114" s="525"/>
      <c r="V114" s="525"/>
      <c r="W114" s="525"/>
      <c r="X114" s="525"/>
      <c r="Y114" s="525"/>
      <c r="Z114" s="525"/>
    </row>
    <row r="115" spans="8:26" ht="13.5" thickBot="1">
      <c r="H115" s="706"/>
      <c r="M115" s="525">
        <f t="shared" si="17"/>
        <v>94</v>
      </c>
      <c r="N115" s="525">
        <f t="shared" si="18"/>
        <v>1</v>
      </c>
      <c r="O115" s="525">
        <f t="shared" si="19"/>
        <v>94</v>
      </c>
      <c r="P115" s="565">
        <f t="shared" si="20"/>
        <v>2.6422162645393286</v>
      </c>
      <c r="Q115" s="565">
        <f t="shared" si="21"/>
        <v>1.119056300275479</v>
      </c>
      <c r="R115" s="565">
        <f t="shared" si="22"/>
        <v>1.3988203753443502</v>
      </c>
      <c r="S115" s="565">
        <f t="shared" si="23"/>
        <v>0.21759428060912123</v>
      </c>
      <c r="T115" s="525">
        <f t="shared" si="16"/>
        <v>0</v>
      </c>
      <c r="U115" s="525"/>
      <c r="V115" s="525"/>
      <c r="W115" s="525"/>
      <c r="X115" s="525"/>
      <c r="Y115" s="525"/>
      <c r="Z115" s="525"/>
    </row>
    <row r="116" spans="1:26" ht="12.75">
      <c r="A116" s="1049" t="s">
        <v>142</v>
      </c>
      <c r="B116" s="1039" t="s">
        <v>131</v>
      </c>
      <c r="C116" s="1041"/>
      <c r="D116" s="999"/>
      <c r="E116" s="1000"/>
      <c r="F116" s="999"/>
      <c r="G116" s="1000"/>
      <c r="H116" s="706"/>
      <c r="M116" s="525">
        <f t="shared" si="17"/>
        <v>95</v>
      </c>
      <c r="N116" s="525">
        <f t="shared" si="18"/>
        <v>1</v>
      </c>
      <c r="O116" s="525">
        <f t="shared" si="19"/>
        <v>95</v>
      </c>
      <c r="P116" s="565">
        <f t="shared" si="20"/>
        <v>2.590404015184502</v>
      </c>
      <c r="Q116" s="565">
        <f t="shared" si="21"/>
        <v>1.097112288784023</v>
      </c>
      <c r="R116" s="565">
        <f t="shared" si="22"/>
        <v>1.3713903609800304</v>
      </c>
      <c r="S116" s="565">
        <f t="shared" si="23"/>
        <v>0.2133273894857826</v>
      </c>
      <c r="T116" s="525">
        <f t="shared" si="16"/>
        <v>0</v>
      </c>
      <c r="U116" s="525"/>
      <c r="V116" s="525"/>
      <c r="W116" s="525"/>
      <c r="X116" s="525"/>
      <c r="Y116" s="525"/>
      <c r="Z116" s="525"/>
    </row>
    <row r="117" spans="1:26" ht="12.75">
      <c r="A117" s="1050"/>
      <c r="B117" s="709"/>
      <c r="C117" s="728"/>
      <c r="D117" s="642"/>
      <c r="E117" s="642"/>
      <c r="F117" s="631"/>
      <c r="G117" s="631"/>
      <c r="M117" s="525">
        <f t="shared" si="17"/>
        <v>96</v>
      </c>
      <c r="N117" s="525">
        <f t="shared" si="18"/>
        <v>1</v>
      </c>
      <c r="O117" s="525">
        <f t="shared" si="19"/>
        <v>96</v>
      </c>
      <c r="P117" s="565">
        <f t="shared" si="20"/>
        <v>2.539607772437172</v>
      </c>
      <c r="Q117" s="565">
        <f t="shared" si="21"/>
        <v>1.0755985859733892</v>
      </c>
      <c r="R117" s="565">
        <f t="shared" si="22"/>
        <v>1.344498232466738</v>
      </c>
      <c r="S117" s="565">
        <f t="shared" si="23"/>
        <v>0.209144169494826</v>
      </c>
      <c r="T117" s="525">
        <f t="shared" si="16"/>
        <v>0</v>
      </c>
      <c r="U117" s="525"/>
      <c r="V117" s="525"/>
      <c r="W117" s="525"/>
      <c r="X117" s="525"/>
      <c r="Y117" s="525"/>
      <c r="Z117" s="525"/>
    </row>
    <row r="118" spans="1:26" ht="13.5" thickBot="1">
      <c r="A118" s="1051"/>
      <c r="B118" s="646" t="s">
        <v>87</v>
      </c>
      <c r="C118" s="647" t="s">
        <v>88</v>
      </c>
      <c r="D118" s="621"/>
      <c r="E118" s="621"/>
      <c r="F118" s="621"/>
      <c r="G118" s="621"/>
      <c r="M118" s="525">
        <f t="shared" si="17"/>
        <v>97</v>
      </c>
      <c r="N118" s="525">
        <f t="shared" si="18"/>
        <v>1</v>
      </c>
      <c r="O118" s="525">
        <f t="shared" si="19"/>
        <v>97</v>
      </c>
      <c r="P118" s="565">
        <f t="shared" si="20"/>
        <v>2.4898076130274687</v>
      </c>
      <c r="Q118" s="565">
        <f t="shared" si="21"/>
        <v>1.0545067537528088</v>
      </c>
      <c r="R118" s="565">
        <f t="shared" si="22"/>
        <v>1.3181334421910127</v>
      </c>
      <c r="S118" s="565">
        <f t="shared" si="23"/>
        <v>0.20504297989637982</v>
      </c>
      <c r="T118" s="525">
        <f t="shared" si="16"/>
        <v>0</v>
      </c>
      <c r="U118" s="525"/>
      <c r="V118" s="525"/>
      <c r="W118" s="525"/>
      <c r="X118" s="525"/>
      <c r="Y118" s="525"/>
      <c r="Z118" s="525"/>
    </row>
    <row r="119" spans="1:26" ht="13.5" thickTop="1">
      <c r="A119" s="780" t="s">
        <v>42</v>
      </c>
      <c r="B119" s="649" t="e">
        <f>B27/$D$21</f>
        <v>#DIV/0!</v>
      </c>
      <c r="C119" s="650">
        <f>B27/$D$23</f>
        <v>0.068</v>
      </c>
      <c r="D119" s="635"/>
      <c r="E119" s="635"/>
      <c r="F119" s="635"/>
      <c r="G119" s="635"/>
      <c r="M119" s="525">
        <f t="shared" si="17"/>
        <v>98</v>
      </c>
      <c r="N119" s="525">
        <f t="shared" si="18"/>
        <v>1</v>
      </c>
      <c r="O119" s="525">
        <f t="shared" si="19"/>
        <v>98</v>
      </c>
      <c r="P119" s="565">
        <f t="shared" si="20"/>
        <v>2.4409840043686915</v>
      </c>
      <c r="Q119" s="565">
        <f t="shared" si="21"/>
        <v>1.0338285194973267</v>
      </c>
      <c r="R119" s="565">
        <f t="shared" si="22"/>
        <v>1.2922856493716601</v>
      </c>
      <c r="S119" s="565">
        <f t="shared" si="23"/>
        <v>0.20102221212448051</v>
      </c>
      <c r="T119" s="525">
        <f t="shared" si="16"/>
        <v>0</v>
      </c>
      <c r="U119" s="525"/>
      <c r="V119" s="525"/>
      <c r="W119" s="525"/>
      <c r="X119" s="525"/>
      <c r="Y119" s="525"/>
      <c r="Z119" s="525"/>
    </row>
    <row r="120" spans="1:26" ht="12.75">
      <c r="A120" s="781" t="s">
        <v>43</v>
      </c>
      <c r="B120" s="649" t="e">
        <f>B28/$D$21</f>
        <v>#DIV/0!</v>
      </c>
      <c r="C120" s="650">
        <f>B28/$D$23</f>
        <v>0.0288</v>
      </c>
      <c r="D120" s="635"/>
      <c r="E120" s="635"/>
      <c r="F120" s="635"/>
      <c r="G120" s="635"/>
      <c r="M120" s="525">
        <f t="shared" si="17"/>
        <v>99</v>
      </c>
      <c r="N120" s="525">
        <f t="shared" si="18"/>
        <v>1</v>
      </c>
      <c r="O120" s="525">
        <f t="shared" si="19"/>
        <v>99</v>
      </c>
      <c r="P120" s="565">
        <f t="shared" si="20"/>
        <v>2.393117796896252</v>
      </c>
      <c r="Q120" s="565">
        <f t="shared" si="21"/>
        <v>1.013555772803117</v>
      </c>
      <c r="R120" s="565">
        <f t="shared" si="22"/>
        <v>1.266944716003898</v>
      </c>
      <c r="S120" s="565">
        <f t="shared" si="23"/>
        <v>0.19708028915616196</v>
      </c>
      <c r="T120" s="525">
        <f t="shared" si="16"/>
        <v>0</v>
      </c>
      <c r="U120" s="525"/>
      <c r="V120" s="525"/>
      <c r="W120" s="525"/>
      <c r="X120" s="525"/>
      <c r="Y120" s="525"/>
      <c r="Z120" s="525"/>
    </row>
    <row r="121" spans="1:26" ht="12.75">
      <c r="A121" s="781" t="s">
        <v>85</v>
      </c>
      <c r="B121" s="649" t="e">
        <f>B29/$D$21</f>
        <v>#DIV/0!</v>
      </c>
      <c r="C121" s="650">
        <f>B29/$D$23</f>
        <v>0.036</v>
      </c>
      <c r="D121" s="635"/>
      <c r="E121" s="635"/>
      <c r="F121" s="635"/>
      <c r="G121" s="635"/>
      <c r="M121" s="525">
        <f t="shared" si="17"/>
        <v>100</v>
      </c>
      <c r="N121" s="525">
        <f t="shared" si="18"/>
        <v>1</v>
      </c>
      <c r="O121" s="525">
        <f t="shared" si="19"/>
        <v>100</v>
      </c>
      <c r="P121" s="565">
        <f t="shared" si="20"/>
        <v>2.346190216556843</v>
      </c>
      <c r="Q121" s="565">
        <f t="shared" si="21"/>
        <v>0.9936805623064263</v>
      </c>
      <c r="R121" s="565">
        <f t="shared" si="22"/>
        <v>1.2421007028830346</v>
      </c>
      <c r="S121" s="565">
        <f t="shared" si="23"/>
        <v>0.19321566489291656</v>
      </c>
      <c r="T121" s="525">
        <f t="shared" si="16"/>
        <v>0</v>
      </c>
      <c r="U121" s="525"/>
      <c r="V121" s="525"/>
      <c r="W121" s="525"/>
      <c r="X121" s="525"/>
      <c r="Y121" s="525"/>
      <c r="Z121" s="525"/>
    </row>
    <row r="122" spans="1:26" ht="13.5" thickBot="1">
      <c r="A122" s="783" t="s">
        <v>58</v>
      </c>
      <c r="B122" s="725" t="e">
        <f>B30/$D$21</f>
        <v>#DIV/0!</v>
      </c>
      <c r="C122" s="654">
        <f>B30/$D$23</f>
        <v>0.005600000000000001</v>
      </c>
      <c r="D122" s="635"/>
      <c r="E122" s="635"/>
      <c r="F122" s="635"/>
      <c r="G122" s="635"/>
      <c r="M122" s="525">
        <f t="shared" si="17"/>
        <v>101</v>
      </c>
      <c r="N122" s="525">
        <f t="shared" si="18"/>
        <v>1</v>
      </c>
      <c r="O122" s="525">
        <f t="shared" si="19"/>
        <v>101</v>
      </c>
      <c r="P122" s="565">
        <f t="shared" si="20"/>
        <v>2.3001828574448924</v>
      </c>
      <c r="Q122" s="565">
        <f t="shared" si="21"/>
        <v>0.9741950925648943</v>
      </c>
      <c r="R122" s="565">
        <f t="shared" si="22"/>
        <v>1.2177438657061197</v>
      </c>
      <c r="S122" s="565">
        <f t="shared" si="23"/>
        <v>0.18942682355428533</v>
      </c>
      <c r="T122" s="525">
        <f t="shared" si="16"/>
        <v>0</v>
      </c>
      <c r="U122" s="525"/>
      <c r="V122" s="525"/>
      <c r="W122" s="525"/>
      <c r="X122" s="525"/>
      <c r="Y122" s="525"/>
      <c r="Z122" s="525"/>
    </row>
    <row r="123" spans="1:26" ht="12.75">
      <c r="A123" s="732"/>
      <c r="B123" s="635"/>
      <c r="C123" s="635"/>
      <c r="D123" s="635"/>
      <c r="E123" s="635"/>
      <c r="F123" s="635"/>
      <c r="G123" s="635"/>
      <c r="M123" s="525">
        <f t="shared" si="17"/>
        <v>102</v>
      </c>
      <c r="N123" s="525">
        <f t="shared" si="18"/>
        <v>1</v>
      </c>
      <c r="O123" s="525">
        <f t="shared" si="19"/>
        <v>102</v>
      </c>
      <c r="P123" s="565">
        <f t="shared" si="20"/>
        <v>2.255077674583409</v>
      </c>
      <c r="Q123" s="565">
        <f t="shared" si="21"/>
        <v>0.9550917210000308</v>
      </c>
      <c r="R123" s="565">
        <f t="shared" si="22"/>
        <v>1.1938646512500402</v>
      </c>
      <c r="S123" s="565">
        <f t="shared" si="23"/>
        <v>0.18571227908333965</v>
      </c>
      <c r="T123" s="525">
        <f t="shared" si="16"/>
        <v>0</v>
      </c>
      <c r="U123" s="525"/>
      <c r="V123" s="525"/>
      <c r="W123" s="525"/>
      <c r="X123" s="525"/>
      <c r="Y123" s="525"/>
      <c r="Z123" s="525"/>
    </row>
    <row r="124" spans="13:26" ht="12.75">
      <c r="M124" s="525">
        <f t="shared" si="17"/>
        <v>103</v>
      </c>
      <c r="N124" s="525">
        <f t="shared" si="18"/>
        <v>1</v>
      </c>
      <c r="O124" s="525">
        <f t="shared" si="19"/>
        <v>103</v>
      </c>
      <c r="P124" s="565">
        <f t="shared" si="20"/>
        <v>2.2108569768463946</v>
      </c>
      <c r="Q124" s="565">
        <f t="shared" si="21"/>
        <v>0.9363629548996482</v>
      </c>
      <c r="R124" s="565">
        <f t="shared" si="22"/>
        <v>1.1704536936245618</v>
      </c>
      <c r="S124" s="565">
        <f t="shared" si="23"/>
        <v>0.18207057456382078</v>
      </c>
      <c r="T124" s="525">
        <f t="shared" si="16"/>
        <v>0</v>
      </c>
      <c r="U124" s="525"/>
      <c r="V124" s="525"/>
      <c r="W124" s="525"/>
      <c r="X124" s="525"/>
      <c r="Y124" s="525"/>
      <c r="Z124" s="525"/>
    </row>
    <row r="125" spans="4:26" ht="12.75">
      <c r="D125" s="526"/>
      <c r="M125" s="525">
        <f t="shared" si="17"/>
        <v>104</v>
      </c>
      <c r="N125" s="525">
        <f t="shared" si="18"/>
        <v>1</v>
      </c>
      <c r="O125" s="525">
        <f t="shared" si="19"/>
        <v>104</v>
      </c>
      <c r="P125" s="565">
        <f t="shared" si="20"/>
        <v>2.1675034200200405</v>
      </c>
      <c r="Q125" s="565">
        <f t="shared" si="21"/>
        <v>0.9180014484790746</v>
      </c>
      <c r="R125" s="565">
        <f t="shared" si="22"/>
        <v>1.1475018105988448</v>
      </c>
      <c r="S125" s="565">
        <f t="shared" si="23"/>
        <v>0.17850028164870926</v>
      </c>
      <c r="T125" s="525">
        <f t="shared" si="16"/>
        <v>0</v>
      </c>
      <c r="U125" s="525"/>
      <c r="V125" s="525"/>
      <c r="W125" s="525"/>
      <c r="X125" s="525"/>
      <c r="Y125" s="525"/>
      <c r="Z125" s="525"/>
    </row>
    <row r="126" spans="13:26" ht="12.75">
      <c r="M126" s="525">
        <f t="shared" si="17"/>
        <v>105</v>
      </c>
      <c r="N126" s="525">
        <f t="shared" si="18"/>
        <v>1</v>
      </c>
      <c r="O126" s="525">
        <f t="shared" si="19"/>
        <v>105</v>
      </c>
      <c r="P126" s="565">
        <f t="shared" si="20"/>
        <v>2.1249999999999925</v>
      </c>
      <c r="Q126" s="565">
        <f t="shared" si="21"/>
        <v>0.8999999999999955</v>
      </c>
      <c r="R126" s="565">
        <f t="shared" si="22"/>
        <v>1.1249999999999958</v>
      </c>
      <c r="S126" s="565">
        <f t="shared" si="23"/>
        <v>0.17499999999999943</v>
      </c>
      <c r="T126" s="525">
        <f t="shared" si="16"/>
        <v>0</v>
      </c>
      <c r="U126" s="525"/>
      <c r="V126" s="525"/>
      <c r="W126" s="525"/>
      <c r="X126" s="525"/>
      <c r="Y126" s="525"/>
      <c r="Z126" s="525"/>
    </row>
    <row r="127" spans="1:26" ht="21" thickBot="1">
      <c r="A127" s="574" t="s">
        <v>115</v>
      </c>
      <c r="B127" s="658"/>
      <c r="C127" s="658"/>
      <c r="D127" s="576"/>
      <c r="E127" s="658"/>
      <c r="F127" s="659"/>
      <c r="G127" s="660"/>
      <c r="H127" s="659"/>
      <c r="M127" s="525">
        <f t="shared" si="17"/>
        <v>106</v>
      </c>
      <c r="N127" s="525">
        <f t="shared" si="18"/>
        <v>1</v>
      </c>
      <c r="O127" s="525">
        <f t="shared" si="19"/>
        <v>106</v>
      </c>
      <c r="P127" s="565">
        <f t="shared" si="20"/>
        <v>2.0833300461220112</v>
      </c>
      <c r="Q127" s="565">
        <f t="shared" si="21"/>
        <v>0.8823515489457917</v>
      </c>
      <c r="R127" s="565">
        <f t="shared" si="22"/>
        <v>1.1029394361822409</v>
      </c>
      <c r="S127" s="565">
        <f t="shared" si="23"/>
        <v>0.1715683567394598</v>
      </c>
      <c r="T127" s="525">
        <f t="shared" si="16"/>
        <v>0</v>
      </c>
      <c r="U127" s="525"/>
      <c r="V127" s="525"/>
      <c r="W127" s="525"/>
      <c r="X127" s="525"/>
      <c r="Y127" s="525"/>
      <c r="Z127" s="525"/>
    </row>
    <row r="128" spans="13:26" ht="13.5" thickTop="1">
      <c r="M128" s="525">
        <f t="shared" si="17"/>
        <v>107</v>
      </c>
      <c r="N128" s="525">
        <f t="shared" si="18"/>
        <v>1</v>
      </c>
      <c r="O128" s="525">
        <f t="shared" si="19"/>
        <v>107</v>
      </c>
      <c r="P128" s="565">
        <f t="shared" si="20"/>
        <v>2.042477214623415</v>
      </c>
      <c r="Q128" s="565">
        <f t="shared" si="21"/>
        <v>0.8650491732522686</v>
      </c>
      <c r="R128" s="565">
        <f t="shared" si="22"/>
        <v>1.081311466565337</v>
      </c>
      <c r="S128" s="565">
        <f t="shared" si="23"/>
        <v>0.16820400591016363</v>
      </c>
      <c r="T128" s="525">
        <f t="shared" si="16"/>
        <v>0</v>
      </c>
      <c r="U128" s="525"/>
      <c r="V128" s="525"/>
      <c r="W128" s="525"/>
      <c r="X128" s="525"/>
      <c r="Y128" s="525"/>
      <c r="Z128" s="525"/>
    </row>
    <row r="129" spans="13:26" ht="12.75">
      <c r="M129" s="525">
        <f t="shared" si="17"/>
        <v>108</v>
      </c>
      <c r="N129" s="525">
        <f t="shared" si="18"/>
        <v>1</v>
      </c>
      <c r="O129" s="525">
        <f t="shared" si="19"/>
        <v>108</v>
      </c>
      <c r="P129" s="565">
        <f t="shared" si="20"/>
        <v>2.002425482232739</v>
      </c>
      <c r="Q129" s="565">
        <f t="shared" si="21"/>
        <v>0.8480860865926884</v>
      </c>
      <c r="R129" s="565">
        <f t="shared" si="22"/>
        <v>1.0601076082408616</v>
      </c>
      <c r="S129" s="565">
        <f t="shared" si="23"/>
        <v>0.16490562794857858</v>
      </c>
      <c r="T129" s="525">
        <f t="shared" si="16"/>
        <v>0</v>
      </c>
      <c r="U129" s="525"/>
      <c r="V129" s="525"/>
      <c r="W129" s="525"/>
      <c r="X129" s="525"/>
      <c r="Y129" s="525"/>
      <c r="Z129" s="525"/>
    </row>
    <row r="130" spans="13:26" ht="12.75">
      <c r="M130" s="525">
        <f t="shared" si="17"/>
        <v>109</v>
      </c>
      <c r="N130" s="525">
        <f t="shared" si="18"/>
        <v>1</v>
      </c>
      <c r="O130" s="525">
        <f t="shared" si="19"/>
        <v>109</v>
      </c>
      <c r="P130" s="565">
        <f t="shared" si="20"/>
        <v>1.9631591398851003</v>
      </c>
      <c r="Q130" s="565">
        <f t="shared" si="21"/>
        <v>0.8314556357160413</v>
      </c>
      <c r="R130" s="565">
        <f t="shared" si="22"/>
        <v>1.0393195446450527</v>
      </c>
      <c r="S130" s="565">
        <f t="shared" si="23"/>
        <v>0.1616719291670083</v>
      </c>
      <c r="T130" s="525">
        <f t="shared" si="16"/>
        <v>0</v>
      </c>
      <c r="U130" s="525"/>
      <c r="V130" s="525"/>
      <c r="W130" s="525"/>
      <c r="X130" s="525"/>
      <c r="Y130" s="525"/>
      <c r="Z130" s="525"/>
    </row>
    <row r="131" spans="13:26" ht="12.75">
      <c r="M131" s="525">
        <f t="shared" si="17"/>
        <v>110</v>
      </c>
      <c r="N131" s="525">
        <f t="shared" si="18"/>
        <v>1</v>
      </c>
      <c r="O131" s="525">
        <f t="shared" si="19"/>
        <v>110</v>
      </c>
      <c r="P131" s="565">
        <f t="shared" si="20"/>
        <v>1.9246627865607944</v>
      </c>
      <c r="Q131" s="565">
        <f t="shared" si="21"/>
        <v>0.8151512978375118</v>
      </c>
      <c r="R131" s="565">
        <f t="shared" si="22"/>
        <v>1.0189391222968909</v>
      </c>
      <c r="S131" s="565">
        <f t="shared" si="23"/>
        <v>0.1585016412461831</v>
      </c>
      <c r="T131" s="525">
        <f t="shared" si="16"/>
        <v>0</v>
      </c>
      <c r="U131" s="525"/>
      <c r="V131" s="525"/>
      <c r="W131" s="525"/>
      <c r="X131" s="525"/>
      <c r="Y131" s="525"/>
      <c r="Z131" s="525"/>
    </row>
    <row r="132" spans="13:26" ht="12.75">
      <c r="M132" s="525">
        <f t="shared" si="17"/>
        <v>111</v>
      </c>
      <c r="N132" s="525">
        <f t="shared" si="18"/>
        <v>1</v>
      </c>
      <c r="O132" s="525">
        <f t="shared" si="19"/>
        <v>111</v>
      </c>
      <c r="P132" s="565">
        <f t="shared" si="20"/>
        <v>1.8869213232447213</v>
      </c>
      <c r="Q132" s="565">
        <f t="shared" si="21"/>
        <v>0.7991666780801162</v>
      </c>
      <c r="R132" s="565">
        <f t="shared" si="22"/>
        <v>0.9989583476001462</v>
      </c>
      <c r="S132" s="565">
        <f t="shared" si="23"/>
        <v>0.1553935207378006</v>
      </c>
      <c r="T132" s="525">
        <f t="shared" si="16"/>
        <v>0</v>
      </c>
      <c r="U132" s="525"/>
      <c r="V132" s="525"/>
      <c r="W132" s="525"/>
      <c r="X132" s="525"/>
      <c r="Y132" s="525"/>
      <c r="Z132" s="525"/>
    </row>
    <row r="133" spans="13:26" ht="12.75">
      <c r="M133" s="525">
        <f t="shared" si="17"/>
        <v>112</v>
      </c>
      <c r="N133" s="525">
        <f t="shared" si="18"/>
        <v>1</v>
      </c>
      <c r="O133" s="525">
        <f t="shared" si="19"/>
        <v>112</v>
      </c>
      <c r="P133" s="565">
        <f t="shared" si="20"/>
        <v>1.8499199470042567</v>
      </c>
      <c r="Q133" s="565">
        <f t="shared" si="21"/>
        <v>0.7834955069665077</v>
      </c>
      <c r="R133" s="565">
        <f t="shared" si="22"/>
        <v>0.9793693837081356</v>
      </c>
      <c r="S133" s="565">
        <f t="shared" si="23"/>
        <v>0.15234634857682117</v>
      </c>
      <c r="T133" s="525">
        <f t="shared" si="16"/>
        <v>0</v>
      </c>
      <c r="U133" s="525"/>
      <c r="V133" s="525"/>
      <c r="W133" s="525"/>
      <c r="X133" s="525"/>
      <c r="Y133" s="525"/>
      <c r="Z133" s="525"/>
    </row>
    <row r="134" spans="13:26" ht="12.75">
      <c r="M134" s="525">
        <f t="shared" si="17"/>
        <v>113</v>
      </c>
      <c r="N134" s="525">
        <f t="shared" si="18"/>
        <v>1</v>
      </c>
      <c r="O134" s="525">
        <f t="shared" si="19"/>
        <v>113</v>
      </c>
      <c r="P134" s="565">
        <f t="shared" si="20"/>
        <v>1.8136441451832566</v>
      </c>
      <c r="Q134" s="565">
        <f t="shared" si="21"/>
        <v>0.7681316379599665</v>
      </c>
      <c r="R134" s="565">
        <f t="shared" si="22"/>
        <v>0.9601645474499592</v>
      </c>
      <c r="S134" s="565">
        <f t="shared" si="23"/>
        <v>0.14935892960332703</v>
      </c>
      <c r="T134" s="525">
        <f t="shared" si="16"/>
        <v>0</v>
      </c>
      <c r="U134" s="525"/>
      <c r="V134" s="525"/>
      <c r="W134" s="525"/>
      <c r="X134" s="525"/>
      <c r="Y134" s="525"/>
      <c r="Z134" s="525"/>
    </row>
    <row r="135" spans="13:26" ht="12.75">
      <c r="M135" s="525">
        <f t="shared" si="17"/>
        <v>114</v>
      </c>
      <c r="N135" s="525">
        <f t="shared" si="18"/>
        <v>1</v>
      </c>
      <c r="O135" s="525">
        <f t="shared" si="19"/>
        <v>114</v>
      </c>
      <c r="P135" s="565">
        <f t="shared" si="20"/>
        <v>1.778079689709912</v>
      </c>
      <c r="Q135" s="565">
        <f t="shared" si="21"/>
        <v>0.7530690450536088</v>
      </c>
      <c r="R135" s="565">
        <f t="shared" si="22"/>
        <v>0.941336306317012</v>
      </c>
      <c r="S135" s="565">
        <f t="shared" si="23"/>
        <v>0.14643009209375746</v>
      </c>
      <c r="T135" s="525">
        <f t="shared" si="16"/>
        <v>0</v>
      </c>
      <c r="U135" s="525"/>
      <c r="V135" s="525"/>
      <c r="W135" s="525"/>
      <c r="X135" s="525"/>
      <c r="Y135" s="525"/>
      <c r="Z135" s="525"/>
    </row>
    <row r="136" spans="13:26" ht="12.75">
      <c r="M136" s="525">
        <f t="shared" si="17"/>
        <v>115</v>
      </c>
      <c r="N136" s="525">
        <f t="shared" si="18"/>
        <v>1</v>
      </c>
      <c r="O136" s="525">
        <f t="shared" si="19"/>
        <v>115</v>
      </c>
      <c r="P136" s="565">
        <f t="shared" si="20"/>
        <v>1.7432126315162237</v>
      </c>
      <c r="Q136" s="565">
        <f t="shared" si="21"/>
        <v>0.7383018204068703</v>
      </c>
      <c r="R136" s="565">
        <f t="shared" si="22"/>
        <v>0.9228772755085889</v>
      </c>
      <c r="S136" s="565">
        <f t="shared" si="23"/>
        <v>0.14355868730133609</v>
      </c>
      <c r="T136" s="525">
        <f t="shared" si="16"/>
        <v>0</v>
      </c>
      <c r="U136" s="525"/>
      <c r="V136" s="525"/>
      <c r="W136" s="525"/>
      <c r="X136" s="525"/>
      <c r="Y136" s="525"/>
      <c r="Z136" s="525"/>
    </row>
    <row r="137" spans="13:26" ht="12.75">
      <c r="M137" s="525">
        <f t="shared" si="17"/>
        <v>116</v>
      </c>
      <c r="N137" s="525">
        <f t="shared" si="18"/>
        <v>1</v>
      </c>
      <c r="O137" s="525">
        <f t="shared" si="19"/>
        <v>116</v>
      </c>
      <c r="P137" s="565">
        <f t="shared" si="20"/>
        <v>1.7090292950669081</v>
      </c>
      <c r="Q137" s="565">
        <f t="shared" si="21"/>
        <v>0.7238241720283367</v>
      </c>
      <c r="R137" s="565">
        <f t="shared" si="22"/>
        <v>0.9047802150354218</v>
      </c>
      <c r="S137" s="565">
        <f t="shared" si="23"/>
        <v>0.1407435890055101</v>
      </c>
      <c r="T137" s="525">
        <f t="shared" si="16"/>
        <v>0</v>
      </c>
      <c r="U137" s="525"/>
      <c r="V137" s="525"/>
      <c r="W137" s="525"/>
      <c r="X137" s="525"/>
      <c r="Y137" s="525"/>
      <c r="Z137" s="525"/>
    </row>
    <row r="138" spans="13:26" ht="12.75">
      <c r="M138" s="525">
        <f t="shared" si="17"/>
        <v>117</v>
      </c>
      <c r="N138" s="525">
        <f t="shared" si="18"/>
        <v>1</v>
      </c>
      <c r="O138" s="525">
        <f t="shared" si="19"/>
        <v>117</v>
      </c>
      <c r="P138" s="565">
        <f t="shared" si="20"/>
        <v>1.675516272995587</v>
      </c>
      <c r="Q138" s="565">
        <f t="shared" si="21"/>
        <v>0.7096304215040126</v>
      </c>
      <c r="R138" s="565">
        <f t="shared" si="22"/>
        <v>0.8870380268800165</v>
      </c>
      <c r="S138" s="565">
        <f t="shared" si="23"/>
        <v>0.13798369307022484</v>
      </c>
      <c r="T138" s="525">
        <f t="shared" si="16"/>
        <v>0</v>
      </c>
      <c r="U138" s="525"/>
      <c r="V138" s="525"/>
      <c r="W138" s="525"/>
      <c r="X138" s="525"/>
      <c r="Y138" s="525"/>
      <c r="Z138" s="525"/>
    </row>
    <row r="139" spans="13:26" ht="12.75">
      <c r="M139" s="525">
        <f t="shared" si="17"/>
        <v>118</v>
      </c>
      <c r="N139" s="525">
        <f t="shared" si="18"/>
        <v>1</v>
      </c>
      <c r="O139" s="525">
        <f t="shared" si="19"/>
        <v>118</v>
      </c>
      <c r="P139" s="565">
        <f t="shared" si="20"/>
        <v>1.6426604208461595</v>
      </c>
      <c r="Q139" s="565">
        <f t="shared" si="21"/>
        <v>0.6957150017701375</v>
      </c>
      <c r="R139" s="565">
        <f t="shared" si="22"/>
        <v>0.8696437522126725</v>
      </c>
      <c r="S139" s="565">
        <f t="shared" si="23"/>
        <v>0.13527791701086023</v>
      </c>
      <c r="T139" s="525">
        <f t="shared" si="16"/>
        <v>0</v>
      </c>
      <c r="U139" s="525"/>
      <c r="V139" s="525"/>
      <c r="W139" s="525"/>
      <c r="X139" s="525"/>
      <c r="Y139" s="525"/>
      <c r="Z139" s="525"/>
    </row>
    <row r="140" spans="13:26" ht="12.75">
      <c r="M140" s="525">
        <f t="shared" si="17"/>
        <v>119</v>
      </c>
      <c r="N140" s="525">
        <f t="shared" si="18"/>
        <v>1</v>
      </c>
      <c r="O140" s="525">
        <f t="shared" si="19"/>
        <v>119</v>
      </c>
      <c r="P140" s="565">
        <f t="shared" si="20"/>
        <v>1.6104488519172913</v>
      </c>
      <c r="Q140" s="565">
        <f t="shared" si="21"/>
        <v>0.6820724549296756</v>
      </c>
      <c r="R140" s="565">
        <f t="shared" si="22"/>
        <v>0.8525905686620953</v>
      </c>
      <c r="S140" s="565">
        <f t="shared" si="23"/>
        <v>0.13262519956965932</v>
      </c>
      <c r="T140" s="525">
        <f t="shared" si="16"/>
        <v>0</v>
      </c>
      <c r="U140" s="525"/>
      <c r="V140" s="525"/>
      <c r="W140" s="525"/>
      <c r="X140" s="525"/>
      <c r="Y140" s="525"/>
      <c r="Z140" s="525"/>
    </row>
    <row r="141" spans="13:26" ht="12.75">
      <c r="M141" s="525">
        <f t="shared" si="17"/>
        <v>120</v>
      </c>
      <c r="N141" s="525">
        <f t="shared" si="18"/>
        <v>1</v>
      </c>
      <c r="O141" s="525">
        <f t="shared" si="19"/>
        <v>120</v>
      </c>
      <c r="P141" s="565">
        <f t="shared" si="20"/>
        <v>1.5788689322080012</v>
      </c>
      <c r="Q141" s="565">
        <f t="shared" si="21"/>
        <v>0.6686974301116233</v>
      </c>
      <c r="R141" s="565">
        <f t="shared" si="22"/>
        <v>0.8358717876395299</v>
      </c>
      <c r="S141" s="565">
        <f t="shared" si="23"/>
        <v>0.13002450029948248</v>
      </c>
      <c r="T141" s="525">
        <f t="shared" si="16"/>
        <v>0</v>
      </c>
      <c r="U141" s="525"/>
      <c r="V141" s="525"/>
      <c r="W141" s="525"/>
      <c r="X141" s="525"/>
      <c r="Y141" s="525"/>
      <c r="Z141" s="525"/>
    </row>
    <row r="142" spans="13:26" ht="12.75">
      <c r="M142" s="525">
        <f t="shared" si="17"/>
        <v>121</v>
      </c>
      <c r="N142" s="525">
        <f t="shared" si="18"/>
        <v>1</v>
      </c>
      <c r="O142" s="525">
        <f t="shared" si="19"/>
        <v>121</v>
      </c>
      <c r="P142" s="565">
        <f t="shared" si="20"/>
        <v>1.547908275462361</v>
      </c>
      <c r="Q142" s="565">
        <f t="shared" si="21"/>
        <v>0.6555846813722934</v>
      </c>
      <c r="R142" s="565">
        <f t="shared" si="22"/>
        <v>0.8194808517153674</v>
      </c>
      <c r="S142" s="565">
        <f t="shared" si="23"/>
        <v>0.12747479915572388</v>
      </c>
      <c r="T142" s="525">
        <f t="shared" si="16"/>
        <v>0</v>
      </c>
      <c r="U142" s="525"/>
      <c r="V142" s="525"/>
      <c r="W142" s="525"/>
      <c r="X142" s="525"/>
      <c r="Y142" s="525"/>
      <c r="Z142" s="525"/>
    </row>
    <row r="143" spans="13:26" ht="12.75">
      <c r="M143" s="525">
        <f t="shared" si="17"/>
        <v>122</v>
      </c>
      <c r="N143" s="525">
        <f t="shared" si="18"/>
        <v>1</v>
      </c>
      <c r="O143" s="525">
        <f t="shared" si="19"/>
        <v>122</v>
      </c>
      <c r="P143" s="565">
        <f t="shared" si="20"/>
        <v>1.517554738311367</v>
      </c>
      <c r="Q143" s="565">
        <f t="shared" si="21"/>
        <v>0.6427290656377548</v>
      </c>
      <c r="R143" s="565">
        <f t="shared" si="22"/>
        <v>0.8034113320471942</v>
      </c>
      <c r="S143" s="565">
        <f t="shared" si="23"/>
        <v>0.12497509609623025</v>
      </c>
      <c r="T143" s="525">
        <f t="shared" si="16"/>
        <v>0</v>
      </c>
      <c r="U143" s="525"/>
      <c r="V143" s="525"/>
      <c r="W143" s="525"/>
      <c r="X143" s="525"/>
      <c r="Y143" s="525"/>
      <c r="Z143" s="525"/>
    </row>
    <row r="144" spans="13:26" ht="12.75">
      <c r="M144" s="525">
        <f t="shared" si="17"/>
        <v>123</v>
      </c>
      <c r="N144" s="525">
        <f t="shared" si="18"/>
        <v>1</v>
      </c>
      <c r="O144" s="525">
        <f t="shared" si="19"/>
        <v>123</v>
      </c>
      <c r="P144" s="565">
        <f t="shared" si="20"/>
        <v>1.4877964155100745</v>
      </c>
      <c r="Q144" s="565">
        <f t="shared" si="21"/>
        <v>0.6301255406866191</v>
      </c>
      <c r="R144" s="565">
        <f t="shared" si="22"/>
        <v>0.7876569258582745</v>
      </c>
      <c r="S144" s="565">
        <f t="shared" si="23"/>
        <v>0.12252441068906497</v>
      </c>
      <c r="T144" s="525">
        <f t="shared" si="16"/>
        <v>0</v>
      </c>
      <c r="U144" s="525"/>
      <c r="V144" s="525"/>
      <c r="W144" s="525"/>
      <c r="X144" s="525"/>
      <c r="Y144" s="525"/>
      <c r="Z144" s="525"/>
    </row>
    <row r="145" spans="13:26" ht="12.75">
      <c r="M145" s="525">
        <f t="shared" si="17"/>
        <v>124</v>
      </c>
      <c r="N145" s="525">
        <f t="shared" si="18"/>
        <v>1</v>
      </c>
      <c r="O145" s="525">
        <f t="shared" si="19"/>
        <v>124</v>
      </c>
      <c r="P145" s="565">
        <f t="shared" si="20"/>
        <v>1.4586216352681305</v>
      </c>
      <c r="Q145" s="565">
        <f t="shared" si="21"/>
        <v>0.6177691631723841</v>
      </c>
      <c r="R145" s="565">
        <f t="shared" si="22"/>
        <v>0.7722114539654806</v>
      </c>
      <c r="S145" s="565">
        <f t="shared" si="23"/>
        <v>0.1201217817279637</v>
      </c>
      <c r="T145" s="525">
        <f t="shared" si="16"/>
        <v>0</v>
      </c>
      <c r="U145" s="525"/>
      <c r="V145" s="525"/>
      <c r="W145" s="525"/>
      <c r="X145" s="525"/>
      <c r="Y145" s="525"/>
      <c r="Z145" s="525"/>
    </row>
    <row r="146" spans="13:26" ht="12.75">
      <c r="M146" s="525">
        <f t="shared" si="17"/>
        <v>125</v>
      </c>
      <c r="N146" s="525">
        <f t="shared" si="18"/>
        <v>1</v>
      </c>
      <c r="O146" s="525">
        <f t="shared" si="19"/>
        <v>125</v>
      </c>
      <c r="P146" s="565">
        <f t="shared" si="20"/>
        <v>1.4300189546718722</v>
      </c>
      <c r="Q146" s="565">
        <f t="shared" si="21"/>
        <v>0.605655086684557</v>
      </c>
      <c r="R146" s="565">
        <f t="shared" si="22"/>
        <v>0.7570688583556968</v>
      </c>
      <c r="S146" s="565">
        <f t="shared" si="23"/>
        <v>0.11776626685533066</v>
      </c>
      <c r="T146" s="525">
        <f t="shared" si="16"/>
        <v>0</v>
      </c>
      <c r="U146" s="525"/>
      <c r="V146" s="525"/>
      <c r="W146" s="525"/>
      <c r="X146" s="525"/>
      <c r="Y146" s="525"/>
      <c r="Z146" s="525"/>
    </row>
    <row r="147" spans="13:26" ht="12.75">
      <c r="M147" s="525">
        <f t="shared" si="17"/>
        <v>126</v>
      </c>
      <c r="N147" s="525">
        <f t="shared" si="18"/>
        <v>1</v>
      </c>
      <c r="O147" s="525">
        <f t="shared" si="19"/>
        <v>126</v>
      </c>
      <c r="P147" s="565">
        <f t="shared" si="20"/>
        <v>1.4019771551961941</v>
      </c>
      <c r="Q147" s="565">
        <f t="shared" si="21"/>
        <v>0.5937785598477993</v>
      </c>
      <c r="R147" s="565">
        <f t="shared" si="22"/>
        <v>0.7422231998097496</v>
      </c>
      <c r="S147" s="565">
        <f t="shared" si="23"/>
        <v>0.11545694219262775</v>
      </c>
      <c r="T147" s="525">
        <f t="shared" si="16"/>
        <v>0</v>
      </c>
      <c r="U147" s="525"/>
      <c r="V147" s="525"/>
      <c r="W147" s="525"/>
      <c r="X147" s="525"/>
      <c r="Y147" s="525"/>
      <c r="Z147" s="525"/>
    </row>
    <row r="148" spans="13:26" ht="12.75">
      <c r="M148" s="525">
        <f t="shared" si="17"/>
        <v>127</v>
      </c>
      <c r="N148" s="525">
        <f t="shared" si="18"/>
        <v>1</v>
      </c>
      <c r="O148" s="525">
        <f t="shared" si="19"/>
        <v>127</v>
      </c>
      <c r="P148" s="565">
        <f t="shared" si="20"/>
        <v>1.3744852383044253</v>
      </c>
      <c r="Q148" s="565">
        <f t="shared" si="21"/>
        <v>0.5821349244583441</v>
      </c>
      <c r="R148" s="565">
        <f t="shared" si="22"/>
        <v>0.7276686555729307</v>
      </c>
      <c r="S148" s="565">
        <f t="shared" si="23"/>
        <v>0.11319290197801149</v>
      </c>
      <c r="T148" s="525">
        <f t="shared" si="16"/>
        <v>0</v>
      </c>
      <c r="U148" s="525"/>
      <c r="V148" s="525"/>
      <c r="W148" s="525"/>
      <c r="X148" s="525"/>
      <c r="Y148" s="525"/>
      <c r="Z148" s="525"/>
    </row>
    <row r="149" spans="13:26" ht="12.75">
      <c r="M149" s="525">
        <f t="shared" si="17"/>
        <v>128</v>
      </c>
      <c r="N149" s="525">
        <f t="shared" si="18"/>
        <v>1</v>
      </c>
      <c r="O149" s="525">
        <f t="shared" si="19"/>
        <v>128</v>
      </c>
      <c r="P149" s="565">
        <f t="shared" si="20"/>
        <v>1.3475324211344903</v>
      </c>
      <c r="Q149" s="565">
        <f t="shared" si="21"/>
        <v>0.57071961365696</v>
      </c>
      <c r="R149" s="565">
        <f t="shared" si="22"/>
        <v>0.7133995170712004</v>
      </c>
      <c r="S149" s="565">
        <f t="shared" si="23"/>
        <v>0.11097325821107568</v>
      </c>
      <c r="T149" s="525">
        <f aca="true" t="shared" si="24" ref="T149:T212">$B$11</f>
        <v>0</v>
      </c>
      <c r="U149" s="525"/>
      <c r="V149" s="525"/>
      <c r="W149" s="525"/>
      <c r="X149" s="525"/>
      <c r="Y149" s="525"/>
      <c r="Z149" s="525"/>
    </row>
    <row r="150" spans="13:26" ht="12.75">
      <c r="M150" s="525">
        <f aca="true" t="shared" si="25" ref="M150:M213">(M149+1)</f>
        <v>129</v>
      </c>
      <c r="N150" s="525">
        <f aca="true" t="shared" si="26" ref="N150:N213">IF($B$9&gt;N149,IF(O149=($B$8-1),(N149+1),(N149)),(N149))</f>
        <v>1</v>
      </c>
      <c r="O150" s="525">
        <f aca="true" t="shared" si="27" ref="O150:O213">IF(O149&lt;($B$8-1),(1+O149),0)</f>
        <v>129</v>
      </c>
      <c r="P150" s="565">
        <f aca="true" t="shared" si="28" ref="P150:P213">IF((N150&gt;N149),(EXP(-$Q$16)*(P149)+$Q$11),((EXP(-$Q$16)*(P149))))</f>
        <v>1.3211081322696627</v>
      </c>
      <c r="Q150" s="565">
        <f aca="true" t="shared" si="29" ref="Q150:Q213">IF((N150&gt;N149),(EXP(-$Q$16)*(Q149)+$Q$12),((EXP(-$Q$16)*(Q149))))</f>
        <v>0.5595281501377388</v>
      </c>
      <c r="R150" s="565">
        <f aca="true" t="shared" si="30" ref="R150:R213">IF((N150&gt;N149),(EXP(-$Q$16)*(R149)+$Q$13),((EXP(-$Q$16)*(R149))))</f>
        <v>0.699410187672174</v>
      </c>
      <c r="S150" s="565">
        <f aca="true" t="shared" si="31" ref="S150:S213">IF((N150&gt;N149),(EXP(-$Q$16)*(S149)+$Q$14),((EXP(-$Q$16)*(S149))))</f>
        <v>0.10879714030456046</v>
      </c>
      <c r="T150" s="525">
        <f t="shared" si="24"/>
        <v>0</v>
      </c>
      <c r="U150" s="525"/>
      <c r="V150" s="525"/>
      <c r="W150" s="525"/>
      <c r="X150" s="525"/>
      <c r="Y150" s="525"/>
      <c r="Z150" s="525"/>
    </row>
    <row r="151" spans="13:26" ht="12.75">
      <c r="M151" s="525">
        <f t="shared" si="25"/>
        <v>130</v>
      </c>
      <c r="N151" s="525">
        <f t="shared" si="26"/>
        <v>1</v>
      </c>
      <c r="O151" s="525">
        <f t="shared" si="27"/>
        <v>130</v>
      </c>
      <c r="P151" s="565">
        <f t="shared" si="28"/>
        <v>1.2952020075922495</v>
      </c>
      <c r="Q151" s="565">
        <f t="shared" si="29"/>
        <v>0.548556144392011</v>
      </c>
      <c r="R151" s="565">
        <f t="shared" si="30"/>
        <v>0.6856951804900141</v>
      </c>
      <c r="S151" s="565">
        <f t="shared" si="31"/>
        <v>0.10666369474289114</v>
      </c>
      <c r="T151" s="525">
        <f t="shared" si="24"/>
        <v>0</v>
      </c>
      <c r="U151" s="525"/>
      <c r="V151" s="525"/>
      <c r="W151" s="525"/>
      <c r="X151" s="525"/>
      <c r="Y151" s="525"/>
      <c r="Z151" s="525"/>
    </row>
    <row r="152" spans="13:26" ht="12.75">
      <c r="M152" s="525">
        <f t="shared" si="25"/>
        <v>131</v>
      </c>
      <c r="N152" s="525">
        <f t="shared" si="26"/>
        <v>1</v>
      </c>
      <c r="O152" s="525">
        <f t="shared" si="27"/>
        <v>131</v>
      </c>
      <c r="P152" s="565">
        <f t="shared" si="28"/>
        <v>1.2698038862185845</v>
      </c>
      <c r="Q152" s="565">
        <f t="shared" si="29"/>
        <v>0.537799292986694</v>
      </c>
      <c r="R152" s="565">
        <f t="shared" si="30"/>
        <v>0.6722491162333679</v>
      </c>
      <c r="S152" s="565">
        <f t="shared" si="31"/>
        <v>0.10457208474741285</v>
      </c>
      <c r="T152" s="525">
        <f t="shared" si="24"/>
        <v>0</v>
      </c>
      <c r="U152" s="525"/>
      <c r="V152" s="525"/>
      <c r="W152" s="525"/>
      <c r="X152" s="525"/>
      <c r="Y152" s="525"/>
      <c r="Z152" s="525"/>
    </row>
    <row r="153" spans="13:26" ht="12.75">
      <c r="M153" s="525">
        <f t="shared" si="25"/>
        <v>132</v>
      </c>
      <c r="N153" s="525">
        <f t="shared" si="26"/>
        <v>1</v>
      </c>
      <c r="O153" s="525">
        <f t="shared" si="27"/>
        <v>132</v>
      </c>
      <c r="P153" s="565">
        <f t="shared" si="28"/>
        <v>1.2449038065137328</v>
      </c>
      <c r="Q153" s="565">
        <f t="shared" si="29"/>
        <v>0.527253376876404</v>
      </c>
      <c r="R153" s="565">
        <f t="shared" si="30"/>
        <v>0.6590667210955052</v>
      </c>
      <c r="S153" s="565">
        <f t="shared" si="31"/>
        <v>0.10252148994818977</v>
      </c>
      <c r="T153" s="525">
        <f t="shared" si="24"/>
        <v>0</v>
      </c>
      <c r="U153" s="525"/>
      <c r="V153" s="525"/>
      <c r="W153" s="525"/>
      <c r="X153" s="525"/>
      <c r="Y153" s="525"/>
      <c r="Z153" s="525"/>
    </row>
    <row r="154" spans="13:26" ht="12.75">
      <c r="M154" s="525">
        <f t="shared" si="25"/>
        <v>133</v>
      </c>
      <c r="N154" s="525">
        <f t="shared" si="26"/>
        <v>1</v>
      </c>
      <c r="O154" s="525">
        <f t="shared" si="27"/>
        <v>133</v>
      </c>
      <c r="P154" s="565">
        <f t="shared" si="28"/>
        <v>1.2204920021843442</v>
      </c>
      <c r="Q154" s="565">
        <f t="shared" si="29"/>
        <v>0.5169142597486629</v>
      </c>
      <c r="R154" s="565">
        <f t="shared" si="30"/>
        <v>0.646142824685829</v>
      </c>
      <c r="S154" s="565">
        <f t="shared" si="31"/>
        <v>0.10051110606224012</v>
      </c>
      <c r="T154" s="525">
        <f t="shared" si="24"/>
        <v>0</v>
      </c>
      <c r="U154" s="525"/>
      <c r="V154" s="525"/>
      <c r="W154" s="525"/>
      <c r="X154" s="525"/>
      <c r="Y154" s="525"/>
      <c r="Z154" s="525"/>
    </row>
    <row r="155" spans="13:26" ht="12.75">
      <c r="M155" s="525">
        <f t="shared" si="25"/>
        <v>134</v>
      </c>
      <c r="N155" s="525">
        <f t="shared" si="26"/>
        <v>1</v>
      </c>
      <c r="O155" s="525">
        <f t="shared" si="27"/>
        <v>134</v>
      </c>
      <c r="P155" s="565">
        <f t="shared" si="28"/>
        <v>1.1965588984481246</v>
      </c>
      <c r="Q155" s="565">
        <f t="shared" si="29"/>
        <v>0.5067778864015581</v>
      </c>
      <c r="R155" s="565">
        <f t="shared" si="30"/>
        <v>0.6334723580019479</v>
      </c>
      <c r="S155" s="565">
        <f t="shared" si="31"/>
        <v>0.09854014457808086</v>
      </c>
      <c r="T155" s="525">
        <f t="shared" si="24"/>
        <v>0</v>
      </c>
      <c r="U155" s="525"/>
      <c r="V155" s="525"/>
      <c r="W155" s="525"/>
      <c r="X155" s="525"/>
      <c r="Y155" s="525"/>
      <c r="Z155" s="525"/>
    </row>
    <row r="156" spans="13:26" ht="12.75">
      <c r="M156" s="525">
        <f t="shared" si="25"/>
        <v>135</v>
      </c>
      <c r="N156" s="525">
        <f t="shared" si="26"/>
        <v>1</v>
      </c>
      <c r="O156" s="525">
        <f t="shared" si="27"/>
        <v>135</v>
      </c>
      <c r="P156" s="565">
        <f t="shared" si="28"/>
        <v>1.1730951082784202</v>
      </c>
      <c r="Q156" s="565">
        <f t="shared" si="29"/>
        <v>0.4968402811532127</v>
      </c>
      <c r="R156" s="565">
        <f t="shared" si="30"/>
        <v>0.6210503514415162</v>
      </c>
      <c r="S156" s="565">
        <f t="shared" si="31"/>
        <v>0.09660783244645815</v>
      </c>
      <c r="T156" s="525">
        <f t="shared" si="24"/>
        <v>0</v>
      </c>
      <c r="U156" s="525"/>
      <c r="V156" s="525"/>
      <c r="W156" s="525"/>
      <c r="X156" s="525"/>
      <c r="Y156" s="525"/>
      <c r="Z156" s="525"/>
    </row>
    <row r="157" spans="13:26" ht="12.75">
      <c r="M157" s="525">
        <f t="shared" si="25"/>
        <v>136</v>
      </c>
      <c r="N157" s="525">
        <f t="shared" si="26"/>
        <v>1</v>
      </c>
      <c r="O157" s="525">
        <f t="shared" si="27"/>
        <v>136</v>
      </c>
      <c r="P157" s="565">
        <f t="shared" si="28"/>
        <v>1.150091428722445</v>
      </c>
      <c r="Q157" s="565">
        <f t="shared" si="29"/>
        <v>0.4870975462824467</v>
      </c>
      <c r="R157" s="565">
        <f t="shared" si="30"/>
        <v>0.6088719328530587</v>
      </c>
      <c r="S157" s="565">
        <f t="shared" si="31"/>
        <v>0.09471341177714254</v>
      </c>
      <c r="T157" s="525">
        <f t="shared" si="24"/>
        <v>0</v>
      </c>
      <c r="U157" s="525"/>
      <c r="V157" s="525"/>
      <c r="W157" s="525"/>
      <c r="X157" s="525"/>
      <c r="Y157" s="525"/>
      <c r="Z157" s="525"/>
    </row>
    <row r="158" spans="13:26" ht="12.75">
      <c r="M158" s="525">
        <f t="shared" si="25"/>
        <v>137</v>
      </c>
      <c r="N158" s="525">
        <f t="shared" si="26"/>
        <v>1</v>
      </c>
      <c r="O158" s="525">
        <f t="shared" si="27"/>
        <v>137</v>
      </c>
      <c r="P158" s="565">
        <f t="shared" si="28"/>
        <v>1.1275388372917035</v>
      </c>
      <c r="Q158" s="565">
        <f t="shared" si="29"/>
        <v>0.47754586050001496</v>
      </c>
      <c r="R158" s="565">
        <f t="shared" si="30"/>
        <v>0.5969323256250191</v>
      </c>
      <c r="S158" s="565">
        <f t="shared" si="31"/>
        <v>0.0928561395416697</v>
      </c>
      <c r="T158" s="525">
        <f t="shared" si="24"/>
        <v>0</v>
      </c>
      <c r="U158" s="525"/>
      <c r="V158" s="525"/>
      <c r="W158" s="525"/>
      <c r="X158" s="525"/>
      <c r="Y158" s="525"/>
      <c r="Z158" s="525"/>
    </row>
    <row r="159" spans="13:26" ht="12.75">
      <c r="M159" s="525">
        <f t="shared" si="25"/>
        <v>138</v>
      </c>
      <c r="N159" s="525">
        <f t="shared" si="26"/>
        <v>1</v>
      </c>
      <c r="O159" s="525">
        <f t="shared" si="27"/>
        <v>138</v>
      </c>
      <c r="P159" s="565">
        <f t="shared" si="28"/>
        <v>1.1054284884231962</v>
      </c>
      <c r="Q159" s="565">
        <f t="shared" si="29"/>
        <v>0.46818147744982364</v>
      </c>
      <c r="R159" s="565">
        <f t="shared" si="30"/>
        <v>0.5852268468122799</v>
      </c>
      <c r="S159" s="565">
        <f t="shared" si="31"/>
        <v>0.09103528728191027</v>
      </c>
      <c r="T159" s="525">
        <f t="shared" si="24"/>
        <v>0</v>
      </c>
      <c r="U159" s="525"/>
      <c r="V159" s="525"/>
      <c r="W159" s="525"/>
      <c r="X159" s="525"/>
      <c r="Y159" s="525"/>
      <c r="Z159" s="525"/>
    </row>
    <row r="160" spans="13:26" ht="12.75">
      <c r="M160" s="525">
        <f t="shared" si="25"/>
        <v>139</v>
      </c>
      <c r="N160" s="525">
        <f t="shared" si="26"/>
        <v>1</v>
      </c>
      <c r="O160" s="525">
        <f t="shared" si="27"/>
        <v>139</v>
      </c>
      <c r="P160" s="565">
        <f t="shared" si="28"/>
        <v>1.0837517100100191</v>
      </c>
      <c r="Q160" s="565">
        <f t="shared" si="29"/>
        <v>0.45900072423953686</v>
      </c>
      <c r="R160" s="565">
        <f t="shared" si="30"/>
        <v>0.5737509052994214</v>
      </c>
      <c r="S160" s="565">
        <f t="shared" si="31"/>
        <v>0.0892501408243545</v>
      </c>
      <c r="T160" s="525">
        <f t="shared" si="24"/>
        <v>0</v>
      </c>
      <c r="U160" s="525"/>
      <c r="V160" s="525"/>
      <c r="W160" s="525"/>
      <c r="X160" s="525"/>
      <c r="Y160" s="525"/>
      <c r="Z160" s="525"/>
    </row>
    <row r="161" spans="13:26" ht="12.75">
      <c r="M161" s="525">
        <f t="shared" si="25"/>
        <v>140</v>
      </c>
      <c r="N161" s="525">
        <f t="shared" si="26"/>
        <v>1</v>
      </c>
      <c r="O161" s="525">
        <f t="shared" si="27"/>
        <v>140</v>
      </c>
      <c r="P161" s="565">
        <f t="shared" si="28"/>
        <v>1.0624999999999951</v>
      </c>
      <c r="Q161" s="565">
        <f t="shared" si="29"/>
        <v>0.4499999999999973</v>
      </c>
      <c r="R161" s="565">
        <f t="shared" si="30"/>
        <v>0.562499999999997</v>
      </c>
      <c r="S161" s="565">
        <f t="shared" si="31"/>
        <v>0.08749999999999959</v>
      </c>
      <c r="T161" s="525">
        <f t="shared" si="24"/>
        <v>0</v>
      </c>
      <c r="U161" s="525"/>
      <c r="V161" s="525"/>
      <c r="W161" s="525"/>
      <c r="X161" s="525"/>
      <c r="Y161" s="525"/>
      <c r="Z161" s="525"/>
    </row>
    <row r="162" spans="13:26" ht="12.75">
      <c r="M162" s="525">
        <f t="shared" si="25"/>
        <v>141</v>
      </c>
      <c r="N162" s="525">
        <f t="shared" si="26"/>
        <v>1</v>
      </c>
      <c r="O162" s="525">
        <f t="shared" si="27"/>
        <v>141</v>
      </c>
      <c r="P162" s="565">
        <f t="shared" si="28"/>
        <v>1.0416650230610045</v>
      </c>
      <c r="Q162" s="565">
        <f t="shared" si="29"/>
        <v>0.4411757744728954</v>
      </c>
      <c r="R162" s="565">
        <f t="shared" si="30"/>
        <v>0.5514697180911197</v>
      </c>
      <c r="S162" s="565">
        <f t="shared" si="31"/>
        <v>0.08578417836972978</v>
      </c>
      <c r="T162" s="525">
        <f t="shared" si="24"/>
        <v>0</v>
      </c>
      <c r="U162" s="525"/>
      <c r="V162" s="525"/>
      <c r="W162" s="525"/>
      <c r="X162" s="525"/>
      <c r="Y162" s="525"/>
      <c r="Z162" s="525"/>
    </row>
    <row r="163" spans="13:26" ht="12.75">
      <c r="M163" s="525">
        <f t="shared" si="25"/>
        <v>142</v>
      </c>
      <c r="N163" s="525">
        <f t="shared" si="26"/>
        <v>1</v>
      </c>
      <c r="O163" s="525">
        <f t="shared" si="27"/>
        <v>142</v>
      </c>
      <c r="P163" s="565">
        <f t="shared" si="28"/>
        <v>1.0212386073117063</v>
      </c>
      <c r="Q163" s="565">
        <f t="shared" si="29"/>
        <v>0.43252458662613386</v>
      </c>
      <c r="R163" s="565">
        <f t="shared" si="30"/>
        <v>0.5406557332826677</v>
      </c>
      <c r="S163" s="565">
        <f t="shared" si="31"/>
        <v>0.0841020029550817</v>
      </c>
      <c r="T163" s="525">
        <f t="shared" si="24"/>
        <v>0</v>
      </c>
      <c r="U163" s="525"/>
      <c r="V163" s="525"/>
      <c r="W163" s="525"/>
      <c r="X163" s="525"/>
      <c r="Y163" s="525"/>
      <c r="Z163" s="525"/>
    </row>
    <row r="164" spans="13:26" ht="12.75">
      <c r="M164" s="525">
        <f t="shared" si="25"/>
        <v>143</v>
      </c>
      <c r="N164" s="525">
        <f t="shared" si="26"/>
        <v>1</v>
      </c>
      <c r="O164" s="525">
        <f t="shared" si="27"/>
        <v>143</v>
      </c>
      <c r="P164" s="565">
        <f t="shared" si="28"/>
        <v>1.0012127411163685</v>
      </c>
      <c r="Q164" s="565">
        <f t="shared" si="29"/>
        <v>0.42404304329634374</v>
      </c>
      <c r="R164" s="565">
        <f t="shared" si="30"/>
        <v>0.53005380412043</v>
      </c>
      <c r="S164" s="565">
        <f t="shared" si="31"/>
        <v>0.08245281397428918</v>
      </c>
      <c r="T164" s="525">
        <f t="shared" si="24"/>
        <v>0</v>
      </c>
      <c r="U164" s="525"/>
      <c r="V164" s="525"/>
      <c r="W164" s="525"/>
      <c r="X164" s="525"/>
      <c r="Y164" s="525"/>
      <c r="Z164" s="525"/>
    </row>
    <row r="165" spans="13:26" ht="12.75">
      <c r="M165" s="525">
        <f t="shared" si="25"/>
        <v>144</v>
      </c>
      <c r="N165" s="525">
        <f t="shared" si="26"/>
        <v>1</v>
      </c>
      <c r="O165" s="525">
        <f t="shared" si="27"/>
        <v>144</v>
      </c>
      <c r="P165" s="565">
        <f t="shared" si="28"/>
        <v>0.981579569942549</v>
      </c>
      <c r="Q165" s="565">
        <f t="shared" si="29"/>
        <v>0.4157278178580202</v>
      </c>
      <c r="R165" s="565">
        <f t="shared" si="30"/>
        <v>0.5196597723225256</v>
      </c>
      <c r="S165" s="565">
        <f t="shared" si="31"/>
        <v>0.08083596458350405</v>
      </c>
      <c r="T165" s="525">
        <f t="shared" si="24"/>
        <v>0</v>
      </c>
      <c r="U165" s="525"/>
      <c r="V165" s="525"/>
      <c r="W165" s="525"/>
      <c r="X165" s="525"/>
      <c r="Y165" s="525"/>
      <c r="Z165" s="525"/>
    </row>
    <row r="166" spans="13:26" ht="12.75">
      <c r="M166" s="525">
        <f t="shared" si="25"/>
        <v>145</v>
      </c>
      <c r="N166" s="525">
        <f t="shared" si="26"/>
        <v>1</v>
      </c>
      <c r="O166" s="525">
        <f t="shared" si="27"/>
        <v>145</v>
      </c>
      <c r="P166" s="565">
        <f t="shared" si="28"/>
        <v>0.9623313932803962</v>
      </c>
      <c r="Q166" s="565">
        <f t="shared" si="29"/>
        <v>0.4075756489187555</v>
      </c>
      <c r="R166" s="565">
        <f t="shared" si="30"/>
        <v>0.5094695611484447</v>
      </c>
      <c r="S166" s="565">
        <f t="shared" si="31"/>
        <v>0.07925082062309145</v>
      </c>
      <c r="T166" s="525">
        <f t="shared" si="24"/>
        <v>0</v>
      </c>
      <c r="U166" s="525"/>
      <c r="V166" s="525"/>
      <c r="W166" s="525"/>
      <c r="X166" s="525"/>
      <c r="Y166" s="525"/>
      <c r="Z166" s="525"/>
    </row>
    <row r="167" spans="13:26" ht="12.75">
      <c r="M167" s="525">
        <f t="shared" si="25"/>
        <v>146</v>
      </c>
      <c r="N167" s="525">
        <f t="shared" si="26"/>
        <v>1</v>
      </c>
      <c r="O167" s="525">
        <f t="shared" si="27"/>
        <v>146</v>
      </c>
      <c r="P167" s="565">
        <f t="shared" si="28"/>
        <v>0.9434606616223596</v>
      </c>
      <c r="Q167" s="565">
        <f t="shared" si="29"/>
        <v>0.39958333904005766</v>
      </c>
      <c r="R167" s="565">
        <f t="shared" si="30"/>
        <v>0.49947917380007234</v>
      </c>
      <c r="S167" s="565">
        <f t="shared" si="31"/>
        <v>0.0776967603689002</v>
      </c>
      <c r="T167" s="525">
        <f t="shared" si="24"/>
        <v>0</v>
      </c>
      <c r="U167" s="525"/>
      <c r="V167" s="525"/>
      <c r="W167" s="525"/>
      <c r="X167" s="525"/>
      <c r="Y167" s="525"/>
      <c r="Z167" s="525"/>
    </row>
    <row r="168" spans="13:26" ht="12.75">
      <c r="M168" s="525">
        <f t="shared" si="25"/>
        <v>147</v>
      </c>
      <c r="N168" s="525">
        <f t="shared" si="26"/>
        <v>1</v>
      </c>
      <c r="O168" s="525">
        <f t="shared" si="27"/>
        <v>147</v>
      </c>
      <c r="P168" s="565">
        <f t="shared" si="28"/>
        <v>0.9249599735021273</v>
      </c>
      <c r="Q168" s="565">
        <f t="shared" si="29"/>
        <v>0.3917477534832534</v>
      </c>
      <c r="R168" s="565">
        <f t="shared" si="30"/>
        <v>0.48968469185406704</v>
      </c>
      <c r="S168" s="565">
        <f t="shared" si="31"/>
        <v>0.07617317428841049</v>
      </c>
      <c r="T168" s="525">
        <f t="shared" si="24"/>
        <v>0</v>
      </c>
      <c r="U168" s="525"/>
      <c r="V168" s="525"/>
      <c r="W168" s="525"/>
      <c r="X168" s="525"/>
      <c r="Y168" s="525"/>
      <c r="Z168" s="525"/>
    </row>
    <row r="169" spans="13:26" ht="12.75">
      <c r="M169" s="525">
        <f t="shared" si="25"/>
        <v>148</v>
      </c>
      <c r="N169" s="525">
        <f t="shared" si="26"/>
        <v>1</v>
      </c>
      <c r="O169" s="525">
        <f t="shared" si="27"/>
        <v>148</v>
      </c>
      <c r="P169" s="565">
        <f t="shared" si="28"/>
        <v>0.9068220725916273</v>
      </c>
      <c r="Q169" s="565">
        <f t="shared" si="29"/>
        <v>0.3840658189799828</v>
      </c>
      <c r="R169" s="565">
        <f t="shared" si="30"/>
        <v>0.4800822737249788</v>
      </c>
      <c r="S169" s="565">
        <f t="shared" si="31"/>
        <v>0.07467946480166343</v>
      </c>
      <c r="T169" s="525">
        <f t="shared" si="24"/>
        <v>0</v>
      </c>
      <c r="U169" s="525"/>
      <c r="V169" s="525"/>
      <c r="W169" s="525"/>
      <c r="X169" s="525"/>
      <c r="Y169" s="525"/>
      <c r="Z169" s="525"/>
    </row>
    <row r="170" spans="13:26" ht="12.75">
      <c r="M170" s="525">
        <f t="shared" si="25"/>
        <v>149</v>
      </c>
      <c r="N170" s="525">
        <f t="shared" si="26"/>
        <v>1</v>
      </c>
      <c r="O170" s="525">
        <f t="shared" si="27"/>
        <v>149</v>
      </c>
      <c r="P170" s="565">
        <f t="shared" si="28"/>
        <v>0.889039844854955</v>
      </c>
      <c r="Q170" s="565">
        <f t="shared" si="29"/>
        <v>0.37653452252680397</v>
      </c>
      <c r="R170" s="565">
        <f t="shared" si="30"/>
        <v>0.47066815315850524</v>
      </c>
      <c r="S170" s="565">
        <f t="shared" si="31"/>
        <v>0.07321504604687866</v>
      </c>
      <c r="T170" s="525">
        <f t="shared" si="24"/>
        <v>0</v>
      </c>
      <c r="U170" s="525"/>
      <c r="V170" s="525"/>
      <c r="W170" s="525"/>
      <c r="X170" s="525"/>
      <c r="Y170" s="525"/>
      <c r="Z170" s="525"/>
    </row>
    <row r="171" spans="13:26" ht="12.75">
      <c r="M171" s="525">
        <f t="shared" si="25"/>
        <v>150</v>
      </c>
      <c r="N171" s="525">
        <f t="shared" si="26"/>
        <v>1</v>
      </c>
      <c r="O171" s="525">
        <f t="shared" si="27"/>
        <v>150</v>
      </c>
      <c r="P171" s="565">
        <f t="shared" si="28"/>
        <v>0.8716063157581109</v>
      </c>
      <c r="Q171" s="565">
        <f t="shared" si="29"/>
        <v>0.3691509102034347</v>
      </c>
      <c r="R171" s="565">
        <f t="shared" si="30"/>
        <v>0.46143863775429367</v>
      </c>
      <c r="S171" s="565">
        <f t="shared" si="31"/>
        <v>0.07177934365066797</v>
      </c>
      <c r="T171" s="525">
        <f t="shared" si="24"/>
        <v>0</v>
      </c>
      <c r="U171" s="525"/>
      <c r="V171" s="525"/>
      <c r="W171" s="525"/>
      <c r="X171" s="525"/>
      <c r="Y171" s="525"/>
      <c r="Z171" s="525"/>
    </row>
    <row r="172" spans="13:26" ht="12.75">
      <c r="M172" s="525">
        <f t="shared" si="25"/>
        <v>151</v>
      </c>
      <c r="N172" s="525">
        <f t="shared" si="26"/>
        <v>1</v>
      </c>
      <c r="O172" s="525">
        <f t="shared" si="27"/>
        <v>151</v>
      </c>
      <c r="P172" s="565">
        <f t="shared" si="28"/>
        <v>0.8545146475334531</v>
      </c>
      <c r="Q172" s="565">
        <f t="shared" si="29"/>
        <v>0.3619120860141679</v>
      </c>
      <c r="R172" s="565">
        <f t="shared" si="30"/>
        <v>0.45239010751771014</v>
      </c>
      <c r="S172" s="565">
        <f t="shared" si="31"/>
        <v>0.07037179450275498</v>
      </c>
      <c r="T172" s="525">
        <f t="shared" si="24"/>
        <v>0</v>
      </c>
      <c r="U172" s="525"/>
      <c r="V172" s="525"/>
      <c r="W172" s="525"/>
      <c r="X172" s="525"/>
      <c r="Y172" s="525"/>
      <c r="Z172" s="525"/>
    </row>
    <row r="173" spans="13:26" ht="12.75">
      <c r="M173" s="525">
        <f t="shared" si="25"/>
        <v>152</v>
      </c>
      <c r="N173" s="525">
        <f t="shared" si="26"/>
        <v>1</v>
      </c>
      <c r="O173" s="525">
        <f t="shared" si="27"/>
        <v>152</v>
      </c>
      <c r="P173" s="565">
        <f t="shared" si="28"/>
        <v>0.8377581364977926</v>
      </c>
      <c r="Q173" s="565">
        <f t="shared" si="29"/>
        <v>0.35481521075200584</v>
      </c>
      <c r="R173" s="565">
        <f t="shared" si="30"/>
        <v>0.44351901344000755</v>
      </c>
      <c r="S173" s="565">
        <f t="shared" si="31"/>
        <v>0.06899184653511235</v>
      </c>
      <c r="T173" s="525">
        <f t="shared" si="24"/>
        <v>0</v>
      </c>
      <c r="U173" s="525"/>
      <c r="V173" s="525"/>
      <c r="W173" s="525"/>
      <c r="X173" s="525"/>
      <c r="Y173" s="525"/>
      <c r="Z173" s="525"/>
    </row>
    <row r="174" spans="13:26" ht="12.75">
      <c r="M174" s="525">
        <f t="shared" si="25"/>
        <v>153</v>
      </c>
      <c r="N174" s="525">
        <f t="shared" si="26"/>
        <v>1</v>
      </c>
      <c r="O174" s="525">
        <f t="shared" si="27"/>
        <v>153</v>
      </c>
      <c r="P174" s="565">
        <f t="shared" si="28"/>
        <v>0.8213302104230789</v>
      </c>
      <c r="Q174" s="565">
        <f t="shared" si="29"/>
        <v>0.3478575008850683</v>
      </c>
      <c r="R174" s="565">
        <f t="shared" si="30"/>
        <v>0.4348218761063356</v>
      </c>
      <c r="S174" s="565">
        <f t="shared" si="31"/>
        <v>0.06763895850543004</v>
      </c>
      <c r="T174" s="525">
        <f t="shared" si="24"/>
        <v>0</v>
      </c>
      <c r="U174" s="525"/>
      <c r="V174" s="525"/>
      <c r="W174" s="525"/>
      <c r="X174" s="525"/>
      <c r="Y174" s="525"/>
      <c r="Z174" s="525"/>
    </row>
    <row r="175" spans="13:26" ht="12.75">
      <c r="M175" s="525">
        <f t="shared" si="25"/>
        <v>154</v>
      </c>
      <c r="N175" s="525">
        <f t="shared" si="26"/>
        <v>1</v>
      </c>
      <c r="O175" s="525">
        <f t="shared" si="27"/>
        <v>154</v>
      </c>
      <c r="P175" s="565">
        <f t="shared" si="28"/>
        <v>0.8052244259586447</v>
      </c>
      <c r="Q175" s="565">
        <f t="shared" si="29"/>
        <v>0.34103622746483736</v>
      </c>
      <c r="R175" s="565">
        <f t="shared" si="30"/>
        <v>0.42629528433104696</v>
      </c>
      <c r="S175" s="565">
        <f t="shared" si="31"/>
        <v>0.06631259978482959</v>
      </c>
      <c r="T175" s="525">
        <f t="shared" si="24"/>
        <v>0</v>
      </c>
      <c r="U175" s="525"/>
      <c r="V175" s="525"/>
      <c r="W175" s="525"/>
      <c r="X175" s="525"/>
      <c r="Y175" s="525"/>
      <c r="Z175" s="525"/>
    </row>
    <row r="176" spans="13:26" ht="12.75">
      <c r="M176" s="525">
        <f t="shared" si="25"/>
        <v>155</v>
      </c>
      <c r="N176" s="525">
        <f t="shared" si="26"/>
        <v>1</v>
      </c>
      <c r="O176" s="525">
        <f t="shared" si="27"/>
        <v>155</v>
      </c>
      <c r="P176" s="565">
        <f t="shared" si="28"/>
        <v>0.7894344661039997</v>
      </c>
      <c r="Q176" s="565">
        <f t="shared" si="29"/>
        <v>0.3343487150558112</v>
      </c>
      <c r="R176" s="565">
        <f t="shared" si="30"/>
        <v>0.41793589381976426</v>
      </c>
      <c r="S176" s="565">
        <f t="shared" si="31"/>
        <v>0.06501225014974117</v>
      </c>
      <c r="T176" s="525">
        <f t="shared" si="24"/>
        <v>0</v>
      </c>
      <c r="U176" s="525"/>
      <c r="V176" s="525"/>
      <c r="W176" s="525"/>
      <c r="X176" s="525"/>
      <c r="Y176" s="525"/>
      <c r="Z176" s="525"/>
    </row>
    <row r="177" spans="13:26" ht="12.75">
      <c r="M177" s="525">
        <f t="shared" si="25"/>
        <v>156</v>
      </c>
      <c r="N177" s="525">
        <f t="shared" si="26"/>
        <v>1</v>
      </c>
      <c r="O177" s="525">
        <f t="shared" si="27"/>
        <v>156</v>
      </c>
      <c r="P177" s="565">
        <f t="shared" si="28"/>
        <v>0.7739541377311797</v>
      </c>
      <c r="Q177" s="565">
        <f t="shared" si="29"/>
        <v>0.32779234068614627</v>
      </c>
      <c r="R177" s="565">
        <f t="shared" si="30"/>
        <v>0.40974042585768305</v>
      </c>
      <c r="S177" s="565">
        <f t="shared" si="31"/>
        <v>0.06373739957786187</v>
      </c>
      <c r="T177" s="525">
        <f t="shared" si="24"/>
        <v>0</v>
      </c>
      <c r="U177" s="525"/>
      <c r="V177" s="525"/>
      <c r="W177" s="525"/>
      <c r="X177" s="525"/>
      <c r="Y177" s="525"/>
      <c r="Z177" s="525"/>
    </row>
    <row r="178" spans="13:26" ht="12.75">
      <c r="M178" s="525">
        <f t="shared" si="25"/>
        <v>157</v>
      </c>
      <c r="N178" s="525">
        <f t="shared" si="26"/>
        <v>1</v>
      </c>
      <c r="O178" s="525">
        <f t="shared" si="27"/>
        <v>157</v>
      </c>
      <c r="P178" s="565">
        <f t="shared" si="28"/>
        <v>0.7587773691556827</v>
      </c>
      <c r="Q178" s="565">
        <f t="shared" si="29"/>
        <v>0.32136453281887695</v>
      </c>
      <c r="R178" s="565">
        <f t="shared" si="30"/>
        <v>0.4017056660235964</v>
      </c>
      <c r="S178" s="565">
        <f t="shared" si="31"/>
        <v>0.06248754804811506</v>
      </c>
      <c r="T178" s="525">
        <f t="shared" si="24"/>
        <v>0</v>
      </c>
      <c r="U178" s="525"/>
      <c r="V178" s="525"/>
      <c r="W178" s="525"/>
      <c r="X178" s="525"/>
      <c r="Y178" s="525"/>
      <c r="Z178" s="525"/>
    </row>
    <row r="179" spans="13:26" ht="12.75">
      <c r="M179" s="525">
        <f t="shared" si="25"/>
        <v>158</v>
      </c>
      <c r="N179" s="525">
        <f t="shared" si="26"/>
        <v>1</v>
      </c>
      <c r="O179" s="525">
        <f t="shared" si="27"/>
        <v>158</v>
      </c>
      <c r="P179" s="565">
        <f t="shared" si="28"/>
        <v>0.7438982077550365</v>
      </c>
      <c r="Q179" s="565">
        <f t="shared" si="29"/>
        <v>0.3150627703433091</v>
      </c>
      <c r="R179" s="565">
        <f t="shared" si="30"/>
        <v>0.39382846292913665</v>
      </c>
      <c r="S179" s="565">
        <f t="shared" si="31"/>
        <v>0.061262205344532424</v>
      </c>
      <c r="T179" s="525">
        <f t="shared" si="24"/>
        <v>0</v>
      </c>
      <c r="U179" s="525"/>
      <c r="V179" s="525"/>
      <c r="W179" s="525"/>
      <c r="X179" s="525"/>
      <c r="Y179" s="525"/>
      <c r="Z179" s="525"/>
    </row>
    <row r="180" spans="13:26" ht="12.75">
      <c r="M180" s="525">
        <f t="shared" si="25"/>
        <v>159</v>
      </c>
      <c r="N180" s="525">
        <f t="shared" si="26"/>
        <v>1</v>
      </c>
      <c r="O180" s="525">
        <f t="shared" si="27"/>
        <v>159</v>
      </c>
      <c r="P180" s="565">
        <f t="shared" si="28"/>
        <v>0.7293108176340645</v>
      </c>
      <c r="Q180" s="565">
        <f t="shared" si="29"/>
        <v>0.3088845815861916</v>
      </c>
      <c r="R180" s="565">
        <f t="shared" si="30"/>
        <v>0.38610572698273976</v>
      </c>
      <c r="S180" s="565">
        <f t="shared" si="31"/>
        <v>0.060060890863981795</v>
      </c>
      <c r="T180" s="525">
        <f t="shared" si="24"/>
        <v>0</v>
      </c>
      <c r="U180" s="525"/>
      <c r="V180" s="525"/>
      <c r="W180" s="525"/>
      <c r="X180" s="525"/>
      <c r="Y180" s="525"/>
      <c r="Z180" s="525"/>
    </row>
    <row r="181" spans="13:26" ht="12.75">
      <c r="M181" s="525">
        <f t="shared" si="25"/>
        <v>160</v>
      </c>
      <c r="N181" s="525">
        <f t="shared" si="26"/>
        <v>1</v>
      </c>
      <c r="O181" s="525">
        <f t="shared" si="27"/>
        <v>160</v>
      </c>
      <c r="P181" s="565">
        <f t="shared" si="28"/>
        <v>0.7150094773359353</v>
      </c>
      <c r="Q181" s="565">
        <f t="shared" si="29"/>
        <v>0.30282754334227807</v>
      </c>
      <c r="R181" s="565">
        <f t="shared" si="30"/>
        <v>0.37853442917784785</v>
      </c>
      <c r="S181" s="565">
        <f t="shared" si="31"/>
        <v>0.058883133427665275</v>
      </c>
      <c r="T181" s="525">
        <f t="shared" si="24"/>
        <v>0</v>
      </c>
      <c r="U181" s="525"/>
      <c r="V181" s="525"/>
      <c r="W181" s="525"/>
      <c r="X181" s="525"/>
      <c r="Y181" s="525"/>
      <c r="Z181" s="525"/>
    </row>
    <row r="182" spans="13:26" ht="12.75">
      <c r="M182" s="525">
        <f t="shared" si="25"/>
        <v>161</v>
      </c>
      <c r="N182" s="525">
        <f t="shared" si="26"/>
        <v>1</v>
      </c>
      <c r="O182" s="525">
        <f t="shared" si="27"/>
        <v>161</v>
      </c>
      <c r="P182" s="565">
        <f t="shared" si="28"/>
        <v>0.7009885775980963</v>
      </c>
      <c r="Q182" s="565">
        <f t="shared" si="29"/>
        <v>0.2968892799238992</v>
      </c>
      <c r="R182" s="565">
        <f t="shared" si="30"/>
        <v>0.37111159990487425</v>
      </c>
      <c r="S182" s="565">
        <f t="shared" si="31"/>
        <v>0.05772847109631382</v>
      </c>
      <c r="T182" s="525">
        <f t="shared" si="24"/>
        <v>0</v>
      </c>
      <c r="U182" s="525"/>
      <c r="V182" s="525"/>
      <c r="W182" s="525"/>
      <c r="X182" s="525"/>
      <c r="Y182" s="525"/>
      <c r="Z182" s="525"/>
    </row>
    <row r="183" spans="13:26" ht="12.75">
      <c r="M183" s="525">
        <f t="shared" si="25"/>
        <v>162</v>
      </c>
      <c r="N183" s="525">
        <f t="shared" si="26"/>
        <v>1</v>
      </c>
      <c r="O183" s="525">
        <f t="shared" si="27"/>
        <v>162</v>
      </c>
      <c r="P183" s="565">
        <f t="shared" si="28"/>
        <v>0.6872426191522119</v>
      </c>
      <c r="Q183" s="565">
        <f t="shared" si="29"/>
        <v>0.2910674622291717</v>
      </c>
      <c r="R183" s="565">
        <f t="shared" si="30"/>
        <v>0.36383432778646485</v>
      </c>
      <c r="S183" s="565">
        <f t="shared" si="31"/>
        <v>0.05659645098900569</v>
      </c>
      <c r="T183" s="525">
        <f t="shared" si="24"/>
        <v>0</v>
      </c>
      <c r="U183" s="525"/>
      <c r="V183" s="525"/>
      <c r="W183" s="525"/>
      <c r="X183" s="525"/>
      <c r="Y183" s="525"/>
      <c r="Z183" s="525"/>
    </row>
    <row r="184" spans="13:26" ht="12.75">
      <c r="M184" s="525">
        <f t="shared" si="25"/>
        <v>163</v>
      </c>
      <c r="N184" s="525">
        <f t="shared" si="26"/>
        <v>1</v>
      </c>
      <c r="O184" s="525">
        <f t="shared" si="27"/>
        <v>163</v>
      </c>
      <c r="P184" s="565">
        <f t="shared" si="28"/>
        <v>0.6737662105672444</v>
      </c>
      <c r="Q184" s="565">
        <f t="shared" si="29"/>
        <v>0.2853598068284796</v>
      </c>
      <c r="R184" s="565">
        <f t="shared" si="30"/>
        <v>0.35669975853559976</v>
      </c>
      <c r="S184" s="565">
        <f t="shared" si="31"/>
        <v>0.05548662910553778</v>
      </c>
      <c r="T184" s="525">
        <f t="shared" si="24"/>
        <v>0</v>
      </c>
      <c r="U184" s="525"/>
      <c r="V184" s="525"/>
      <c r="W184" s="525"/>
      <c r="X184" s="525"/>
      <c r="Y184" s="525"/>
      <c r="Z184" s="525"/>
    </row>
    <row r="185" spans="13:26" ht="12.75">
      <c r="M185" s="525">
        <f t="shared" si="25"/>
        <v>164</v>
      </c>
      <c r="N185" s="525">
        <f t="shared" si="26"/>
        <v>1</v>
      </c>
      <c r="O185" s="525">
        <f t="shared" si="27"/>
        <v>164</v>
      </c>
      <c r="P185" s="565">
        <f t="shared" si="28"/>
        <v>0.6605540661348306</v>
      </c>
      <c r="Q185" s="565">
        <f t="shared" si="29"/>
        <v>0.2797640750688691</v>
      </c>
      <c r="R185" s="565">
        <f t="shared" si="30"/>
        <v>0.34970509383608656</v>
      </c>
      <c r="S185" s="565">
        <f t="shared" si="31"/>
        <v>0.054398570152280175</v>
      </c>
      <c r="T185" s="525">
        <f t="shared" si="24"/>
        <v>0</v>
      </c>
      <c r="U185" s="525"/>
      <c r="V185" s="525"/>
      <c r="W185" s="525"/>
      <c r="X185" s="525"/>
      <c r="Y185" s="525"/>
      <c r="Z185" s="525"/>
    </row>
    <row r="186" spans="13:26" ht="12.75">
      <c r="M186" s="525">
        <f t="shared" si="25"/>
        <v>165</v>
      </c>
      <c r="N186" s="525">
        <f t="shared" si="26"/>
        <v>1</v>
      </c>
      <c r="O186" s="525">
        <f t="shared" si="27"/>
        <v>165</v>
      </c>
      <c r="P186" s="565">
        <f t="shared" si="28"/>
        <v>0.647601003796124</v>
      </c>
      <c r="Q186" s="565">
        <f t="shared" si="29"/>
        <v>0.27427807219600514</v>
      </c>
      <c r="R186" s="565">
        <f t="shared" si="30"/>
        <v>0.3428475902450066</v>
      </c>
      <c r="S186" s="565">
        <f t="shared" si="31"/>
        <v>0.053331847371445515</v>
      </c>
      <c r="T186" s="525">
        <f t="shared" si="24"/>
        <v>0</v>
      </c>
      <c r="U186" s="525"/>
      <c r="V186" s="525"/>
      <c r="W186" s="525"/>
      <c r="X186" s="525"/>
      <c r="Y186" s="525"/>
      <c r="Z186" s="525"/>
    </row>
    <row r="187" spans="13:26" ht="12.75">
      <c r="M187" s="525">
        <f t="shared" si="25"/>
        <v>166</v>
      </c>
      <c r="N187" s="525">
        <f t="shared" si="26"/>
        <v>1</v>
      </c>
      <c r="O187" s="525">
        <f t="shared" si="27"/>
        <v>166</v>
      </c>
      <c r="P187" s="565">
        <f t="shared" si="28"/>
        <v>0.6349019431092915</v>
      </c>
      <c r="Q187" s="565">
        <f t="shared" si="29"/>
        <v>0.2688996464933467</v>
      </c>
      <c r="R187" s="565">
        <f t="shared" si="30"/>
        <v>0.33612455811668357</v>
      </c>
      <c r="S187" s="565">
        <f t="shared" si="31"/>
        <v>0.05228604237370637</v>
      </c>
      <c r="T187" s="525">
        <f t="shared" si="24"/>
        <v>0</v>
      </c>
      <c r="U187" s="525"/>
      <c r="V187" s="525"/>
      <c r="W187" s="525"/>
      <c r="X187" s="525"/>
      <c r="Y187" s="525"/>
      <c r="Z187" s="525"/>
    </row>
    <row r="188" spans="13:26" ht="12.75">
      <c r="M188" s="525">
        <f t="shared" si="25"/>
        <v>167</v>
      </c>
      <c r="N188" s="525">
        <f t="shared" si="26"/>
        <v>1</v>
      </c>
      <c r="O188" s="525">
        <f t="shared" si="27"/>
        <v>167</v>
      </c>
      <c r="P188" s="565">
        <f t="shared" si="28"/>
        <v>0.6224519032568656</v>
      </c>
      <c r="Q188" s="565">
        <f t="shared" si="29"/>
        <v>0.26362668843820164</v>
      </c>
      <c r="R188" s="565">
        <f t="shared" si="30"/>
        <v>0.32953336054775223</v>
      </c>
      <c r="S188" s="565">
        <f t="shared" si="31"/>
        <v>0.05126074497409483</v>
      </c>
      <c r="T188" s="525">
        <f t="shared" si="24"/>
        <v>0</v>
      </c>
      <c r="U188" s="525"/>
      <c r="V188" s="525"/>
      <c r="W188" s="525"/>
      <c r="X188" s="525"/>
      <c r="Y188" s="525"/>
      <c r="Z188" s="525"/>
    </row>
    <row r="189" spans="13:26" ht="12.75">
      <c r="M189" s="525">
        <f t="shared" si="25"/>
        <v>168</v>
      </c>
      <c r="N189" s="525">
        <f t="shared" si="26"/>
        <v>1</v>
      </c>
      <c r="O189" s="525">
        <f t="shared" si="27"/>
        <v>168</v>
      </c>
      <c r="P189" s="565">
        <f t="shared" si="28"/>
        <v>0.6102460010921713</v>
      </c>
      <c r="Q189" s="565">
        <f t="shared" si="29"/>
        <v>0.2584571298743311</v>
      </c>
      <c r="R189" s="565">
        <f t="shared" si="30"/>
        <v>0.3230714123429141</v>
      </c>
      <c r="S189" s="565">
        <f t="shared" si="31"/>
        <v>0.050255553031120004</v>
      </c>
      <c r="T189" s="525">
        <f t="shared" si="24"/>
        <v>0</v>
      </c>
      <c r="U189" s="525"/>
      <c r="V189" s="525"/>
      <c r="W189" s="525"/>
      <c r="X189" s="525"/>
      <c r="Y189" s="525"/>
      <c r="Z189" s="525"/>
    </row>
    <row r="190" spans="13:26" ht="12.75">
      <c r="M190" s="525">
        <f t="shared" si="25"/>
        <v>169</v>
      </c>
      <c r="N190" s="525">
        <f t="shared" si="26"/>
        <v>1</v>
      </c>
      <c r="O190" s="525">
        <f t="shared" si="27"/>
        <v>169</v>
      </c>
      <c r="P190" s="565">
        <f t="shared" si="28"/>
        <v>0.5982794492240615</v>
      </c>
      <c r="Q190" s="565">
        <f t="shared" si="29"/>
        <v>0.2533889432007787</v>
      </c>
      <c r="R190" s="565">
        <f t="shared" si="30"/>
        <v>0.3167361790009736</v>
      </c>
      <c r="S190" s="565">
        <f t="shared" si="31"/>
        <v>0.04927007228904037</v>
      </c>
      <c r="T190" s="525">
        <f t="shared" si="24"/>
        <v>0</v>
      </c>
      <c r="U190" s="525"/>
      <c r="V190" s="525"/>
      <c r="W190" s="525"/>
      <c r="X190" s="525"/>
      <c r="Y190" s="525"/>
      <c r="Z190" s="525"/>
    </row>
    <row r="191" spans="13:26" ht="12.75">
      <c r="M191" s="525">
        <f t="shared" si="25"/>
        <v>170</v>
      </c>
      <c r="N191" s="525">
        <f t="shared" si="26"/>
        <v>1</v>
      </c>
      <c r="O191" s="525">
        <f t="shared" si="27"/>
        <v>170</v>
      </c>
      <c r="P191" s="565">
        <f t="shared" si="28"/>
        <v>0.5865475541392093</v>
      </c>
      <c r="Q191" s="565">
        <f t="shared" si="29"/>
        <v>0.24842014057660605</v>
      </c>
      <c r="R191" s="565">
        <f t="shared" si="30"/>
        <v>0.3105251757207578</v>
      </c>
      <c r="S191" s="565">
        <f t="shared" si="31"/>
        <v>0.04830391622322902</v>
      </c>
      <c r="T191" s="525">
        <f t="shared" si="24"/>
        <v>0</v>
      </c>
      <c r="U191" s="525"/>
      <c r="V191" s="525"/>
      <c r="W191" s="525"/>
      <c r="X191" s="525"/>
      <c r="Y191" s="525"/>
      <c r="Z191" s="525"/>
    </row>
    <row r="192" spans="13:26" ht="12.75">
      <c r="M192" s="525">
        <f t="shared" si="25"/>
        <v>171</v>
      </c>
      <c r="N192" s="525">
        <f t="shared" si="26"/>
        <v>1</v>
      </c>
      <c r="O192" s="525">
        <f t="shared" si="27"/>
        <v>171</v>
      </c>
      <c r="P192" s="565">
        <f t="shared" si="28"/>
        <v>0.5750457143612218</v>
      </c>
      <c r="Q192" s="565">
        <f t="shared" si="29"/>
        <v>0.24354877314122308</v>
      </c>
      <c r="R192" s="565">
        <f t="shared" si="30"/>
        <v>0.30443596642652904</v>
      </c>
      <c r="S192" s="565">
        <f t="shared" si="31"/>
        <v>0.047356705888571216</v>
      </c>
      <c r="T192" s="525">
        <f t="shared" si="24"/>
        <v>0</v>
      </c>
      <c r="U192" s="525"/>
      <c r="V192" s="525"/>
      <c r="W192" s="525"/>
      <c r="X192" s="525"/>
      <c r="Y192" s="525"/>
      <c r="Z192" s="525"/>
    </row>
    <row r="193" spans="13:26" ht="12.75">
      <c r="M193" s="525">
        <f t="shared" si="25"/>
        <v>172</v>
      </c>
      <c r="N193" s="525">
        <f t="shared" si="26"/>
        <v>1</v>
      </c>
      <c r="O193" s="525">
        <f t="shared" si="27"/>
        <v>172</v>
      </c>
      <c r="P193" s="565">
        <f t="shared" si="28"/>
        <v>0.563769418645851</v>
      </c>
      <c r="Q193" s="565">
        <f t="shared" si="29"/>
        <v>0.2387729302500072</v>
      </c>
      <c r="R193" s="565">
        <f t="shared" si="30"/>
        <v>0.2984661628125092</v>
      </c>
      <c r="S193" s="565">
        <f t="shared" si="31"/>
        <v>0.046428069770834794</v>
      </c>
      <c r="T193" s="525">
        <f t="shared" si="24"/>
        <v>0</v>
      </c>
      <c r="U193" s="525"/>
      <c r="V193" s="525"/>
      <c r="W193" s="525"/>
      <c r="X193" s="525"/>
      <c r="Y193" s="525"/>
      <c r="Z193" s="525"/>
    </row>
    <row r="194" spans="13:26" ht="12.75">
      <c r="M194" s="525">
        <f t="shared" si="25"/>
        <v>173</v>
      </c>
      <c r="N194" s="525">
        <f t="shared" si="26"/>
        <v>1</v>
      </c>
      <c r="O194" s="525">
        <f t="shared" si="27"/>
        <v>173</v>
      </c>
      <c r="P194" s="565">
        <f t="shared" si="28"/>
        <v>0.5527142442115973</v>
      </c>
      <c r="Q194" s="565">
        <f t="shared" si="29"/>
        <v>0.23409073872491154</v>
      </c>
      <c r="R194" s="565">
        <f t="shared" si="30"/>
        <v>0.2926134234061396</v>
      </c>
      <c r="S194" s="565">
        <f t="shared" si="31"/>
        <v>0.045517643640955084</v>
      </c>
      <c r="T194" s="525">
        <f t="shared" si="24"/>
        <v>0</v>
      </c>
      <c r="U194" s="525"/>
      <c r="V194" s="525"/>
      <c r="W194" s="525"/>
      <c r="X194" s="525"/>
      <c r="Y194" s="525"/>
      <c r="Z194" s="525"/>
    </row>
    <row r="195" spans="13:26" ht="12.75">
      <c r="M195" s="525">
        <f t="shared" si="25"/>
        <v>174</v>
      </c>
      <c r="N195" s="525">
        <f t="shared" si="26"/>
        <v>1</v>
      </c>
      <c r="O195" s="525">
        <f t="shared" si="27"/>
        <v>174</v>
      </c>
      <c r="P195" s="565">
        <f t="shared" si="28"/>
        <v>0.5418758550050088</v>
      </c>
      <c r="Q195" s="565">
        <f t="shared" si="29"/>
        <v>0.22950036211976818</v>
      </c>
      <c r="R195" s="565">
        <f t="shared" si="30"/>
        <v>0.28687545264971037</v>
      </c>
      <c r="S195" s="565">
        <f t="shared" si="31"/>
        <v>0.044625070412177205</v>
      </c>
      <c r="T195" s="525">
        <f t="shared" si="24"/>
        <v>0</v>
      </c>
      <c r="U195" s="525"/>
      <c r="V195" s="525"/>
      <c r="W195" s="525"/>
      <c r="X195" s="525"/>
      <c r="Y195" s="525"/>
      <c r="Z195" s="525"/>
    </row>
    <row r="196" spans="13:26" ht="12.75">
      <c r="M196" s="525">
        <f t="shared" si="25"/>
        <v>175</v>
      </c>
      <c r="N196" s="525">
        <f t="shared" si="26"/>
        <v>1</v>
      </c>
      <c r="O196" s="525">
        <f t="shared" si="27"/>
        <v>175</v>
      </c>
      <c r="P196" s="565">
        <f t="shared" si="28"/>
        <v>0.5312499999999968</v>
      </c>
      <c r="Q196" s="565">
        <f t="shared" si="29"/>
        <v>0.2249999999999984</v>
      </c>
      <c r="R196" s="565">
        <f t="shared" si="30"/>
        <v>0.28124999999999817</v>
      </c>
      <c r="S196" s="565">
        <f t="shared" si="31"/>
        <v>0.04374999999999975</v>
      </c>
      <c r="T196" s="525">
        <f t="shared" si="24"/>
        <v>0</v>
      </c>
      <c r="U196" s="525"/>
      <c r="V196" s="525"/>
      <c r="W196" s="525"/>
      <c r="X196" s="525"/>
      <c r="Y196" s="525"/>
      <c r="Z196" s="525"/>
    </row>
    <row r="197" spans="13:26" ht="12.75">
      <c r="M197" s="525">
        <f t="shared" si="25"/>
        <v>176</v>
      </c>
      <c r="N197" s="525">
        <f t="shared" si="26"/>
        <v>1</v>
      </c>
      <c r="O197" s="525">
        <f t="shared" si="27"/>
        <v>176</v>
      </c>
      <c r="P197" s="565">
        <f t="shared" si="28"/>
        <v>0.5208325115305015</v>
      </c>
      <c r="Q197" s="565">
        <f t="shared" si="29"/>
        <v>0.22058788723644746</v>
      </c>
      <c r="R197" s="565">
        <f t="shared" si="30"/>
        <v>0.2757348590455595</v>
      </c>
      <c r="S197" s="565">
        <f t="shared" si="31"/>
        <v>0.04289208918486484</v>
      </c>
      <c r="T197" s="525">
        <f t="shared" si="24"/>
        <v>0</v>
      </c>
      <c r="U197" s="525"/>
      <c r="V197" s="525"/>
      <c r="W197" s="525"/>
      <c r="X197" s="525"/>
      <c r="Y197" s="525"/>
      <c r="Z197" s="525"/>
    </row>
    <row r="198" spans="13:26" ht="12.75">
      <c r="M198" s="525">
        <f t="shared" si="25"/>
        <v>177</v>
      </c>
      <c r="N198" s="525">
        <f t="shared" si="26"/>
        <v>1</v>
      </c>
      <c r="O198" s="525">
        <f t="shared" si="27"/>
        <v>177</v>
      </c>
      <c r="P198" s="565">
        <f t="shared" si="28"/>
        <v>0.5106193036558524</v>
      </c>
      <c r="Q198" s="565">
        <f t="shared" si="29"/>
        <v>0.21626229331306668</v>
      </c>
      <c r="R198" s="565">
        <f t="shared" si="30"/>
        <v>0.2703278666413335</v>
      </c>
      <c r="S198" s="565">
        <f t="shared" si="31"/>
        <v>0.0420510014775408</v>
      </c>
      <c r="T198" s="525">
        <f t="shared" si="24"/>
        <v>0</v>
      </c>
      <c r="U198" s="525"/>
      <c r="V198" s="525"/>
      <c r="W198" s="525"/>
      <c r="X198" s="525"/>
      <c r="Y198" s="525"/>
      <c r="Z198" s="525"/>
    </row>
    <row r="199" spans="13:26" ht="12.75">
      <c r="M199" s="525">
        <f t="shared" si="25"/>
        <v>178</v>
      </c>
      <c r="N199" s="525">
        <f t="shared" si="26"/>
        <v>1</v>
      </c>
      <c r="O199" s="525">
        <f t="shared" si="27"/>
        <v>178</v>
      </c>
      <c r="P199" s="565">
        <f t="shared" si="28"/>
        <v>0.5006063705581836</v>
      </c>
      <c r="Q199" s="565">
        <f t="shared" si="29"/>
        <v>0.21202152164817162</v>
      </c>
      <c r="R199" s="565">
        <f t="shared" si="30"/>
        <v>0.2650269020602147</v>
      </c>
      <c r="S199" s="565">
        <f t="shared" si="31"/>
        <v>0.04122640698714454</v>
      </c>
      <c r="T199" s="525">
        <f t="shared" si="24"/>
        <v>0</v>
      </c>
      <c r="U199" s="525"/>
      <c r="V199" s="525"/>
      <c r="W199" s="525"/>
      <c r="X199" s="525"/>
      <c r="Y199" s="525"/>
      <c r="Z199" s="525"/>
    </row>
    <row r="200" spans="13:26" ht="12.75">
      <c r="M200" s="525">
        <f t="shared" si="25"/>
        <v>179</v>
      </c>
      <c r="N200" s="525">
        <f t="shared" si="26"/>
        <v>1</v>
      </c>
      <c r="O200" s="525">
        <f t="shared" si="27"/>
        <v>179</v>
      </c>
      <c r="P200" s="565">
        <f t="shared" si="28"/>
        <v>0.49078978497127385</v>
      </c>
      <c r="Q200" s="565">
        <f t="shared" si="29"/>
        <v>0.20786390892900986</v>
      </c>
      <c r="R200" s="565">
        <f t="shared" si="30"/>
        <v>0.25982988616126246</v>
      </c>
      <c r="S200" s="565">
        <f t="shared" si="31"/>
        <v>0.040417982291751975</v>
      </c>
      <c r="T200" s="525">
        <f t="shared" si="24"/>
        <v>0</v>
      </c>
      <c r="U200" s="525"/>
      <c r="V200" s="525"/>
      <c r="W200" s="525"/>
      <c r="X200" s="525"/>
      <c r="Y200" s="525"/>
      <c r="Z200" s="525"/>
    </row>
    <row r="201" spans="13:26" ht="12.75">
      <c r="M201" s="525">
        <f t="shared" si="25"/>
        <v>180</v>
      </c>
      <c r="N201" s="525">
        <f t="shared" si="26"/>
        <v>1</v>
      </c>
      <c r="O201" s="525">
        <f t="shared" si="27"/>
        <v>180</v>
      </c>
      <c r="P201" s="565">
        <f t="shared" si="28"/>
        <v>0.4811656966401974</v>
      </c>
      <c r="Q201" s="565">
        <f t="shared" si="29"/>
        <v>0.2037878244593775</v>
      </c>
      <c r="R201" s="565">
        <f t="shared" si="30"/>
        <v>0.254734780574222</v>
      </c>
      <c r="S201" s="565">
        <f t="shared" si="31"/>
        <v>0.03962541031154568</v>
      </c>
      <c r="T201" s="525">
        <f t="shared" si="24"/>
        <v>0</v>
      </c>
      <c r="U201" s="525"/>
      <c r="V201" s="525"/>
      <c r="W201" s="525"/>
      <c r="X201" s="525"/>
      <c r="Y201" s="525"/>
      <c r="Z201" s="525"/>
    </row>
    <row r="202" spans="13:26" ht="12.75">
      <c r="M202" s="525">
        <f t="shared" si="25"/>
        <v>181</v>
      </c>
      <c r="N202" s="525">
        <f t="shared" si="26"/>
        <v>1</v>
      </c>
      <c r="O202" s="525">
        <f t="shared" si="27"/>
        <v>181</v>
      </c>
      <c r="P202" s="565">
        <f t="shared" si="28"/>
        <v>0.47173033081117915</v>
      </c>
      <c r="Q202" s="565">
        <f t="shared" si="29"/>
        <v>0.19979166952002858</v>
      </c>
      <c r="R202" s="565">
        <f t="shared" si="30"/>
        <v>0.24973958690003586</v>
      </c>
      <c r="S202" s="565">
        <f t="shared" si="31"/>
        <v>0.038848380184450054</v>
      </c>
      <c r="T202" s="525">
        <f t="shared" si="24"/>
        <v>0</v>
      </c>
      <c r="U202" s="525"/>
      <c r="V202" s="525"/>
      <c r="W202" s="525"/>
      <c r="X202" s="525"/>
      <c r="Y202" s="525"/>
      <c r="Z202" s="525"/>
    </row>
    <row r="203" spans="13:26" ht="12.75">
      <c r="M203" s="525">
        <f t="shared" si="25"/>
        <v>182</v>
      </c>
      <c r="N203" s="525">
        <f t="shared" si="26"/>
        <v>1</v>
      </c>
      <c r="O203" s="525">
        <f t="shared" si="27"/>
        <v>182</v>
      </c>
      <c r="P203" s="565">
        <f t="shared" si="28"/>
        <v>0.46247998675106305</v>
      </c>
      <c r="Q203" s="565">
        <f t="shared" si="29"/>
        <v>0.19587387674162646</v>
      </c>
      <c r="R203" s="565">
        <f t="shared" si="30"/>
        <v>0.24484234592703322</v>
      </c>
      <c r="S203" s="565">
        <f t="shared" si="31"/>
        <v>0.038086587144205195</v>
      </c>
      <c r="T203" s="525">
        <f t="shared" si="24"/>
        <v>0</v>
      </c>
      <c r="U203" s="525"/>
      <c r="V203" s="525"/>
      <c r="W203" s="525"/>
      <c r="X203" s="525"/>
      <c r="Y203" s="525"/>
      <c r="Z203" s="525"/>
    </row>
    <row r="204" spans="13:26" ht="12.75">
      <c r="M204" s="525">
        <f t="shared" si="25"/>
        <v>183</v>
      </c>
      <c r="N204" s="525">
        <f t="shared" si="26"/>
        <v>1</v>
      </c>
      <c r="O204" s="525">
        <f t="shared" si="27"/>
        <v>183</v>
      </c>
      <c r="P204" s="565">
        <f t="shared" si="28"/>
        <v>0.45341103629581303</v>
      </c>
      <c r="Q204" s="565">
        <f t="shared" si="29"/>
        <v>0.19203290948999116</v>
      </c>
      <c r="R204" s="565">
        <f t="shared" si="30"/>
        <v>0.2400411368624891</v>
      </c>
      <c r="S204" s="565">
        <f t="shared" si="31"/>
        <v>0.03733973240083167</v>
      </c>
      <c r="T204" s="525">
        <f t="shared" si="24"/>
        <v>0</v>
      </c>
      <c r="U204" s="525"/>
      <c r="V204" s="525"/>
      <c r="W204" s="525"/>
      <c r="X204" s="525"/>
      <c r="Y204" s="525"/>
      <c r="Z204" s="525"/>
    </row>
    <row r="205" spans="13:26" ht="12.75">
      <c r="M205" s="525">
        <f t="shared" si="25"/>
        <v>184</v>
      </c>
      <c r="N205" s="525">
        <f t="shared" si="26"/>
        <v>1</v>
      </c>
      <c r="O205" s="525">
        <f t="shared" si="27"/>
        <v>184</v>
      </c>
      <c r="P205" s="565">
        <f t="shared" si="28"/>
        <v>0.4445199224274769</v>
      </c>
      <c r="Q205" s="565">
        <f t="shared" si="29"/>
        <v>0.18826726126340174</v>
      </c>
      <c r="R205" s="565">
        <f t="shared" si="30"/>
        <v>0.23533407657925232</v>
      </c>
      <c r="S205" s="565">
        <f t="shared" si="31"/>
        <v>0.03660752302343928</v>
      </c>
      <c r="T205" s="525">
        <f t="shared" si="24"/>
        <v>0</v>
      </c>
      <c r="U205" s="525"/>
      <c r="V205" s="525"/>
      <c r="W205" s="525"/>
      <c r="X205" s="525"/>
      <c r="Y205" s="525"/>
      <c r="Z205" s="525"/>
    </row>
    <row r="206" spans="13:26" ht="12.75">
      <c r="M206" s="525">
        <f t="shared" si="25"/>
        <v>185</v>
      </c>
      <c r="N206" s="525">
        <f t="shared" si="26"/>
        <v>1</v>
      </c>
      <c r="O206" s="525">
        <f t="shared" si="27"/>
        <v>185</v>
      </c>
      <c r="P206" s="565">
        <f t="shared" si="28"/>
        <v>0.4358031578790549</v>
      </c>
      <c r="Q206" s="565">
        <f t="shared" si="29"/>
        <v>0.1845754551017171</v>
      </c>
      <c r="R206" s="565">
        <f t="shared" si="30"/>
        <v>0.23071931887714653</v>
      </c>
      <c r="S206" s="565">
        <f t="shared" si="31"/>
        <v>0.03588967182533394</v>
      </c>
      <c r="T206" s="525">
        <f t="shared" si="24"/>
        <v>0</v>
      </c>
      <c r="U206" s="525"/>
      <c r="V206" s="525"/>
      <c r="W206" s="525"/>
      <c r="X206" s="525"/>
      <c r="Y206" s="525"/>
      <c r="Z206" s="525"/>
    </row>
    <row r="207" spans="13:26" ht="12.75">
      <c r="M207" s="525">
        <f t="shared" si="25"/>
        <v>186</v>
      </c>
      <c r="N207" s="525">
        <f t="shared" si="26"/>
        <v>1</v>
      </c>
      <c r="O207" s="525">
        <f t="shared" si="27"/>
        <v>186</v>
      </c>
      <c r="P207" s="565">
        <f t="shared" si="28"/>
        <v>0.427257323766726</v>
      </c>
      <c r="Q207" s="565">
        <f t="shared" si="29"/>
        <v>0.1809560430070837</v>
      </c>
      <c r="R207" s="565">
        <f t="shared" si="30"/>
        <v>0.22619505375885476</v>
      </c>
      <c r="S207" s="565">
        <f t="shared" si="31"/>
        <v>0.03518589725137744</v>
      </c>
      <c r="T207" s="525">
        <f t="shared" si="24"/>
        <v>0</v>
      </c>
      <c r="U207" s="525"/>
      <c r="V207" s="525"/>
      <c r="W207" s="525"/>
      <c r="X207" s="525"/>
      <c r="Y207" s="525"/>
      <c r="Z207" s="525"/>
    </row>
    <row r="208" spans="13:26" ht="12.75">
      <c r="M208" s="525">
        <f t="shared" si="25"/>
        <v>187</v>
      </c>
      <c r="N208" s="525">
        <f t="shared" si="26"/>
        <v>1</v>
      </c>
      <c r="O208" s="525">
        <f t="shared" si="27"/>
        <v>187</v>
      </c>
      <c r="P208" s="565">
        <f t="shared" si="28"/>
        <v>0.41887906824889576</v>
      </c>
      <c r="Q208" s="565">
        <f t="shared" si="29"/>
        <v>0.17740760537600267</v>
      </c>
      <c r="R208" s="565">
        <f t="shared" si="30"/>
        <v>0.22175950672000347</v>
      </c>
      <c r="S208" s="565">
        <f t="shared" si="31"/>
        <v>0.03449592326755613</v>
      </c>
      <c r="T208" s="525">
        <f t="shared" si="24"/>
        <v>0</v>
      </c>
      <c r="U208" s="525"/>
      <c r="V208" s="525"/>
      <c r="W208" s="525"/>
      <c r="X208" s="525"/>
      <c r="Y208" s="525"/>
      <c r="Z208" s="525"/>
    </row>
    <row r="209" spans="13:26" ht="12.75">
      <c r="M209" s="525">
        <f t="shared" si="25"/>
        <v>188</v>
      </c>
      <c r="N209" s="525">
        <f t="shared" si="26"/>
        <v>1</v>
      </c>
      <c r="O209" s="525">
        <f t="shared" si="27"/>
        <v>188</v>
      </c>
      <c r="P209" s="565">
        <f t="shared" si="28"/>
        <v>0.41066510521153893</v>
      </c>
      <c r="Q209" s="565">
        <f t="shared" si="29"/>
        <v>0.1739287504425339</v>
      </c>
      <c r="R209" s="565">
        <f t="shared" si="30"/>
        <v>0.2174109380531675</v>
      </c>
      <c r="S209" s="565">
        <f t="shared" si="31"/>
        <v>0.03381947925271497</v>
      </c>
      <c r="T209" s="525">
        <f t="shared" si="24"/>
        <v>0</v>
      </c>
      <c r="U209" s="525"/>
      <c r="V209" s="525"/>
      <c r="W209" s="525"/>
      <c r="X209" s="525"/>
      <c r="Y209" s="525"/>
      <c r="Z209" s="525"/>
    </row>
    <row r="210" spans="13:26" ht="12.75">
      <c r="M210" s="525">
        <f t="shared" si="25"/>
        <v>189</v>
      </c>
      <c r="N210" s="525">
        <f t="shared" si="26"/>
        <v>1</v>
      </c>
      <c r="O210" s="525">
        <f t="shared" si="27"/>
        <v>189</v>
      </c>
      <c r="P210" s="565">
        <f t="shared" si="28"/>
        <v>0.40261221297932187</v>
      </c>
      <c r="Q210" s="565">
        <f t="shared" si="29"/>
        <v>0.17051811373241843</v>
      </c>
      <c r="R210" s="565">
        <f t="shared" si="30"/>
        <v>0.21314764216552318</v>
      </c>
      <c r="S210" s="565">
        <f t="shared" si="31"/>
        <v>0.033156299892414746</v>
      </c>
      <c r="T210" s="525">
        <f t="shared" si="24"/>
        <v>0</v>
      </c>
      <c r="U210" s="525"/>
      <c r="V210" s="525"/>
      <c r="W210" s="525"/>
      <c r="X210" s="525"/>
      <c r="Y210" s="525"/>
      <c r="Z210" s="525"/>
    </row>
    <row r="211" spans="13:26" ht="12.75">
      <c r="M211" s="525">
        <f t="shared" si="25"/>
        <v>190</v>
      </c>
      <c r="N211" s="525">
        <f t="shared" si="26"/>
        <v>1</v>
      </c>
      <c r="O211" s="525">
        <f t="shared" si="27"/>
        <v>190</v>
      </c>
      <c r="P211" s="565">
        <f t="shared" si="28"/>
        <v>0.39471723305199935</v>
      </c>
      <c r="Q211" s="565">
        <f t="shared" si="29"/>
        <v>0.16717435752790535</v>
      </c>
      <c r="R211" s="565">
        <f t="shared" si="30"/>
        <v>0.20896794690988185</v>
      </c>
      <c r="S211" s="565">
        <f t="shared" si="31"/>
        <v>0.03250612507487054</v>
      </c>
      <c r="T211" s="525">
        <f t="shared" si="24"/>
        <v>0</v>
      </c>
      <c r="U211" s="525"/>
      <c r="V211" s="525"/>
      <c r="W211" s="525"/>
      <c r="X211" s="525"/>
      <c r="Y211" s="525"/>
      <c r="Z211" s="525"/>
    </row>
    <row r="212" spans="13:26" ht="12.75">
      <c r="M212" s="525">
        <f t="shared" si="25"/>
        <v>191</v>
      </c>
      <c r="N212" s="525">
        <f t="shared" si="26"/>
        <v>1</v>
      </c>
      <c r="O212" s="525">
        <f t="shared" si="27"/>
        <v>191</v>
      </c>
      <c r="P212" s="565">
        <f t="shared" si="28"/>
        <v>0.38697706886558936</v>
      </c>
      <c r="Q212" s="565">
        <f t="shared" si="29"/>
        <v>0.16389617034307288</v>
      </c>
      <c r="R212" s="565">
        <f t="shared" si="30"/>
        <v>0.20487021292884128</v>
      </c>
      <c r="S212" s="565">
        <f t="shared" si="31"/>
        <v>0.03186869978893089</v>
      </c>
      <c r="T212" s="525">
        <f t="shared" si="24"/>
        <v>0</v>
      </c>
      <c r="U212" s="525"/>
      <c r="V212" s="525"/>
      <c r="W212" s="525"/>
      <c r="X212" s="525"/>
      <c r="Y212" s="525"/>
      <c r="Z212" s="525"/>
    </row>
    <row r="213" spans="13:26" ht="12.75">
      <c r="M213" s="525">
        <f t="shared" si="25"/>
        <v>192</v>
      </c>
      <c r="N213" s="525">
        <f t="shared" si="26"/>
        <v>1</v>
      </c>
      <c r="O213" s="525">
        <f t="shared" si="27"/>
        <v>192</v>
      </c>
      <c r="P213" s="565">
        <f t="shared" si="28"/>
        <v>0.37938868457784086</v>
      </c>
      <c r="Q213" s="565">
        <f t="shared" si="29"/>
        <v>0.16068226640943822</v>
      </c>
      <c r="R213" s="565">
        <f t="shared" si="30"/>
        <v>0.20085283301179796</v>
      </c>
      <c r="S213" s="565">
        <f t="shared" si="31"/>
        <v>0.031243774024057487</v>
      </c>
      <c r="T213" s="525">
        <f aca="true" t="shared" si="32" ref="T213:T276">$B$11</f>
        <v>0</v>
      </c>
      <c r="U213" s="525"/>
      <c r="V213" s="525"/>
      <c r="W213" s="525"/>
      <c r="X213" s="525"/>
      <c r="Y213" s="525"/>
      <c r="Z213" s="525"/>
    </row>
    <row r="214" spans="13:26" ht="12.75">
      <c r="M214" s="525">
        <f aca="true" t="shared" si="33" ref="M214:M277">(M213+1)</f>
        <v>193</v>
      </c>
      <c r="N214" s="525">
        <f aca="true" t="shared" si="34" ref="N214:N277">IF($B$9&gt;N213,IF(O213=($B$8-1),(N213+1),(N213)),(N213))</f>
        <v>1</v>
      </c>
      <c r="O214" s="525">
        <f aca="true" t="shared" si="35" ref="O214:O277">IF(O213&lt;($B$8-1),(1+O213),0)</f>
        <v>193</v>
      </c>
      <c r="P214" s="565">
        <f aca="true" t="shared" si="36" ref="P214:P277">IF((N214&gt;N213),(EXP(-$Q$16)*(P213)+$Q$11),((EXP(-$Q$16)*(P213))))</f>
        <v>0.37194910387751773</v>
      </c>
      <c r="Q214" s="565">
        <f aca="true" t="shared" si="37" ref="Q214:Q277">IF((N214&gt;N213),(EXP(-$Q$16)*(Q213)+$Q$12),((EXP(-$Q$16)*(Q213))))</f>
        <v>0.1575313851716543</v>
      </c>
      <c r="R214" s="565">
        <f aca="true" t="shared" si="38" ref="R214:R277">IF((N214&gt;N213),(EXP(-$Q$16)*(R213)+$Q$13),((EXP(-$Q$16)*(R213))))</f>
        <v>0.19691423146456807</v>
      </c>
      <c r="S214" s="565">
        <f aca="true" t="shared" si="39" ref="S214:S277">IF((N214&gt;N213),(EXP(-$Q$16)*(S213)+$Q$14),((EXP(-$Q$16)*(S213))))</f>
        <v>0.03063110267226617</v>
      </c>
      <c r="T214" s="525">
        <f t="shared" si="32"/>
        <v>0</v>
      </c>
      <c r="U214" s="525"/>
      <c r="V214" s="525"/>
      <c r="W214" s="525"/>
      <c r="X214" s="525"/>
      <c r="Y214" s="525"/>
      <c r="Z214" s="525"/>
    </row>
    <row r="215" spans="13:26" ht="12.75">
      <c r="M215" s="525">
        <f t="shared" si="33"/>
        <v>194</v>
      </c>
      <c r="N215" s="525">
        <f t="shared" si="34"/>
        <v>1</v>
      </c>
      <c r="O215" s="525">
        <f t="shared" si="35"/>
        <v>194</v>
      </c>
      <c r="P215" s="565">
        <f t="shared" si="36"/>
        <v>0.36465540881703173</v>
      </c>
      <c r="Q215" s="565">
        <f t="shared" si="37"/>
        <v>0.15444229079309554</v>
      </c>
      <c r="R215" s="565">
        <f t="shared" si="38"/>
        <v>0.19305286349136963</v>
      </c>
      <c r="S215" s="565">
        <f t="shared" si="39"/>
        <v>0.030030445431990856</v>
      </c>
      <c r="T215" s="525">
        <f t="shared" si="32"/>
        <v>0</v>
      </c>
      <c r="U215" s="525"/>
      <c r="V215" s="525"/>
      <c r="W215" s="525"/>
      <c r="X215" s="525"/>
      <c r="Y215" s="525"/>
      <c r="Z215" s="525"/>
    </row>
    <row r="216" spans="13:26" ht="12.75">
      <c r="M216" s="525">
        <f t="shared" si="33"/>
        <v>195</v>
      </c>
      <c r="N216" s="525">
        <f t="shared" si="34"/>
        <v>1</v>
      </c>
      <c r="O216" s="525">
        <f t="shared" si="35"/>
        <v>195</v>
      </c>
      <c r="P216" s="565">
        <f t="shared" si="36"/>
        <v>0.35750473866796717</v>
      </c>
      <c r="Q216" s="565">
        <f t="shared" si="37"/>
        <v>0.15141377167113879</v>
      </c>
      <c r="R216" s="565">
        <f t="shared" si="38"/>
        <v>0.1892672145889237</v>
      </c>
      <c r="S216" s="565">
        <f t="shared" si="39"/>
        <v>0.0294415667138326</v>
      </c>
      <c r="T216" s="525">
        <f t="shared" si="32"/>
        <v>0</v>
      </c>
      <c r="U216" s="525"/>
      <c r="V216" s="525"/>
      <c r="W216" s="525"/>
      <c r="X216" s="525"/>
      <c r="Y216" s="525"/>
      <c r="Z216" s="525"/>
    </row>
    <row r="217" spans="13:26" ht="12.75">
      <c r="M217" s="525">
        <f t="shared" si="33"/>
        <v>196</v>
      </c>
      <c r="N217" s="525">
        <f t="shared" si="34"/>
        <v>1</v>
      </c>
      <c r="O217" s="525">
        <f t="shared" si="35"/>
        <v>196</v>
      </c>
      <c r="P217" s="565">
        <f t="shared" si="36"/>
        <v>0.35049428879904765</v>
      </c>
      <c r="Q217" s="565">
        <f t="shared" si="37"/>
        <v>0.14844463996194934</v>
      </c>
      <c r="R217" s="565">
        <f t="shared" si="38"/>
        <v>0.1855557999524369</v>
      </c>
      <c r="S217" s="565">
        <f t="shared" si="39"/>
        <v>0.028864235548156873</v>
      </c>
      <c r="T217" s="525">
        <f t="shared" si="32"/>
        <v>0</v>
      </c>
      <c r="U217" s="525"/>
      <c r="V217" s="525"/>
      <c r="W217" s="525"/>
      <c r="X217" s="525"/>
      <c r="Y217" s="525"/>
      <c r="Z217" s="525"/>
    </row>
    <row r="218" spans="13:26" ht="12.75">
      <c r="M218" s="525">
        <f t="shared" si="33"/>
        <v>197</v>
      </c>
      <c r="N218" s="525">
        <f t="shared" si="34"/>
        <v>1</v>
      </c>
      <c r="O218" s="525">
        <f t="shared" si="35"/>
        <v>197</v>
      </c>
      <c r="P218" s="565">
        <f t="shared" si="36"/>
        <v>0.3436213095761054</v>
      </c>
      <c r="Q218" s="565">
        <f t="shared" si="37"/>
        <v>0.1455337311145856</v>
      </c>
      <c r="R218" s="565">
        <f t="shared" si="38"/>
        <v>0.1819171638932322</v>
      </c>
      <c r="S218" s="565">
        <f t="shared" si="39"/>
        <v>0.028298225494502807</v>
      </c>
      <c r="T218" s="525">
        <f t="shared" si="32"/>
        <v>0</v>
      </c>
      <c r="U218" s="525"/>
      <c r="V218" s="525"/>
      <c r="W218" s="525"/>
      <c r="X218" s="525"/>
      <c r="Y218" s="525"/>
      <c r="Z218" s="525"/>
    </row>
    <row r="219" spans="13:26" ht="12.75">
      <c r="M219" s="525">
        <f t="shared" si="33"/>
        <v>198</v>
      </c>
      <c r="N219" s="525">
        <f t="shared" si="34"/>
        <v>1</v>
      </c>
      <c r="O219" s="525">
        <f t="shared" si="35"/>
        <v>198</v>
      </c>
      <c r="P219" s="565">
        <f t="shared" si="36"/>
        <v>0.3368831052836217</v>
      </c>
      <c r="Q219" s="565">
        <f t="shared" si="37"/>
        <v>0.14267990341423956</v>
      </c>
      <c r="R219" s="565">
        <f t="shared" si="38"/>
        <v>0.17834987926779966</v>
      </c>
      <c r="S219" s="565">
        <f t="shared" si="39"/>
        <v>0.027743314552768853</v>
      </c>
      <c r="T219" s="525">
        <f t="shared" si="32"/>
        <v>0</v>
      </c>
      <c r="U219" s="525"/>
      <c r="V219" s="525"/>
      <c r="W219" s="525"/>
      <c r="X219" s="525"/>
      <c r="Y219" s="525"/>
      <c r="Z219" s="525"/>
    </row>
    <row r="220" spans="13:26" ht="12.75">
      <c r="M220" s="525">
        <f t="shared" si="33"/>
        <v>199</v>
      </c>
      <c r="N220" s="525">
        <f t="shared" si="34"/>
        <v>1</v>
      </c>
      <c r="O220" s="525">
        <f t="shared" si="35"/>
        <v>199</v>
      </c>
      <c r="P220" s="565">
        <f t="shared" si="36"/>
        <v>0.3302770330674148</v>
      </c>
      <c r="Q220" s="565">
        <f t="shared" si="37"/>
        <v>0.1398820375344343</v>
      </c>
      <c r="R220" s="565">
        <f t="shared" si="38"/>
        <v>0.17485254691804306</v>
      </c>
      <c r="S220" s="565">
        <f t="shared" si="39"/>
        <v>0.02719928507614005</v>
      </c>
      <c r="T220" s="525">
        <f t="shared" si="32"/>
        <v>0</v>
      </c>
      <c r="U220" s="525"/>
      <c r="V220" s="525"/>
      <c r="W220" s="525"/>
      <c r="X220" s="525"/>
      <c r="Y220" s="525"/>
      <c r="Z220" s="525"/>
    </row>
    <row r="221" spans="13:26" ht="12.75">
      <c r="M221" s="525">
        <f t="shared" si="33"/>
        <v>200</v>
      </c>
      <c r="N221" s="525">
        <f t="shared" si="34"/>
        <v>1</v>
      </c>
      <c r="O221" s="525">
        <f t="shared" si="35"/>
        <v>200</v>
      </c>
      <c r="P221" s="565">
        <f t="shared" si="36"/>
        <v>0.32380050189806153</v>
      </c>
      <c r="Q221" s="565">
        <f t="shared" si="37"/>
        <v>0.13713903609800232</v>
      </c>
      <c r="R221" s="565">
        <f t="shared" si="38"/>
        <v>0.17142379512250308</v>
      </c>
      <c r="S221" s="565">
        <f t="shared" si="39"/>
        <v>0.02666592368572272</v>
      </c>
      <c r="T221" s="525">
        <f t="shared" si="32"/>
        <v>0</v>
      </c>
      <c r="U221" s="525"/>
      <c r="V221" s="525"/>
      <c r="W221" s="525"/>
      <c r="X221" s="525"/>
      <c r="Y221" s="525"/>
      <c r="Z221" s="525"/>
    </row>
    <row r="222" spans="13:26" ht="12.75">
      <c r="M222" s="525">
        <f t="shared" si="33"/>
        <v>201</v>
      </c>
      <c r="N222" s="525">
        <f t="shared" si="34"/>
        <v>1</v>
      </c>
      <c r="O222" s="525">
        <f t="shared" si="35"/>
        <v>201</v>
      </c>
      <c r="P222" s="565">
        <f t="shared" si="36"/>
        <v>0.3174509715546453</v>
      </c>
      <c r="Q222" s="565">
        <f t="shared" si="37"/>
        <v>0.1344498232466731</v>
      </c>
      <c r="R222" s="565">
        <f t="shared" si="38"/>
        <v>0.16806227905834156</v>
      </c>
      <c r="S222" s="565">
        <f t="shared" si="39"/>
        <v>0.02614302118685315</v>
      </c>
      <c r="T222" s="525">
        <f t="shared" si="32"/>
        <v>0</v>
      </c>
      <c r="U222" s="525"/>
      <c r="V222" s="525"/>
      <c r="W222" s="525"/>
      <c r="X222" s="525"/>
      <c r="Y222" s="525"/>
      <c r="Z222" s="525"/>
    </row>
    <row r="223" spans="13:26" ht="12.75">
      <c r="M223" s="525">
        <f t="shared" si="33"/>
        <v>202</v>
      </c>
      <c r="N223" s="525">
        <f t="shared" si="34"/>
        <v>1</v>
      </c>
      <c r="O223" s="525">
        <f t="shared" si="35"/>
        <v>202</v>
      </c>
      <c r="P223" s="565">
        <f t="shared" si="36"/>
        <v>0.31122595162843236</v>
      </c>
      <c r="Q223" s="565">
        <f t="shared" si="37"/>
        <v>0.13181334421910057</v>
      </c>
      <c r="R223" s="565">
        <f t="shared" si="38"/>
        <v>0.1647666802738759</v>
      </c>
      <c r="S223" s="565">
        <f t="shared" si="39"/>
        <v>0.02563037248704738</v>
      </c>
      <c r="T223" s="525">
        <f t="shared" si="32"/>
        <v>0</v>
      </c>
      <c r="U223" s="525"/>
      <c r="V223" s="525"/>
      <c r="W223" s="525"/>
      <c r="X223" s="525"/>
      <c r="Y223" s="525"/>
      <c r="Z223" s="525"/>
    </row>
    <row r="224" spans="13:26" ht="12.75">
      <c r="M224" s="525">
        <f t="shared" si="33"/>
        <v>203</v>
      </c>
      <c r="N224" s="525">
        <f t="shared" si="34"/>
        <v>1</v>
      </c>
      <c r="O224" s="525">
        <f t="shared" si="35"/>
        <v>203</v>
      </c>
      <c r="P224" s="565">
        <f t="shared" si="36"/>
        <v>0.3051230005460852</v>
      </c>
      <c r="Q224" s="565">
        <f t="shared" si="37"/>
        <v>0.1292285649371653</v>
      </c>
      <c r="R224" s="565">
        <f t="shared" si="38"/>
        <v>0.16153570617145682</v>
      </c>
      <c r="S224" s="565">
        <f t="shared" si="39"/>
        <v>0.02512777651555997</v>
      </c>
      <c r="T224" s="525">
        <f t="shared" si="32"/>
        <v>0</v>
      </c>
      <c r="U224" s="525"/>
      <c r="V224" s="525"/>
      <c r="W224" s="525"/>
      <c r="X224" s="525"/>
      <c r="Y224" s="525"/>
      <c r="Z224" s="525"/>
    </row>
    <row r="225" spans="13:26" ht="12.75">
      <c r="M225" s="525">
        <f t="shared" si="33"/>
        <v>204</v>
      </c>
      <c r="N225" s="525">
        <f t="shared" si="34"/>
        <v>1</v>
      </c>
      <c r="O225" s="525">
        <f t="shared" si="35"/>
        <v>204</v>
      </c>
      <c r="P225" s="565">
        <f t="shared" si="36"/>
        <v>0.2991397246120303</v>
      </c>
      <c r="Q225" s="565">
        <f t="shared" si="37"/>
        <v>0.12669447160038913</v>
      </c>
      <c r="R225" s="565">
        <f t="shared" si="38"/>
        <v>0.1583680895004866</v>
      </c>
      <c r="S225" s="565">
        <f t="shared" si="39"/>
        <v>0.024635036144520155</v>
      </c>
      <c r="T225" s="525">
        <f t="shared" si="32"/>
        <v>0</v>
      </c>
      <c r="U225" s="525"/>
      <c r="V225" s="525"/>
      <c r="W225" s="525"/>
      <c r="X225" s="525"/>
      <c r="Y225" s="525"/>
      <c r="Z225" s="525"/>
    </row>
    <row r="226" spans="13:26" ht="12.75">
      <c r="M226" s="525">
        <f t="shared" si="33"/>
        <v>205</v>
      </c>
      <c r="N226" s="525">
        <f t="shared" si="34"/>
        <v>1</v>
      </c>
      <c r="O226" s="525">
        <f t="shared" si="35"/>
        <v>205</v>
      </c>
      <c r="P226" s="565">
        <f t="shared" si="36"/>
        <v>0.2932737770696043</v>
      </c>
      <c r="Q226" s="565">
        <f t="shared" si="37"/>
        <v>0.1242100702883028</v>
      </c>
      <c r="R226" s="565">
        <f t="shared" si="38"/>
        <v>0.15526258786037866</v>
      </c>
      <c r="S226" s="565">
        <f t="shared" si="39"/>
        <v>0.02415195811161448</v>
      </c>
      <c r="T226" s="525">
        <f t="shared" si="32"/>
        <v>0</v>
      </c>
      <c r="U226" s="525"/>
      <c r="V226" s="525"/>
      <c r="W226" s="525"/>
      <c r="X226" s="525"/>
      <c r="Y226" s="525"/>
      <c r="Z226" s="525"/>
    </row>
    <row r="227" spans="13:26" ht="12.75">
      <c r="M227" s="525">
        <f t="shared" si="33"/>
        <v>206</v>
      </c>
      <c r="N227" s="525">
        <f t="shared" si="34"/>
        <v>1</v>
      </c>
      <c r="O227" s="525">
        <f t="shared" si="35"/>
        <v>206</v>
      </c>
      <c r="P227" s="565">
        <f t="shared" si="36"/>
        <v>0.2875228571806105</v>
      </c>
      <c r="Q227" s="565">
        <f t="shared" si="37"/>
        <v>0.12177438657061132</v>
      </c>
      <c r="R227" s="565">
        <f t="shared" si="38"/>
        <v>0.1522179832132643</v>
      </c>
      <c r="S227" s="565">
        <f t="shared" si="39"/>
        <v>0.023678352944285577</v>
      </c>
      <c r="T227" s="525">
        <f t="shared" si="32"/>
        <v>0</v>
      </c>
      <c r="U227" s="525"/>
      <c r="V227" s="525"/>
      <c r="W227" s="525"/>
      <c r="X227" s="525"/>
      <c r="Y227" s="525"/>
      <c r="Z227" s="525"/>
    </row>
    <row r="228" spans="13:26" ht="12.75">
      <c r="M228" s="525">
        <f t="shared" si="33"/>
        <v>207</v>
      </c>
      <c r="N228" s="525">
        <f t="shared" si="34"/>
        <v>1</v>
      </c>
      <c r="O228" s="525">
        <f t="shared" si="35"/>
        <v>207</v>
      </c>
      <c r="P228" s="565">
        <f t="shared" si="36"/>
        <v>0.2818847093229251</v>
      </c>
      <c r="Q228" s="565">
        <f t="shared" si="37"/>
        <v>0.1193864651250034</v>
      </c>
      <c r="R228" s="565">
        <f t="shared" si="38"/>
        <v>0.14923308140625438</v>
      </c>
      <c r="S228" s="565">
        <f t="shared" si="39"/>
        <v>0.023214034885417366</v>
      </c>
      <c r="T228" s="525">
        <f t="shared" si="32"/>
        <v>0</v>
      </c>
      <c r="U228" s="525"/>
      <c r="V228" s="525"/>
      <c r="W228" s="525"/>
      <c r="X228" s="525"/>
      <c r="Y228" s="525"/>
      <c r="Z228" s="525"/>
    </row>
    <row r="229" spans="13:26" ht="12.75">
      <c r="M229" s="525">
        <f t="shared" si="33"/>
        <v>208</v>
      </c>
      <c r="N229" s="525">
        <f t="shared" si="34"/>
        <v>1</v>
      </c>
      <c r="O229" s="525">
        <f t="shared" si="35"/>
        <v>208</v>
      </c>
      <c r="P229" s="565">
        <f t="shared" si="36"/>
        <v>0.27635712210579827</v>
      </c>
      <c r="Q229" s="565">
        <f t="shared" si="37"/>
        <v>0.11704536936245556</v>
      </c>
      <c r="R229" s="565">
        <f t="shared" si="38"/>
        <v>0.1463067117030696</v>
      </c>
      <c r="S229" s="565">
        <f t="shared" si="39"/>
        <v>0.02275882182047751</v>
      </c>
      <c r="T229" s="525">
        <f t="shared" si="32"/>
        <v>0</v>
      </c>
      <c r="U229" s="525"/>
      <c r="V229" s="525"/>
      <c r="W229" s="525"/>
      <c r="X229" s="525"/>
      <c r="Y229" s="525"/>
      <c r="Z229" s="525"/>
    </row>
    <row r="230" spans="13:26" ht="12.75">
      <c r="M230" s="525">
        <f t="shared" si="33"/>
        <v>209</v>
      </c>
      <c r="N230" s="525">
        <f t="shared" si="34"/>
        <v>1</v>
      </c>
      <c r="O230" s="525">
        <f t="shared" si="35"/>
        <v>209</v>
      </c>
      <c r="P230" s="565">
        <f t="shared" si="36"/>
        <v>0.270937927502504</v>
      </c>
      <c r="Q230" s="565">
        <f t="shared" si="37"/>
        <v>0.11475018105988388</v>
      </c>
      <c r="R230" s="565">
        <f t="shared" si="38"/>
        <v>0.143437726324855</v>
      </c>
      <c r="S230" s="565">
        <f t="shared" si="39"/>
        <v>0.02231253520608857</v>
      </c>
      <c r="T230" s="525">
        <f t="shared" si="32"/>
        <v>0</v>
      </c>
      <c r="U230" s="525"/>
      <c r="V230" s="525"/>
      <c r="W230" s="525"/>
      <c r="X230" s="525"/>
      <c r="Y230" s="525"/>
      <c r="Z230" s="525"/>
    </row>
    <row r="231" spans="13:26" ht="12.75">
      <c r="M231" s="525">
        <f t="shared" si="33"/>
        <v>210</v>
      </c>
      <c r="N231" s="525">
        <f t="shared" si="34"/>
        <v>1</v>
      </c>
      <c r="O231" s="525">
        <f t="shared" si="35"/>
        <v>210</v>
      </c>
      <c r="P231" s="565">
        <f t="shared" si="36"/>
        <v>0.265624999999998</v>
      </c>
      <c r="Q231" s="565">
        <f t="shared" si="37"/>
        <v>0.112499999999999</v>
      </c>
      <c r="R231" s="565">
        <f t="shared" si="38"/>
        <v>0.1406249999999989</v>
      </c>
      <c r="S231" s="565">
        <f t="shared" si="39"/>
        <v>0.021874999999999842</v>
      </c>
      <c r="T231" s="525">
        <f t="shared" si="32"/>
        <v>0</v>
      </c>
      <c r="U231" s="525"/>
      <c r="V231" s="525"/>
      <c r="W231" s="525"/>
      <c r="X231" s="525"/>
      <c r="Y231" s="525"/>
      <c r="Z231" s="525"/>
    </row>
    <row r="232" spans="13:26" ht="12.75">
      <c r="M232" s="525">
        <f t="shared" si="33"/>
        <v>211</v>
      </c>
      <c r="N232" s="525">
        <f t="shared" si="34"/>
        <v>1</v>
      </c>
      <c r="O232" s="525">
        <f t="shared" si="35"/>
        <v>211</v>
      </c>
      <c r="P232" s="565">
        <f t="shared" si="36"/>
        <v>0.26041625576525035</v>
      </c>
      <c r="Q232" s="565">
        <f t="shared" si="37"/>
        <v>0.11029394361822353</v>
      </c>
      <c r="R232" s="565">
        <f t="shared" si="38"/>
        <v>0.13786742952277956</v>
      </c>
      <c r="S232" s="565">
        <f t="shared" si="39"/>
        <v>0.02144604459243239</v>
      </c>
      <c r="T232" s="525">
        <f t="shared" si="32"/>
        <v>0</v>
      </c>
      <c r="U232" s="525"/>
      <c r="V232" s="525"/>
      <c r="W232" s="525"/>
      <c r="X232" s="525"/>
      <c r="Y232" s="525"/>
      <c r="Z232" s="525"/>
    </row>
    <row r="233" spans="13:26" ht="12.75">
      <c r="M233" s="525">
        <f t="shared" si="33"/>
        <v>212</v>
      </c>
      <c r="N233" s="525">
        <f t="shared" si="34"/>
        <v>1</v>
      </c>
      <c r="O233" s="525">
        <f t="shared" si="35"/>
        <v>212</v>
      </c>
      <c r="P233" s="565">
        <f t="shared" si="36"/>
        <v>0.2553096518279258</v>
      </c>
      <c r="Q233" s="565">
        <f t="shared" si="37"/>
        <v>0.10813114665653316</v>
      </c>
      <c r="R233" s="565">
        <f t="shared" si="38"/>
        <v>0.1351639333206666</v>
      </c>
      <c r="S233" s="565">
        <f t="shared" si="39"/>
        <v>0.02102550073877037</v>
      </c>
      <c r="T233" s="525">
        <f t="shared" si="32"/>
        <v>0</v>
      </c>
      <c r="U233" s="525"/>
      <c r="V233" s="525"/>
      <c r="W233" s="525"/>
      <c r="X233" s="525"/>
      <c r="Y233" s="525"/>
      <c r="Z233" s="525"/>
    </row>
    <row r="234" spans="13:26" ht="12.75">
      <c r="M234" s="525">
        <f t="shared" si="33"/>
        <v>213</v>
      </c>
      <c r="N234" s="525">
        <f t="shared" si="34"/>
        <v>1</v>
      </c>
      <c r="O234" s="525">
        <f t="shared" si="35"/>
        <v>213</v>
      </c>
      <c r="P234" s="565">
        <f t="shared" si="36"/>
        <v>0.2503031852790914</v>
      </c>
      <c r="Q234" s="565">
        <f t="shared" si="37"/>
        <v>0.10601076082408564</v>
      </c>
      <c r="R234" s="565">
        <f t="shared" si="38"/>
        <v>0.1325134510301072</v>
      </c>
      <c r="S234" s="565">
        <f t="shared" si="39"/>
        <v>0.020613203493572242</v>
      </c>
      <c r="T234" s="525">
        <f t="shared" si="32"/>
        <v>0</v>
      </c>
      <c r="U234" s="525"/>
      <c r="V234" s="525"/>
      <c r="W234" s="525"/>
      <c r="X234" s="525"/>
      <c r="Y234" s="525"/>
      <c r="Z234" s="525"/>
    </row>
    <row r="235" spans="13:26" ht="12.75">
      <c r="M235" s="525">
        <f t="shared" si="33"/>
        <v>214</v>
      </c>
      <c r="N235" s="525">
        <f t="shared" si="34"/>
        <v>1</v>
      </c>
      <c r="O235" s="525">
        <f t="shared" si="35"/>
        <v>214</v>
      </c>
      <c r="P235" s="565">
        <f t="shared" si="36"/>
        <v>0.24539489248563653</v>
      </c>
      <c r="Q235" s="565">
        <f t="shared" si="37"/>
        <v>0.10393195446450476</v>
      </c>
      <c r="R235" s="565">
        <f t="shared" si="38"/>
        <v>0.1299149430806311</v>
      </c>
      <c r="S235" s="565">
        <f t="shared" si="39"/>
        <v>0.02020899114587596</v>
      </c>
      <c r="T235" s="525">
        <f t="shared" si="32"/>
        <v>0</v>
      </c>
      <c r="U235" s="525"/>
      <c r="V235" s="525"/>
      <c r="W235" s="525"/>
      <c r="X235" s="525"/>
      <c r="Y235" s="525"/>
      <c r="Z235" s="525"/>
    </row>
    <row r="236" spans="13:26" ht="12.75">
      <c r="M236" s="525">
        <f t="shared" si="33"/>
        <v>215</v>
      </c>
      <c r="N236" s="525">
        <f t="shared" si="34"/>
        <v>1</v>
      </c>
      <c r="O236" s="525">
        <f t="shared" si="35"/>
        <v>215</v>
      </c>
      <c r="P236" s="565">
        <f t="shared" si="36"/>
        <v>0.24058284832009832</v>
      </c>
      <c r="Q236" s="565">
        <f t="shared" si="37"/>
        <v>0.10189391222968858</v>
      </c>
      <c r="R236" s="565">
        <f t="shared" si="38"/>
        <v>0.12736739028711086</v>
      </c>
      <c r="S236" s="565">
        <f t="shared" si="39"/>
        <v>0.019812705155772815</v>
      </c>
      <c r="T236" s="525">
        <f t="shared" si="32"/>
        <v>0</v>
      </c>
      <c r="U236" s="525"/>
      <c r="V236" s="525"/>
      <c r="W236" s="525"/>
      <c r="X236" s="525"/>
      <c r="Y236" s="525"/>
      <c r="Z236" s="525"/>
    </row>
    <row r="237" spans="13:26" ht="12.75">
      <c r="M237" s="525">
        <f t="shared" si="33"/>
        <v>216</v>
      </c>
      <c r="N237" s="525">
        <f t="shared" si="34"/>
        <v>1</v>
      </c>
      <c r="O237" s="525">
        <f t="shared" si="35"/>
        <v>216</v>
      </c>
      <c r="P237" s="565">
        <f t="shared" si="36"/>
        <v>0.2358651654055892</v>
      </c>
      <c r="Q237" s="565">
        <f t="shared" si="37"/>
        <v>0.09989583476001412</v>
      </c>
      <c r="R237" s="565">
        <f t="shared" si="38"/>
        <v>0.1248697934500178</v>
      </c>
      <c r="S237" s="565">
        <f t="shared" si="39"/>
        <v>0.019424190092225003</v>
      </c>
      <c r="T237" s="525">
        <f t="shared" si="32"/>
        <v>0</v>
      </c>
      <c r="U237" s="525"/>
      <c r="V237" s="525"/>
      <c r="W237" s="525"/>
      <c r="X237" s="525"/>
      <c r="Y237" s="525"/>
      <c r="Z237" s="525"/>
    </row>
    <row r="238" spans="13:26" ht="12.75">
      <c r="M238" s="525">
        <f t="shared" si="33"/>
        <v>217</v>
      </c>
      <c r="N238" s="525">
        <f t="shared" si="34"/>
        <v>1</v>
      </c>
      <c r="O238" s="525">
        <f t="shared" si="35"/>
        <v>217</v>
      </c>
      <c r="P238" s="565">
        <f t="shared" si="36"/>
        <v>0.23123999337553114</v>
      </c>
      <c r="Q238" s="565">
        <f t="shared" si="37"/>
        <v>0.09793693837081308</v>
      </c>
      <c r="R238" s="565">
        <f t="shared" si="38"/>
        <v>0.12242117296351647</v>
      </c>
      <c r="S238" s="565">
        <f t="shared" si="39"/>
        <v>0.019043293572102576</v>
      </c>
      <c r="T238" s="525">
        <f t="shared" si="32"/>
        <v>0</v>
      </c>
      <c r="U238" s="525"/>
      <c r="V238" s="525"/>
      <c r="W238" s="525"/>
      <c r="X238" s="525"/>
      <c r="Y238" s="525"/>
      <c r="Z238" s="525"/>
    </row>
    <row r="239" spans="13:26" ht="12.75">
      <c r="M239" s="525">
        <f t="shared" si="33"/>
        <v>218</v>
      </c>
      <c r="N239" s="525">
        <f t="shared" si="34"/>
        <v>1</v>
      </c>
      <c r="O239" s="525">
        <f t="shared" si="35"/>
        <v>218</v>
      </c>
      <c r="P239" s="565">
        <f t="shared" si="36"/>
        <v>0.22670551814790615</v>
      </c>
      <c r="Q239" s="565">
        <f t="shared" si="37"/>
        <v>0.09601645474499543</v>
      </c>
      <c r="R239" s="565">
        <f t="shared" si="38"/>
        <v>0.12002056843124441</v>
      </c>
      <c r="S239" s="565">
        <f t="shared" si="39"/>
        <v>0.018669866200415813</v>
      </c>
      <c r="T239" s="525">
        <f t="shared" si="32"/>
        <v>0</v>
      </c>
      <c r="U239" s="525"/>
      <c r="V239" s="525"/>
      <c r="W239" s="525"/>
      <c r="X239" s="525"/>
      <c r="Y239" s="525"/>
      <c r="Z239" s="525"/>
    </row>
    <row r="240" spans="13:26" ht="12.75">
      <c r="M240" s="525">
        <f t="shared" si="33"/>
        <v>219</v>
      </c>
      <c r="N240" s="525">
        <f t="shared" si="34"/>
        <v>1</v>
      </c>
      <c r="O240" s="525">
        <f t="shared" si="35"/>
        <v>219</v>
      </c>
      <c r="P240" s="565">
        <f t="shared" si="36"/>
        <v>0.2222599612137381</v>
      </c>
      <c r="Q240" s="565">
        <f t="shared" si="37"/>
        <v>0.09413363063170072</v>
      </c>
      <c r="R240" s="565">
        <f t="shared" si="38"/>
        <v>0.11766703828962602</v>
      </c>
      <c r="S240" s="565">
        <f t="shared" si="39"/>
        <v>0.01830376151171962</v>
      </c>
      <c r="T240" s="525">
        <f t="shared" si="32"/>
        <v>0</v>
      </c>
      <c r="U240" s="525"/>
      <c r="V240" s="525"/>
      <c r="W240" s="525"/>
      <c r="X240" s="525"/>
      <c r="Y240" s="525"/>
      <c r="Z240" s="525"/>
    </row>
    <row r="241" spans="13:26" ht="12.75">
      <c r="M241" s="525">
        <f t="shared" si="33"/>
        <v>220</v>
      </c>
      <c r="N241" s="525">
        <f t="shared" si="34"/>
        <v>1</v>
      </c>
      <c r="O241" s="525">
        <f t="shared" si="35"/>
        <v>220</v>
      </c>
      <c r="P241" s="565">
        <f t="shared" si="36"/>
        <v>0.21790157893952708</v>
      </c>
      <c r="Q241" s="565">
        <f t="shared" si="37"/>
        <v>0.0922877275508584</v>
      </c>
      <c r="R241" s="565">
        <f t="shared" si="38"/>
        <v>0.11535965943857313</v>
      </c>
      <c r="S241" s="565">
        <f t="shared" si="39"/>
        <v>0.017944835912666948</v>
      </c>
      <c r="T241" s="525">
        <f t="shared" si="32"/>
        <v>0</v>
      </c>
      <c r="U241" s="525"/>
      <c r="V241" s="525"/>
      <c r="W241" s="525"/>
      <c r="X241" s="525"/>
      <c r="Y241" s="525"/>
      <c r="Z241" s="525"/>
    </row>
    <row r="242" spans="13:26" ht="12.75">
      <c r="M242" s="525">
        <f t="shared" si="33"/>
        <v>221</v>
      </c>
      <c r="N242" s="525">
        <f t="shared" si="34"/>
        <v>1</v>
      </c>
      <c r="O242" s="525">
        <f t="shared" si="35"/>
        <v>221</v>
      </c>
      <c r="P242" s="565">
        <f t="shared" si="36"/>
        <v>0.21362866188336266</v>
      </c>
      <c r="Q242" s="565">
        <f t="shared" si="37"/>
        <v>0.0904780215035417</v>
      </c>
      <c r="R242" s="565">
        <f t="shared" si="38"/>
        <v>0.11309752687942724</v>
      </c>
      <c r="S242" s="565">
        <f t="shared" si="39"/>
        <v>0.0175929486256887</v>
      </c>
      <c r="T242" s="525">
        <f t="shared" si="32"/>
        <v>0</v>
      </c>
      <c r="U242" s="525"/>
      <c r="V242" s="525"/>
      <c r="W242" s="525"/>
      <c r="X242" s="525"/>
      <c r="Y242" s="525"/>
      <c r="Z242" s="525"/>
    </row>
    <row r="243" spans="13:26" ht="12.75">
      <c r="M243" s="525">
        <f t="shared" si="33"/>
        <v>222</v>
      </c>
      <c r="N243" s="525">
        <f t="shared" si="34"/>
        <v>1</v>
      </c>
      <c r="O243" s="525">
        <f t="shared" si="35"/>
        <v>222</v>
      </c>
      <c r="P243" s="565">
        <f t="shared" si="36"/>
        <v>0.20943953412444755</v>
      </c>
      <c r="Q243" s="565">
        <f t="shared" si="37"/>
        <v>0.08870380268800118</v>
      </c>
      <c r="R243" s="565">
        <f t="shared" si="38"/>
        <v>0.1108797533600016</v>
      </c>
      <c r="S243" s="565">
        <f t="shared" si="39"/>
        <v>0.017247961633778043</v>
      </c>
      <c r="T243" s="525">
        <f t="shared" si="32"/>
        <v>0</v>
      </c>
      <c r="U243" s="525"/>
      <c r="V243" s="525"/>
      <c r="W243" s="525"/>
      <c r="X243" s="525"/>
      <c r="Y243" s="525"/>
      <c r="Z243" s="525"/>
    </row>
    <row r="244" spans="13:26" ht="12.75">
      <c r="M244" s="525">
        <f t="shared" si="33"/>
        <v>223</v>
      </c>
      <c r="N244" s="525">
        <f t="shared" si="34"/>
        <v>1</v>
      </c>
      <c r="O244" s="525">
        <f t="shared" si="35"/>
        <v>223</v>
      </c>
      <c r="P244" s="565">
        <f t="shared" si="36"/>
        <v>0.20533255260576913</v>
      </c>
      <c r="Q244" s="565">
        <f t="shared" si="37"/>
        <v>0.0869643752212668</v>
      </c>
      <c r="R244" s="565">
        <f t="shared" si="38"/>
        <v>0.10870546902658361</v>
      </c>
      <c r="S244" s="565">
        <f t="shared" si="39"/>
        <v>0.016909739626357466</v>
      </c>
      <c r="T244" s="525">
        <f t="shared" si="32"/>
        <v>0</v>
      </c>
      <c r="U244" s="525"/>
      <c r="V244" s="525"/>
      <c r="W244" s="525"/>
      <c r="X244" s="525"/>
      <c r="Y244" s="525"/>
      <c r="Z244" s="525"/>
    </row>
    <row r="245" spans="13:26" ht="12.75">
      <c r="M245" s="525">
        <f t="shared" si="33"/>
        <v>224</v>
      </c>
      <c r="N245" s="525">
        <f t="shared" si="34"/>
        <v>1</v>
      </c>
      <c r="O245" s="525">
        <f t="shared" si="35"/>
        <v>224</v>
      </c>
      <c r="P245" s="565">
        <f t="shared" si="36"/>
        <v>0.20130610648966063</v>
      </c>
      <c r="Q245" s="565">
        <f t="shared" si="37"/>
        <v>0.08525905686620908</v>
      </c>
      <c r="R245" s="565">
        <f t="shared" si="38"/>
        <v>0.10657382108276145</v>
      </c>
      <c r="S245" s="565">
        <f t="shared" si="39"/>
        <v>0.016578149946207352</v>
      </c>
      <c r="T245" s="525">
        <f t="shared" si="32"/>
        <v>0</v>
      </c>
      <c r="U245" s="525"/>
      <c r="V245" s="525"/>
      <c r="W245" s="525"/>
      <c r="X245" s="525"/>
      <c r="Y245" s="525"/>
      <c r="Z245" s="525"/>
    </row>
    <row r="246" spans="13:26" ht="12.75">
      <c r="M246" s="525">
        <f t="shared" si="33"/>
        <v>225</v>
      </c>
      <c r="N246" s="525">
        <f t="shared" si="34"/>
        <v>1</v>
      </c>
      <c r="O246" s="525">
        <f t="shared" si="35"/>
        <v>225</v>
      </c>
      <c r="P246" s="565">
        <f t="shared" si="36"/>
        <v>0.19735861652599937</v>
      </c>
      <c r="Q246" s="565">
        <f t="shared" si="37"/>
        <v>0.08358717876395255</v>
      </c>
      <c r="R246" s="565">
        <f t="shared" si="38"/>
        <v>0.10448397345494079</v>
      </c>
      <c r="S246" s="565">
        <f t="shared" si="39"/>
        <v>0.016253062537435248</v>
      </c>
      <c r="T246" s="525">
        <f t="shared" si="32"/>
        <v>0</v>
      </c>
      <c r="U246" s="525"/>
      <c r="V246" s="525"/>
      <c r="W246" s="525"/>
      <c r="X246" s="525"/>
      <c r="Y246" s="525"/>
      <c r="Z246" s="525"/>
    </row>
    <row r="247" spans="13:26" ht="12.75">
      <c r="M247" s="525">
        <f t="shared" si="33"/>
        <v>226</v>
      </c>
      <c r="N247" s="525">
        <f t="shared" si="34"/>
        <v>1</v>
      </c>
      <c r="O247" s="525">
        <f t="shared" si="35"/>
        <v>226</v>
      </c>
      <c r="P247" s="565">
        <f t="shared" si="36"/>
        <v>0.19348853443279437</v>
      </c>
      <c r="Q247" s="565">
        <f t="shared" si="37"/>
        <v>0.08194808517153632</v>
      </c>
      <c r="R247" s="565">
        <f t="shared" si="38"/>
        <v>0.1024351064644205</v>
      </c>
      <c r="S247" s="565">
        <f t="shared" si="39"/>
        <v>0.015934349894465426</v>
      </c>
      <c r="T247" s="525">
        <f t="shared" si="32"/>
        <v>0</v>
      </c>
      <c r="U247" s="525"/>
      <c r="V247" s="525"/>
      <c r="W247" s="525"/>
      <c r="X247" s="525"/>
      <c r="Y247" s="525"/>
      <c r="Z247" s="525"/>
    </row>
    <row r="248" spans="13:26" ht="12.75">
      <c r="M248" s="525">
        <f t="shared" si="33"/>
        <v>227</v>
      </c>
      <c r="N248" s="525">
        <f t="shared" si="34"/>
        <v>1</v>
      </c>
      <c r="O248" s="525">
        <f t="shared" si="35"/>
        <v>227</v>
      </c>
      <c r="P248" s="565">
        <f t="shared" si="36"/>
        <v>0.18969434228892013</v>
      </c>
      <c r="Q248" s="565">
        <f t="shared" si="37"/>
        <v>0.08034113320471899</v>
      </c>
      <c r="R248" s="565">
        <f t="shared" si="38"/>
        <v>0.10042641650589884</v>
      </c>
      <c r="S248" s="565">
        <f t="shared" si="39"/>
        <v>0.015621887012028723</v>
      </c>
      <c r="T248" s="525">
        <f t="shared" si="32"/>
        <v>0</v>
      </c>
      <c r="U248" s="525"/>
      <c r="V248" s="525"/>
      <c r="W248" s="525"/>
      <c r="X248" s="525"/>
      <c r="Y248" s="525"/>
      <c r="Z248" s="525"/>
    </row>
    <row r="249" spans="13:26" ht="12.75">
      <c r="M249" s="525">
        <f t="shared" si="33"/>
        <v>228</v>
      </c>
      <c r="N249" s="525">
        <f t="shared" si="34"/>
        <v>1</v>
      </c>
      <c r="O249" s="525">
        <f t="shared" si="35"/>
        <v>228</v>
      </c>
      <c r="P249" s="565">
        <f t="shared" si="36"/>
        <v>0.18597455193875856</v>
      </c>
      <c r="Q249" s="565">
        <f t="shared" si="37"/>
        <v>0.07876569258582704</v>
      </c>
      <c r="R249" s="565">
        <f t="shared" si="38"/>
        <v>0.0984571157322839</v>
      </c>
      <c r="S249" s="565">
        <f t="shared" si="39"/>
        <v>0.015315551336133064</v>
      </c>
      <c r="T249" s="525">
        <f t="shared" si="32"/>
        <v>0</v>
      </c>
      <c r="U249" s="525"/>
      <c r="V249" s="525"/>
      <c r="W249" s="525"/>
      <c r="X249" s="525"/>
      <c r="Y249" s="525"/>
      <c r="Z249" s="525"/>
    </row>
    <row r="250" spans="13:26" ht="12.75">
      <c r="M250" s="525">
        <f t="shared" si="33"/>
        <v>229</v>
      </c>
      <c r="N250" s="525">
        <f t="shared" si="34"/>
        <v>1</v>
      </c>
      <c r="O250" s="525">
        <f t="shared" si="35"/>
        <v>229</v>
      </c>
      <c r="P250" s="565">
        <f t="shared" si="36"/>
        <v>0.1823277044085156</v>
      </c>
      <c r="Q250" s="565">
        <f t="shared" si="37"/>
        <v>0.07722114539654766</v>
      </c>
      <c r="R250" s="565">
        <f t="shared" si="38"/>
        <v>0.09652643174568468</v>
      </c>
      <c r="S250" s="565">
        <f t="shared" si="39"/>
        <v>0.015015222715995407</v>
      </c>
      <c r="T250" s="525">
        <f t="shared" si="32"/>
        <v>0</v>
      </c>
      <c r="U250" s="525"/>
      <c r="V250" s="525"/>
      <c r="W250" s="525"/>
      <c r="X250" s="525"/>
      <c r="Y250" s="525"/>
      <c r="Z250" s="525"/>
    </row>
    <row r="251" spans="13:26" ht="12.75">
      <c r="M251" s="525">
        <f t="shared" si="33"/>
        <v>230</v>
      </c>
      <c r="N251" s="525">
        <f t="shared" si="34"/>
        <v>1</v>
      </c>
      <c r="O251" s="525">
        <f t="shared" si="35"/>
        <v>230</v>
      </c>
      <c r="P251" s="565">
        <f t="shared" si="36"/>
        <v>0.1787523693339833</v>
      </c>
      <c r="Q251" s="565">
        <f t="shared" si="37"/>
        <v>0.0757068858355693</v>
      </c>
      <c r="R251" s="565">
        <f t="shared" si="38"/>
        <v>0.09463360729446171</v>
      </c>
      <c r="S251" s="565">
        <f t="shared" si="39"/>
        <v>0.014720783356916279</v>
      </c>
      <c r="T251" s="525">
        <f t="shared" si="32"/>
        <v>0</v>
      </c>
      <c r="U251" s="525"/>
      <c r="V251" s="525"/>
      <c r="W251" s="525"/>
      <c r="X251" s="525"/>
      <c r="Y251" s="525"/>
      <c r="Z251" s="525"/>
    </row>
    <row r="252" spans="13:26" ht="12.75">
      <c r="M252" s="525">
        <f t="shared" si="33"/>
        <v>231</v>
      </c>
      <c r="N252" s="525">
        <f t="shared" si="34"/>
        <v>1</v>
      </c>
      <c r="O252" s="525">
        <f t="shared" si="35"/>
        <v>231</v>
      </c>
      <c r="P252" s="565">
        <f t="shared" si="36"/>
        <v>0.17524714439952355</v>
      </c>
      <c r="Q252" s="565">
        <f t="shared" si="37"/>
        <v>0.07422231998097457</v>
      </c>
      <c r="R252" s="565">
        <f t="shared" si="38"/>
        <v>0.09277789997621831</v>
      </c>
      <c r="S252" s="565">
        <f t="shared" si="39"/>
        <v>0.014432117774078417</v>
      </c>
      <c r="T252" s="525">
        <f t="shared" si="32"/>
        <v>0</v>
      </c>
      <c r="U252" s="525"/>
      <c r="V252" s="525"/>
      <c r="W252" s="525"/>
      <c r="X252" s="525"/>
      <c r="Y252" s="525"/>
      <c r="Z252" s="525"/>
    </row>
    <row r="253" spans="13:26" ht="12.75">
      <c r="M253" s="525">
        <f t="shared" si="33"/>
        <v>232</v>
      </c>
      <c r="N253" s="525">
        <f t="shared" si="34"/>
        <v>1</v>
      </c>
      <c r="O253" s="525">
        <f t="shared" si="35"/>
        <v>232</v>
      </c>
      <c r="P253" s="565">
        <f t="shared" si="36"/>
        <v>0.17181065478805244</v>
      </c>
      <c r="Q253" s="565">
        <f t="shared" si="37"/>
        <v>0.0727668655572927</v>
      </c>
      <c r="R253" s="565">
        <f t="shared" si="38"/>
        <v>0.09095858194661596</v>
      </c>
      <c r="S253" s="565">
        <f t="shared" si="39"/>
        <v>0.014149112747251384</v>
      </c>
      <c r="T253" s="525">
        <f t="shared" si="32"/>
        <v>0</v>
      </c>
      <c r="U253" s="525"/>
      <c r="V253" s="525"/>
      <c r="W253" s="525"/>
      <c r="X253" s="525"/>
      <c r="Y253" s="525"/>
      <c r="Z253" s="525"/>
    </row>
    <row r="254" spans="13:26" ht="12.75">
      <c r="M254" s="525">
        <f t="shared" si="33"/>
        <v>233</v>
      </c>
      <c r="N254" s="525">
        <f t="shared" si="34"/>
        <v>1</v>
      </c>
      <c r="O254" s="525">
        <f t="shared" si="35"/>
        <v>233</v>
      </c>
      <c r="P254" s="565">
        <f t="shared" si="36"/>
        <v>0.1684415526418106</v>
      </c>
      <c r="Q254" s="565">
        <f t="shared" si="37"/>
        <v>0.07133995170711968</v>
      </c>
      <c r="R254" s="565">
        <f t="shared" si="38"/>
        <v>0.08917493963389969</v>
      </c>
      <c r="S254" s="565">
        <f t="shared" si="39"/>
        <v>0.013871657276384407</v>
      </c>
      <c r="T254" s="525">
        <f t="shared" si="32"/>
        <v>0</v>
      </c>
      <c r="U254" s="525"/>
      <c r="V254" s="525"/>
      <c r="W254" s="525"/>
      <c r="X254" s="525"/>
      <c r="Y254" s="525"/>
      <c r="Z254" s="525"/>
    </row>
    <row r="255" spans="13:26" ht="12.75">
      <c r="M255" s="525">
        <f t="shared" si="33"/>
        <v>234</v>
      </c>
      <c r="N255" s="525">
        <f t="shared" si="34"/>
        <v>1</v>
      </c>
      <c r="O255" s="525">
        <f t="shared" si="35"/>
        <v>234</v>
      </c>
      <c r="P255" s="565">
        <f t="shared" si="36"/>
        <v>0.16513851653370715</v>
      </c>
      <c r="Q255" s="565">
        <f t="shared" si="37"/>
        <v>0.06994101876721705</v>
      </c>
      <c r="R255" s="565">
        <f t="shared" si="38"/>
        <v>0.0874262734590214</v>
      </c>
      <c r="S255" s="565">
        <f t="shared" si="39"/>
        <v>0.013599642538070006</v>
      </c>
      <c r="T255" s="525">
        <f t="shared" si="32"/>
        <v>0</v>
      </c>
      <c r="U255" s="525"/>
      <c r="V255" s="525"/>
      <c r="W255" s="525"/>
      <c r="X255" s="525"/>
      <c r="Y255" s="525"/>
      <c r="Z255" s="525"/>
    </row>
    <row r="256" spans="13:26" ht="12.75">
      <c r="M256" s="525">
        <f t="shared" si="33"/>
        <v>235</v>
      </c>
      <c r="N256" s="525">
        <f t="shared" si="34"/>
        <v>1</v>
      </c>
      <c r="O256" s="525">
        <f t="shared" si="35"/>
        <v>235</v>
      </c>
      <c r="P256" s="565">
        <f t="shared" si="36"/>
        <v>0.16190025094903052</v>
      </c>
      <c r="Q256" s="565">
        <f t="shared" si="37"/>
        <v>0.06856951804900106</v>
      </c>
      <c r="R256" s="565">
        <f t="shared" si="38"/>
        <v>0.08571189756125142</v>
      </c>
      <c r="S256" s="565">
        <f t="shared" si="39"/>
        <v>0.01333296184286134</v>
      </c>
      <c r="T256" s="525">
        <f t="shared" si="32"/>
        <v>0</v>
      </c>
      <c r="U256" s="525"/>
      <c r="V256" s="525"/>
      <c r="W256" s="525"/>
      <c r="X256" s="525"/>
      <c r="Y256" s="525"/>
      <c r="Z256" s="525"/>
    </row>
    <row r="257" spans="13:26" ht="12.75">
      <c r="M257" s="525">
        <f t="shared" si="33"/>
        <v>236</v>
      </c>
      <c r="N257" s="525">
        <f t="shared" si="34"/>
        <v>1</v>
      </c>
      <c r="O257" s="525">
        <f t="shared" si="35"/>
        <v>236</v>
      </c>
      <c r="P257" s="565">
        <f t="shared" si="36"/>
        <v>0.1587254857773224</v>
      </c>
      <c r="Q257" s="565">
        <f t="shared" si="37"/>
        <v>0.06722491162333645</v>
      </c>
      <c r="R257" s="565">
        <f t="shared" si="38"/>
        <v>0.08403113952917066</v>
      </c>
      <c r="S257" s="565">
        <f t="shared" si="39"/>
        <v>0.013071510593426556</v>
      </c>
      <c r="T257" s="525">
        <f t="shared" si="32"/>
        <v>0</v>
      </c>
      <c r="U257" s="525"/>
      <c r="V257" s="525"/>
      <c r="W257" s="525"/>
      <c r="X257" s="525"/>
      <c r="Y257" s="525"/>
      <c r="Z257" s="525"/>
    </row>
    <row r="258" spans="13:26" ht="12.75">
      <c r="M258" s="525">
        <f t="shared" si="33"/>
        <v>237</v>
      </c>
      <c r="N258" s="525">
        <f t="shared" si="34"/>
        <v>1</v>
      </c>
      <c r="O258" s="525">
        <f t="shared" si="35"/>
        <v>237</v>
      </c>
      <c r="P258" s="565">
        <f t="shared" si="36"/>
        <v>0.15561297581421593</v>
      </c>
      <c r="Q258" s="565">
        <f t="shared" si="37"/>
        <v>0.06590667210955019</v>
      </c>
      <c r="R258" s="565">
        <f t="shared" si="38"/>
        <v>0.08238334013693782</v>
      </c>
      <c r="S258" s="565">
        <f t="shared" si="39"/>
        <v>0.012815186243523671</v>
      </c>
      <c r="T258" s="525">
        <f t="shared" si="32"/>
        <v>0</v>
      </c>
      <c r="U258" s="525"/>
      <c r="V258" s="525"/>
      <c r="W258" s="525"/>
      <c r="X258" s="525"/>
      <c r="Y258" s="525"/>
      <c r="Z258" s="525"/>
    </row>
    <row r="259" spans="13:26" ht="12.75">
      <c r="M259" s="525">
        <f t="shared" si="33"/>
        <v>238</v>
      </c>
      <c r="N259" s="525">
        <f t="shared" si="34"/>
        <v>1</v>
      </c>
      <c r="O259" s="525">
        <f t="shared" si="35"/>
        <v>238</v>
      </c>
      <c r="P259" s="565">
        <f t="shared" si="36"/>
        <v>0.15256150027304238</v>
      </c>
      <c r="Q259" s="565">
        <f t="shared" si="37"/>
        <v>0.06461428246858257</v>
      </c>
      <c r="R259" s="565">
        <f t="shared" si="38"/>
        <v>0.08076785308572829</v>
      </c>
      <c r="S259" s="565">
        <f t="shared" si="39"/>
        <v>0.012563888257779966</v>
      </c>
      <c r="T259" s="525">
        <f t="shared" si="32"/>
        <v>0</v>
      </c>
      <c r="U259" s="525"/>
      <c r="V259" s="525"/>
      <c r="W259" s="525"/>
      <c r="X259" s="525"/>
      <c r="Y259" s="525"/>
      <c r="Z259" s="525"/>
    </row>
    <row r="260" spans="13:26" ht="12.75">
      <c r="M260" s="525">
        <f t="shared" si="33"/>
        <v>239</v>
      </c>
      <c r="N260" s="525">
        <f t="shared" si="34"/>
        <v>1</v>
      </c>
      <c r="O260" s="525">
        <f t="shared" si="35"/>
        <v>239</v>
      </c>
      <c r="P260" s="565">
        <f t="shared" si="36"/>
        <v>0.14956986230601493</v>
      </c>
      <c r="Q260" s="565">
        <f t="shared" si="37"/>
        <v>0.06334723580019448</v>
      </c>
      <c r="R260" s="565">
        <f t="shared" si="38"/>
        <v>0.07918404475024317</v>
      </c>
      <c r="S260" s="565">
        <f t="shared" si="39"/>
        <v>0.012317518072260059</v>
      </c>
      <c r="T260" s="525">
        <f t="shared" si="32"/>
        <v>0</v>
      </c>
      <c r="U260" s="525"/>
      <c r="V260" s="525"/>
      <c r="W260" s="525"/>
      <c r="X260" s="525"/>
      <c r="Y260" s="525"/>
      <c r="Z260" s="525"/>
    </row>
    <row r="261" spans="13:26" ht="12.75">
      <c r="M261" s="525">
        <f t="shared" si="33"/>
        <v>240</v>
      </c>
      <c r="N261" s="525">
        <f t="shared" si="34"/>
        <v>1</v>
      </c>
      <c r="O261" s="525">
        <f t="shared" si="35"/>
        <v>240</v>
      </c>
      <c r="P261" s="565">
        <f t="shared" si="36"/>
        <v>0.14663688853480192</v>
      </c>
      <c r="Q261" s="565">
        <f t="shared" si="37"/>
        <v>0.06210503514415132</v>
      </c>
      <c r="R261" s="565">
        <f t="shared" si="38"/>
        <v>0.07763129393018922</v>
      </c>
      <c r="S261" s="565">
        <f t="shared" si="39"/>
        <v>0.01207597905580722</v>
      </c>
      <c r="T261" s="525">
        <f t="shared" si="32"/>
        <v>0</v>
      </c>
      <c r="U261" s="525"/>
      <c r="V261" s="525"/>
      <c r="W261" s="525"/>
      <c r="X261" s="525"/>
      <c r="Y261" s="525"/>
      <c r="Z261" s="525"/>
    </row>
    <row r="262" spans="13:26" ht="12.75">
      <c r="M262" s="525">
        <f t="shared" si="33"/>
        <v>241</v>
      </c>
      <c r="N262" s="525">
        <f t="shared" si="34"/>
        <v>1</v>
      </c>
      <c r="O262" s="525">
        <f t="shared" si="35"/>
        <v>241</v>
      </c>
      <c r="P262" s="565">
        <f t="shared" si="36"/>
        <v>0.14376142859030502</v>
      </c>
      <c r="Q262" s="565">
        <f t="shared" si="37"/>
        <v>0.06088719328530558</v>
      </c>
      <c r="R262" s="565">
        <f t="shared" si="38"/>
        <v>0.07610899160663204</v>
      </c>
      <c r="S262" s="565">
        <f t="shared" si="39"/>
        <v>0.011839176472142771</v>
      </c>
      <c r="T262" s="525">
        <f t="shared" si="32"/>
        <v>0</v>
      </c>
      <c r="U262" s="525"/>
      <c r="V262" s="525"/>
      <c r="W262" s="525"/>
      <c r="X262" s="525"/>
      <c r="Y262" s="525"/>
      <c r="Z262" s="525"/>
    </row>
    <row r="263" spans="13:26" ht="12.75">
      <c r="M263" s="525">
        <f t="shared" si="33"/>
        <v>242</v>
      </c>
      <c r="N263" s="525">
        <f t="shared" si="34"/>
        <v>1</v>
      </c>
      <c r="O263" s="525">
        <f t="shared" si="35"/>
        <v>242</v>
      </c>
      <c r="P263" s="565">
        <f t="shared" si="36"/>
        <v>0.14094235466146232</v>
      </c>
      <c r="Q263" s="565">
        <f t="shared" si="37"/>
        <v>0.059693232562501614</v>
      </c>
      <c r="R263" s="565">
        <f t="shared" si="38"/>
        <v>0.07461654070312708</v>
      </c>
      <c r="S263" s="565">
        <f t="shared" si="39"/>
        <v>0.011607017442708666</v>
      </c>
      <c r="T263" s="525">
        <f t="shared" si="32"/>
        <v>0</v>
      </c>
      <c r="U263" s="525"/>
      <c r="V263" s="525"/>
      <c r="W263" s="525"/>
      <c r="X263" s="525"/>
      <c r="Y263" s="525"/>
      <c r="Z263" s="525"/>
    </row>
    <row r="264" spans="13:26" ht="12.75">
      <c r="M264" s="525">
        <f t="shared" si="33"/>
        <v>243</v>
      </c>
      <c r="N264" s="525">
        <f t="shared" si="34"/>
        <v>1</v>
      </c>
      <c r="O264" s="525">
        <f t="shared" si="35"/>
        <v>243</v>
      </c>
      <c r="P264" s="565">
        <f t="shared" si="36"/>
        <v>0.1381785610528989</v>
      </c>
      <c r="Q264" s="565">
        <f t="shared" si="37"/>
        <v>0.058522684681227705</v>
      </c>
      <c r="R264" s="565">
        <f t="shared" si="38"/>
        <v>0.0731533558515347</v>
      </c>
      <c r="S264" s="565">
        <f t="shared" si="39"/>
        <v>0.011379410910238738</v>
      </c>
      <c r="T264" s="525">
        <f t="shared" si="32"/>
        <v>0</v>
      </c>
      <c r="U264" s="525"/>
      <c r="V264" s="525"/>
      <c r="W264" s="525"/>
      <c r="X264" s="525"/>
      <c r="Y264" s="525"/>
      <c r="Z264" s="525"/>
    </row>
    <row r="265" spans="13:26" ht="12.75">
      <c r="M265" s="525">
        <f t="shared" si="33"/>
        <v>244</v>
      </c>
      <c r="N265" s="525">
        <f t="shared" si="34"/>
        <v>1</v>
      </c>
      <c r="O265" s="525">
        <f t="shared" si="35"/>
        <v>244</v>
      </c>
      <c r="P265" s="565">
        <f t="shared" si="36"/>
        <v>0.13546896375125178</v>
      </c>
      <c r="Q265" s="565">
        <f t="shared" si="37"/>
        <v>0.057375090529941865</v>
      </c>
      <c r="R265" s="565">
        <f t="shared" si="38"/>
        <v>0.0717188631624274</v>
      </c>
      <c r="S265" s="565">
        <f t="shared" si="39"/>
        <v>0.011156267603044268</v>
      </c>
      <c r="T265" s="525">
        <f t="shared" si="32"/>
        <v>0</v>
      </c>
      <c r="U265" s="525"/>
      <c r="V265" s="525"/>
      <c r="W265" s="525"/>
      <c r="X265" s="525"/>
      <c r="Y265" s="525"/>
      <c r="Z265" s="525"/>
    </row>
    <row r="266" spans="13:26" ht="12.75">
      <c r="M266" s="525">
        <f t="shared" si="33"/>
        <v>245</v>
      </c>
      <c r="N266" s="525">
        <f t="shared" si="34"/>
        <v>1</v>
      </c>
      <c r="O266" s="525">
        <f t="shared" si="35"/>
        <v>245</v>
      </c>
      <c r="P266" s="565">
        <f t="shared" si="36"/>
        <v>0.1328124999999988</v>
      </c>
      <c r="Q266" s="565">
        <f t="shared" si="37"/>
        <v>0.056249999999999425</v>
      </c>
      <c r="R266" s="565">
        <f t="shared" si="38"/>
        <v>0.07031249999999935</v>
      </c>
      <c r="S266" s="565">
        <f t="shared" si="39"/>
        <v>0.010937499999999904</v>
      </c>
      <c r="T266" s="525">
        <f t="shared" si="32"/>
        <v>0</v>
      </c>
      <c r="U266" s="525"/>
      <c r="V266" s="525"/>
      <c r="W266" s="525"/>
      <c r="X266" s="525"/>
      <c r="Y266" s="525"/>
      <c r="Z266" s="525"/>
    </row>
    <row r="267" spans="13:26" ht="12.75">
      <c r="M267" s="525">
        <f t="shared" si="33"/>
        <v>246</v>
      </c>
      <c r="N267" s="525">
        <f t="shared" si="34"/>
        <v>1</v>
      </c>
      <c r="O267" s="525">
        <f t="shared" si="35"/>
        <v>246</v>
      </c>
      <c r="P267" s="565">
        <f t="shared" si="36"/>
        <v>0.13020812788262498</v>
      </c>
      <c r="Q267" s="565">
        <f t="shared" si="37"/>
        <v>0.05514697180911169</v>
      </c>
      <c r="R267" s="565">
        <f t="shared" si="38"/>
        <v>0.06893371476138968</v>
      </c>
      <c r="S267" s="565">
        <f t="shared" si="39"/>
        <v>0.010723022296216177</v>
      </c>
      <c r="T267" s="525">
        <f t="shared" si="32"/>
        <v>0</v>
      </c>
      <c r="U267" s="525"/>
      <c r="V267" s="525"/>
      <c r="W267" s="525"/>
      <c r="X267" s="525"/>
      <c r="Y267" s="525"/>
      <c r="Z267" s="525"/>
    </row>
    <row r="268" spans="13:26" ht="12.75">
      <c r="M268" s="525">
        <f t="shared" si="33"/>
        <v>247</v>
      </c>
      <c r="N268" s="525">
        <f t="shared" si="34"/>
        <v>1</v>
      </c>
      <c r="O268" s="525">
        <f t="shared" si="35"/>
        <v>247</v>
      </c>
      <c r="P268" s="565">
        <f t="shared" si="36"/>
        <v>0.12765482591396274</v>
      </c>
      <c r="Q268" s="565">
        <f t="shared" si="37"/>
        <v>0.0540655733282665</v>
      </c>
      <c r="R268" s="565">
        <f t="shared" si="38"/>
        <v>0.0675819666603332</v>
      </c>
      <c r="S268" s="565">
        <f t="shared" si="39"/>
        <v>0.010512750369385168</v>
      </c>
      <c r="T268" s="525">
        <f t="shared" si="32"/>
        <v>0</v>
      </c>
      <c r="U268" s="525"/>
      <c r="V268" s="525"/>
      <c r="W268" s="525"/>
      <c r="X268" s="525"/>
      <c r="Y268" s="525"/>
      <c r="Z268" s="525"/>
    </row>
    <row r="269" spans="13:26" ht="12.75">
      <c r="M269" s="525">
        <f t="shared" si="33"/>
        <v>248</v>
      </c>
      <c r="N269" s="525">
        <f t="shared" si="34"/>
        <v>1</v>
      </c>
      <c r="O269" s="525">
        <f t="shared" si="35"/>
        <v>248</v>
      </c>
      <c r="P269" s="565">
        <f t="shared" si="36"/>
        <v>0.12515159263954553</v>
      </c>
      <c r="Q269" s="565">
        <f t="shared" si="37"/>
        <v>0.053005380412042745</v>
      </c>
      <c r="R269" s="565">
        <f t="shared" si="38"/>
        <v>0.0662567255150535</v>
      </c>
      <c r="S269" s="565">
        <f t="shared" si="39"/>
        <v>0.010306601746786104</v>
      </c>
      <c r="T269" s="525">
        <f t="shared" si="32"/>
        <v>0</v>
      </c>
      <c r="U269" s="525"/>
      <c r="V269" s="525"/>
      <c r="W269" s="525"/>
      <c r="X269" s="525"/>
      <c r="Y269" s="525"/>
      <c r="Z269" s="525"/>
    </row>
    <row r="270" spans="13:26" ht="12.75">
      <c r="M270" s="525">
        <f t="shared" si="33"/>
        <v>249</v>
      </c>
      <c r="N270" s="525">
        <f t="shared" si="34"/>
        <v>1</v>
      </c>
      <c r="O270" s="525">
        <f t="shared" si="35"/>
        <v>249</v>
      </c>
      <c r="P270" s="565">
        <f t="shared" si="36"/>
        <v>0.1226974462428181</v>
      </c>
      <c r="Q270" s="565">
        <f t="shared" si="37"/>
        <v>0.051965977232252304</v>
      </c>
      <c r="R270" s="565">
        <f t="shared" si="38"/>
        <v>0.06495747154031545</v>
      </c>
      <c r="S270" s="565">
        <f t="shared" si="39"/>
        <v>0.010104495572937962</v>
      </c>
      <c r="T270" s="525">
        <f t="shared" si="32"/>
        <v>0</v>
      </c>
      <c r="U270" s="525"/>
      <c r="V270" s="525"/>
      <c r="W270" s="525"/>
      <c r="X270" s="525"/>
      <c r="Y270" s="525"/>
      <c r="Z270" s="525"/>
    </row>
    <row r="271" spans="13:26" ht="12.75">
      <c r="M271" s="525">
        <f t="shared" si="33"/>
        <v>250</v>
      </c>
      <c r="N271" s="525">
        <f t="shared" si="34"/>
        <v>1</v>
      </c>
      <c r="O271" s="525">
        <f t="shared" si="35"/>
        <v>250</v>
      </c>
      <c r="P271" s="565">
        <f t="shared" si="36"/>
        <v>0.120291424160049</v>
      </c>
      <c r="Q271" s="565">
        <f t="shared" si="37"/>
        <v>0.05094695611484422</v>
      </c>
      <c r="R271" s="565">
        <f t="shared" si="38"/>
        <v>0.06368369514355533</v>
      </c>
      <c r="S271" s="565">
        <f t="shared" si="39"/>
        <v>0.00990635257788639</v>
      </c>
      <c r="T271" s="525">
        <f t="shared" si="32"/>
        <v>0</v>
      </c>
      <c r="U271" s="525"/>
      <c r="V271" s="525"/>
      <c r="W271" s="525"/>
      <c r="X271" s="525"/>
      <c r="Y271" s="525"/>
      <c r="Z271" s="525"/>
    </row>
    <row r="272" spans="13:26" ht="12.75">
      <c r="M272" s="525">
        <f t="shared" si="33"/>
        <v>251</v>
      </c>
      <c r="N272" s="525">
        <f t="shared" si="34"/>
        <v>1</v>
      </c>
      <c r="O272" s="525">
        <f t="shared" si="35"/>
        <v>251</v>
      </c>
      <c r="P272" s="565">
        <f t="shared" si="36"/>
        <v>0.11793258270279444</v>
      </c>
      <c r="Q272" s="565">
        <f t="shared" si="37"/>
        <v>0.04994791738000699</v>
      </c>
      <c r="R272" s="565">
        <f t="shared" si="38"/>
        <v>0.0624348967250088</v>
      </c>
      <c r="S272" s="565">
        <f t="shared" si="39"/>
        <v>0.009712095046112486</v>
      </c>
      <c r="T272" s="525">
        <f t="shared" si="32"/>
        <v>0</v>
      </c>
      <c r="U272" s="525"/>
      <c r="V272" s="525"/>
      <c r="W272" s="525"/>
      <c r="X272" s="525"/>
      <c r="Y272" s="525"/>
      <c r="Z272" s="525"/>
    </row>
    <row r="273" spans="13:26" ht="12.75">
      <c r="M273" s="525">
        <f t="shared" si="33"/>
        <v>252</v>
      </c>
      <c r="N273" s="525">
        <f t="shared" si="34"/>
        <v>1</v>
      </c>
      <c r="O273" s="525">
        <f t="shared" si="35"/>
        <v>252</v>
      </c>
      <c r="P273" s="565">
        <f t="shared" si="36"/>
        <v>0.11561999668776542</v>
      </c>
      <c r="Q273" s="565">
        <f t="shared" si="37"/>
        <v>0.04896846918540647</v>
      </c>
      <c r="R273" s="565">
        <f t="shared" si="38"/>
        <v>0.06121058648175814</v>
      </c>
      <c r="S273" s="565">
        <f t="shared" si="39"/>
        <v>0.009521646786051273</v>
      </c>
      <c r="T273" s="525">
        <f t="shared" si="32"/>
        <v>0</v>
      </c>
      <c r="U273" s="525"/>
      <c r="V273" s="525"/>
      <c r="W273" s="525"/>
      <c r="X273" s="525"/>
      <c r="Y273" s="525"/>
      <c r="Z273" s="525"/>
    </row>
    <row r="274" spans="13:26" ht="12.75">
      <c r="M274" s="525">
        <f t="shared" si="33"/>
        <v>253</v>
      </c>
      <c r="N274" s="525">
        <f t="shared" si="34"/>
        <v>1</v>
      </c>
      <c r="O274" s="525">
        <f t="shared" si="35"/>
        <v>253</v>
      </c>
      <c r="P274" s="565">
        <f t="shared" si="36"/>
        <v>0.11335275907395292</v>
      </c>
      <c r="Q274" s="565">
        <f t="shared" si="37"/>
        <v>0.04800822737249765</v>
      </c>
      <c r="R274" s="565">
        <f t="shared" si="38"/>
        <v>0.060010284215622114</v>
      </c>
      <c r="S274" s="565">
        <f t="shared" si="39"/>
        <v>0.00933493310020789</v>
      </c>
      <c r="T274" s="525">
        <f t="shared" si="32"/>
        <v>0</v>
      </c>
      <c r="U274" s="525"/>
      <c r="V274" s="525"/>
      <c r="W274" s="525"/>
      <c r="X274" s="525"/>
      <c r="Y274" s="525"/>
      <c r="Z274" s="525"/>
    </row>
    <row r="275" spans="13:26" ht="12.75">
      <c r="M275" s="525">
        <f t="shared" si="33"/>
        <v>254</v>
      </c>
      <c r="N275" s="525">
        <f t="shared" si="34"/>
        <v>1</v>
      </c>
      <c r="O275" s="525">
        <f t="shared" si="35"/>
        <v>254</v>
      </c>
      <c r="P275" s="565">
        <f t="shared" si="36"/>
        <v>0.11112998060686889</v>
      </c>
      <c r="Q275" s="565">
        <f t="shared" si="37"/>
        <v>0.0470668153158503</v>
      </c>
      <c r="R275" s="565">
        <f t="shared" si="38"/>
        <v>0.058833519144812926</v>
      </c>
      <c r="S275" s="565">
        <f t="shared" si="39"/>
        <v>0.009151880755859794</v>
      </c>
      <c r="T275" s="525">
        <f t="shared" si="32"/>
        <v>0</v>
      </c>
      <c r="U275" s="525"/>
      <c r="V275" s="525"/>
      <c r="W275" s="525"/>
      <c r="X275" s="525"/>
      <c r="Y275" s="525"/>
      <c r="Z275" s="525"/>
    </row>
    <row r="276" spans="13:26" ht="12.75">
      <c r="M276" s="525">
        <f t="shared" si="33"/>
        <v>255</v>
      </c>
      <c r="N276" s="525">
        <f t="shared" si="34"/>
        <v>1</v>
      </c>
      <c r="O276" s="525">
        <f t="shared" si="35"/>
        <v>255</v>
      </c>
      <c r="P276" s="565">
        <f t="shared" si="36"/>
        <v>0.10895078946976339</v>
      </c>
      <c r="Q276" s="565">
        <f t="shared" si="37"/>
        <v>0.04614386377542915</v>
      </c>
      <c r="R276" s="565">
        <f t="shared" si="38"/>
        <v>0.057679829719286486</v>
      </c>
      <c r="S276" s="565">
        <f t="shared" si="39"/>
        <v>0.008972417956333458</v>
      </c>
      <c r="T276" s="525">
        <f t="shared" si="32"/>
        <v>0</v>
      </c>
      <c r="U276" s="525"/>
      <c r="V276" s="525"/>
      <c r="W276" s="525"/>
      <c r="X276" s="525"/>
      <c r="Y276" s="525"/>
      <c r="Z276" s="525"/>
    </row>
    <row r="277" spans="13:26" ht="12.75">
      <c r="M277" s="525">
        <f t="shared" si="33"/>
        <v>256</v>
      </c>
      <c r="N277" s="525">
        <f t="shared" si="34"/>
        <v>1</v>
      </c>
      <c r="O277" s="525">
        <f t="shared" si="35"/>
        <v>256</v>
      </c>
      <c r="P277" s="565">
        <f t="shared" si="36"/>
        <v>0.10681433094168118</v>
      </c>
      <c r="Q277" s="565">
        <f t="shared" si="37"/>
        <v>0.0452390107517708</v>
      </c>
      <c r="R277" s="565">
        <f t="shared" si="38"/>
        <v>0.05654876343971355</v>
      </c>
      <c r="S277" s="565">
        <f t="shared" si="39"/>
        <v>0.008796474312844336</v>
      </c>
      <c r="T277" s="525">
        <f aca="true" t="shared" si="40" ref="T277:T340">$B$11</f>
        <v>0</v>
      </c>
      <c r="U277" s="525"/>
      <c r="V277" s="525"/>
      <c r="W277" s="525"/>
      <c r="X277" s="525"/>
      <c r="Y277" s="525"/>
      <c r="Z277" s="525"/>
    </row>
    <row r="278" spans="13:26" ht="12.75">
      <c r="M278" s="525">
        <f aca="true" t="shared" si="41" ref="M278:M341">(M277+1)</f>
        <v>257</v>
      </c>
      <c r="N278" s="525">
        <f aca="true" t="shared" si="42" ref="N278:N341">IF($B$9&gt;N277,IF(O277=($B$8-1),(N277+1),(N277)),(N277))</f>
        <v>1</v>
      </c>
      <c r="O278" s="525">
        <f aca="true" t="shared" si="43" ref="O278:O341">IF(O277&lt;($B$8-1),(1+O277),0)</f>
        <v>257</v>
      </c>
      <c r="P278" s="565">
        <f aca="true" t="shared" si="44" ref="P278:P341">IF((N278&gt;N277),(EXP(-$Q$16)*(P277)+$Q$11),((EXP(-$Q$16)*(P277))))</f>
        <v>0.10471976706222362</v>
      </c>
      <c r="Q278" s="565">
        <f aca="true" t="shared" si="45" ref="Q278:Q341">IF((N278&gt;N277),(EXP(-$Q$16)*(Q277)+$Q$12),((EXP(-$Q$16)*(Q277))))</f>
        <v>0.04435190134400054</v>
      </c>
      <c r="R278" s="565">
        <f aca="true" t="shared" si="46" ref="R278:R341">IF((N278&gt;N277),(EXP(-$Q$16)*(R277)+$Q$13),((EXP(-$Q$16)*(R277))))</f>
        <v>0.05543987668000073</v>
      </c>
      <c r="S278" s="565">
        <f aca="true" t="shared" si="47" ref="S278:S341">IF((N278&gt;N277),(EXP(-$Q$16)*(S277)+$Q$14),((EXP(-$Q$16)*(S277))))</f>
        <v>0.008623980816889008</v>
      </c>
      <c r="T278" s="525">
        <f t="shared" si="40"/>
        <v>0</v>
      </c>
      <c r="U278" s="525"/>
      <c r="V278" s="525"/>
      <c r="W278" s="525"/>
      <c r="X278" s="525"/>
      <c r="Y278" s="525"/>
      <c r="Z278" s="525"/>
    </row>
    <row r="279" spans="13:26" ht="12.75">
      <c r="M279" s="525">
        <f t="shared" si="41"/>
        <v>258</v>
      </c>
      <c r="N279" s="525">
        <f t="shared" si="42"/>
        <v>1</v>
      </c>
      <c r="O279" s="525">
        <f t="shared" si="43"/>
        <v>258</v>
      </c>
      <c r="P279" s="565">
        <f t="shared" si="44"/>
        <v>0.10266627630288441</v>
      </c>
      <c r="Q279" s="565">
        <f t="shared" si="45"/>
        <v>0.04348218761063335</v>
      </c>
      <c r="R279" s="565">
        <f t="shared" si="46"/>
        <v>0.054352734513291735</v>
      </c>
      <c r="S279" s="565">
        <f t="shared" si="47"/>
        <v>0.008454869813178719</v>
      </c>
      <c r="T279" s="525">
        <f t="shared" si="40"/>
        <v>0</v>
      </c>
      <c r="U279" s="525"/>
      <c r="V279" s="525"/>
      <c r="W279" s="525"/>
      <c r="X279" s="525"/>
      <c r="Y279" s="525"/>
      <c r="Z279" s="525"/>
    </row>
    <row r="280" spans="13:26" ht="12.75">
      <c r="M280" s="525">
        <f t="shared" si="41"/>
        <v>259</v>
      </c>
      <c r="N280" s="525">
        <f t="shared" si="42"/>
        <v>1</v>
      </c>
      <c r="O280" s="525">
        <f t="shared" si="43"/>
        <v>259</v>
      </c>
      <c r="P280" s="565">
        <f t="shared" si="44"/>
        <v>0.10065305324483016</v>
      </c>
      <c r="Q280" s="565">
        <f t="shared" si="45"/>
        <v>0.04262952843310449</v>
      </c>
      <c r="R280" s="565">
        <f t="shared" si="46"/>
        <v>0.05328691054138066</v>
      </c>
      <c r="S280" s="565">
        <f t="shared" si="47"/>
        <v>0.008289074973103662</v>
      </c>
      <c r="T280" s="525">
        <f t="shared" si="40"/>
        <v>0</v>
      </c>
      <c r="U280" s="525"/>
      <c r="V280" s="525"/>
      <c r="W280" s="525"/>
      <c r="X280" s="525"/>
      <c r="Y280" s="525"/>
      <c r="Z280" s="525"/>
    </row>
    <row r="281" spans="13:26" ht="12.75">
      <c r="M281" s="525">
        <f t="shared" si="41"/>
        <v>260</v>
      </c>
      <c r="N281" s="525">
        <f t="shared" si="42"/>
        <v>1</v>
      </c>
      <c r="O281" s="525">
        <f t="shared" si="43"/>
        <v>260</v>
      </c>
      <c r="P281" s="565">
        <f t="shared" si="44"/>
        <v>0.09867930826299953</v>
      </c>
      <c r="Q281" s="565">
        <f t="shared" si="45"/>
        <v>0.04179358938197623</v>
      </c>
      <c r="R281" s="565">
        <f t="shared" si="46"/>
        <v>0.05224198672747033</v>
      </c>
      <c r="S281" s="565">
        <f t="shared" si="47"/>
        <v>0.00812653126871761</v>
      </c>
      <c r="T281" s="525">
        <f t="shared" si="40"/>
        <v>0</v>
      </c>
      <c r="U281" s="525"/>
      <c r="V281" s="525"/>
      <c r="W281" s="525"/>
      <c r="X281" s="525"/>
      <c r="Y281" s="525"/>
      <c r="Z281" s="525"/>
    </row>
    <row r="282" spans="13:26" ht="12.75">
      <c r="M282" s="525">
        <f t="shared" si="41"/>
        <v>261</v>
      </c>
      <c r="N282" s="525">
        <f t="shared" si="42"/>
        <v>1</v>
      </c>
      <c r="O282" s="525">
        <f t="shared" si="43"/>
        <v>261</v>
      </c>
      <c r="P282" s="565">
        <f t="shared" si="44"/>
        <v>0.09674426721639703</v>
      </c>
      <c r="Q282" s="565">
        <f t="shared" si="45"/>
        <v>0.04097404258576811</v>
      </c>
      <c r="R282" s="565">
        <f t="shared" si="46"/>
        <v>0.05121755323221019</v>
      </c>
      <c r="S282" s="565">
        <f t="shared" si="47"/>
        <v>0.007967174947232699</v>
      </c>
      <c r="T282" s="525">
        <f t="shared" si="40"/>
        <v>0</v>
      </c>
      <c r="U282" s="525"/>
      <c r="V282" s="525"/>
      <c r="W282" s="525"/>
      <c r="X282" s="525"/>
      <c r="Y282" s="525"/>
      <c r="Z282" s="525"/>
    </row>
    <row r="283" spans="13:26" ht="12.75">
      <c r="M283" s="525">
        <f t="shared" si="41"/>
        <v>262</v>
      </c>
      <c r="N283" s="525">
        <f t="shared" si="42"/>
        <v>1</v>
      </c>
      <c r="O283" s="525">
        <f t="shared" si="43"/>
        <v>262</v>
      </c>
      <c r="P283" s="565">
        <f t="shared" si="44"/>
        <v>0.09484717114445991</v>
      </c>
      <c r="Q283" s="565">
        <f t="shared" si="45"/>
        <v>0.04017056660235945</v>
      </c>
      <c r="R283" s="565">
        <f t="shared" si="46"/>
        <v>0.05021320825294936</v>
      </c>
      <c r="S283" s="565">
        <f t="shared" si="47"/>
        <v>0.007810943506014348</v>
      </c>
      <c r="T283" s="525">
        <f t="shared" si="40"/>
        <v>0</v>
      </c>
      <c r="U283" s="525"/>
      <c r="V283" s="525"/>
      <c r="W283" s="525"/>
      <c r="X283" s="525"/>
      <c r="Y283" s="525"/>
      <c r="Z283" s="525"/>
    </row>
    <row r="284" spans="13:26" ht="12.75">
      <c r="M284" s="525">
        <f t="shared" si="41"/>
        <v>263</v>
      </c>
      <c r="N284" s="525">
        <f t="shared" si="42"/>
        <v>1</v>
      </c>
      <c r="O284" s="525">
        <f t="shared" si="43"/>
        <v>263</v>
      </c>
      <c r="P284" s="565">
        <f t="shared" si="44"/>
        <v>0.09298727596937913</v>
      </c>
      <c r="Q284" s="565">
        <f t="shared" si="45"/>
        <v>0.03938284629291348</v>
      </c>
      <c r="R284" s="565">
        <f t="shared" si="46"/>
        <v>0.04922855786614189</v>
      </c>
      <c r="S284" s="565">
        <f t="shared" si="47"/>
        <v>0.007657775668066519</v>
      </c>
      <c r="T284" s="525">
        <f t="shared" si="40"/>
        <v>0</v>
      </c>
      <c r="U284" s="525"/>
      <c r="V284" s="525"/>
      <c r="W284" s="525"/>
      <c r="X284" s="525"/>
      <c r="Y284" s="525"/>
      <c r="Z284" s="525"/>
    </row>
    <row r="285" spans="13:26" ht="12.75">
      <c r="M285" s="525">
        <f t="shared" si="41"/>
        <v>264</v>
      </c>
      <c r="N285" s="525">
        <f t="shared" si="42"/>
        <v>1</v>
      </c>
      <c r="O285" s="525">
        <f t="shared" si="43"/>
        <v>264</v>
      </c>
      <c r="P285" s="565">
        <f t="shared" si="44"/>
        <v>0.09116385220425764</v>
      </c>
      <c r="Q285" s="565">
        <f t="shared" si="45"/>
        <v>0.03861057269827379</v>
      </c>
      <c r="R285" s="565">
        <f t="shared" si="46"/>
        <v>0.048263215872842276</v>
      </c>
      <c r="S285" s="565">
        <f t="shared" si="47"/>
        <v>0.0075076113579976905</v>
      </c>
      <c r="T285" s="525">
        <f t="shared" si="40"/>
        <v>0</v>
      </c>
      <c r="U285" s="525"/>
      <c r="V285" s="525"/>
      <c r="W285" s="525"/>
      <c r="X285" s="525"/>
      <c r="Y285" s="525"/>
      <c r="Z285" s="525"/>
    </row>
    <row r="286" spans="13:26" ht="12.75">
      <c r="M286" s="525">
        <f t="shared" si="41"/>
        <v>265</v>
      </c>
      <c r="N286" s="525">
        <f t="shared" si="42"/>
        <v>1</v>
      </c>
      <c r="O286" s="525">
        <f t="shared" si="43"/>
        <v>265</v>
      </c>
      <c r="P286" s="565">
        <f t="shared" si="44"/>
        <v>0.08937618466699151</v>
      </c>
      <c r="Q286" s="565">
        <f t="shared" si="45"/>
        <v>0.037853442917784606</v>
      </c>
      <c r="R286" s="565">
        <f t="shared" si="46"/>
        <v>0.047316803647230794</v>
      </c>
      <c r="S286" s="565">
        <f t="shared" si="47"/>
        <v>0.0073603916784581265</v>
      </c>
      <c r="T286" s="525">
        <f t="shared" si="40"/>
        <v>0</v>
      </c>
      <c r="U286" s="525"/>
      <c r="V286" s="525"/>
      <c r="W286" s="525"/>
      <c r="X286" s="525"/>
      <c r="Y286" s="525"/>
      <c r="Z286" s="525"/>
    </row>
    <row r="287" spans="13:26" ht="12.75">
      <c r="M287" s="525">
        <f t="shared" si="41"/>
        <v>266</v>
      </c>
      <c r="N287" s="525">
        <f t="shared" si="42"/>
        <v>1</v>
      </c>
      <c r="O287" s="525">
        <f t="shared" si="43"/>
        <v>266</v>
      </c>
      <c r="P287" s="565">
        <f t="shared" si="44"/>
        <v>0.08762357219976163</v>
      </c>
      <c r="Q287" s="565">
        <f t="shared" si="45"/>
        <v>0.037111159990487246</v>
      </c>
      <c r="R287" s="565">
        <f t="shared" si="46"/>
        <v>0.04638894998810909</v>
      </c>
      <c r="S287" s="565">
        <f t="shared" si="47"/>
        <v>0.007216058887039196</v>
      </c>
      <c r="T287" s="525">
        <f t="shared" si="40"/>
        <v>0</v>
      </c>
      <c r="U287" s="525"/>
      <c r="V287" s="525"/>
      <c r="W287" s="525"/>
      <c r="X287" s="525"/>
      <c r="Y287" s="525"/>
      <c r="Z287" s="525"/>
    </row>
    <row r="288" spans="13:26" ht="12.75">
      <c r="M288" s="525">
        <f t="shared" si="41"/>
        <v>267</v>
      </c>
      <c r="N288" s="525">
        <f t="shared" si="42"/>
        <v>1</v>
      </c>
      <c r="O288" s="525">
        <f t="shared" si="43"/>
        <v>267</v>
      </c>
      <c r="P288" s="565">
        <f t="shared" si="44"/>
        <v>0.08590532739402608</v>
      </c>
      <c r="Q288" s="565">
        <f t="shared" si="45"/>
        <v>0.03638343277864631</v>
      </c>
      <c r="R288" s="565">
        <f t="shared" si="46"/>
        <v>0.04547929097330792</v>
      </c>
      <c r="S288" s="565">
        <f t="shared" si="47"/>
        <v>0.00707455637362568</v>
      </c>
      <c r="T288" s="525">
        <f t="shared" si="40"/>
        <v>0</v>
      </c>
      <c r="U288" s="525"/>
      <c r="V288" s="525"/>
      <c r="W288" s="525"/>
      <c r="X288" s="525"/>
      <c r="Y288" s="525"/>
      <c r="Z288" s="525"/>
    </row>
    <row r="289" spans="13:26" ht="12.75">
      <c r="M289" s="525">
        <f t="shared" si="41"/>
        <v>268</v>
      </c>
      <c r="N289" s="525">
        <f t="shared" si="42"/>
        <v>1</v>
      </c>
      <c r="O289" s="525">
        <f t="shared" si="43"/>
        <v>268</v>
      </c>
      <c r="P289" s="565">
        <f t="shared" si="44"/>
        <v>0.08422077632090516</v>
      </c>
      <c r="Q289" s="565">
        <f t="shared" si="45"/>
        <v>0.0356699758535598</v>
      </c>
      <c r="R289" s="565">
        <f t="shared" si="46"/>
        <v>0.04458746981694978</v>
      </c>
      <c r="S289" s="565">
        <f t="shared" si="47"/>
        <v>0.0069358286381921925</v>
      </c>
      <c r="T289" s="525">
        <f t="shared" si="40"/>
        <v>0</v>
      </c>
      <c r="U289" s="525"/>
      <c r="V289" s="525"/>
      <c r="W289" s="525"/>
      <c r="X289" s="525"/>
      <c r="Y289" s="525"/>
      <c r="Z289" s="525"/>
    </row>
    <row r="290" spans="13:26" ht="12.75">
      <c r="M290" s="525">
        <f t="shared" si="41"/>
        <v>269</v>
      </c>
      <c r="N290" s="525">
        <f t="shared" si="42"/>
        <v>1</v>
      </c>
      <c r="O290" s="525">
        <f t="shared" si="43"/>
        <v>269</v>
      </c>
      <c r="P290" s="565">
        <f t="shared" si="44"/>
        <v>0.08256925826685343</v>
      </c>
      <c r="Q290" s="565">
        <f t="shared" si="45"/>
        <v>0.03497050938360848</v>
      </c>
      <c r="R290" s="565">
        <f t="shared" si="46"/>
        <v>0.04371313672951064</v>
      </c>
      <c r="S290" s="565">
        <f t="shared" si="47"/>
        <v>0.0067998212690349915</v>
      </c>
      <c r="T290" s="525">
        <f t="shared" si="40"/>
        <v>0</v>
      </c>
      <c r="U290" s="525"/>
      <c r="V290" s="525"/>
      <c r="W290" s="525"/>
      <c r="X290" s="525"/>
      <c r="Y290" s="525"/>
      <c r="Z290" s="525"/>
    </row>
    <row r="291" spans="13:26" ht="12.75">
      <c r="M291" s="525">
        <f t="shared" si="41"/>
        <v>270</v>
      </c>
      <c r="N291" s="525">
        <f t="shared" si="42"/>
        <v>1</v>
      </c>
      <c r="O291" s="525">
        <f t="shared" si="43"/>
        <v>270</v>
      </c>
      <c r="P291" s="565">
        <f t="shared" si="44"/>
        <v>0.08095012547451512</v>
      </c>
      <c r="Q291" s="565">
        <f t="shared" si="45"/>
        <v>0.03428475902450049</v>
      </c>
      <c r="R291" s="565">
        <f t="shared" si="46"/>
        <v>0.04285594878062565</v>
      </c>
      <c r="S291" s="565">
        <f t="shared" si="47"/>
        <v>0.00666648092143066</v>
      </c>
      <c r="T291" s="525">
        <f t="shared" si="40"/>
        <v>0</v>
      </c>
      <c r="U291" s="525"/>
      <c r="V291" s="525"/>
      <c r="W291" s="525"/>
      <c r="X291" s="525"/>
      <c r="Y291" s="525"/>
      <c r="Z291" s="525"/>
    </row>
    <row r="292" spans="13:26" ht="12.75">
      <c r="M292" s="525">
        <f t="shared" si="41"/>
        <v>271</v>
      </c>
      <c r="N292" s="525">
        <f t="shared" si="42"/>
        <v>1</v>
      </c>
      <c r="O292" s="525">
        <f t="shared" si="43"/>
        <v>271</v>
      </c>
      <c r="P292" s="565">
        <f t="shared" si="44"/>
        <v>0.07936274288866108</v>
      </c>
      <c r="Q292" s="565">
        <f t="shared" si="45"/>
        <v>0.03361245581166819</v>
      </c>
      <c r="R292" s="565">
        <f t="shared" si="46"/>
        <v>0.04201556976458527</v>
      </c>
      <c r="S292" s="565">
        <f t="shared" si="47"/>
        <v>0.0065357552967132675</v>
      </c>
      <c r="T292" s="525">
        <f t="shared" si="40"/>
        <v>0</v>
      </c>
      <c r="U292" s="525"/>
      <c r="V292" s="525"/>
      <c r="W292" s="525"/>
      <c r="X292" s="525"/>
      <c r="Y292" s="525"/>
      <c r="Z292" s="525"/>
    </row>
    <row r="293" spans="13:26" ht="12.75">
      <c r="M293" s="525">
        <f t="shared" si="41"/>
        <v>272</v>
      </c>
      <c r="N293" s="525">
        <f t="shared" si="42"/>
        <v>1</v>
      </c>
      <c r="O293" s="525">
        <f t="shared" si="43"/>
        <v>272</v>
      </c>
      <c r="P293" s="565">
        <f t="shared" si="44"/>
        <v>0.07780648790710785</v>
      </c>
      <c r="Q293" s="565">
        <f t="shared" si="45"/>
        <v>0.03295333605477506</v>
      </c>
      <c r="R293" s="565">
        <f t="shared" si="46"/>
        <v>0.04119167006846886</v>
      </c>
      <c r="S293" s="565">
        <f t="shared" si="47"/>
        <v>0.006407593121761825</v>
      </c>
      <c r="T293" s="525">
        <f t="shared" si="40"/>
        <v>0</v>
      </c>
      <c r="U293" s="525"/>
      <c r="V293" s="525"/>
      <c r="W293" s="525"/>
      <c r="X293" s="525"/>
      <c r="Y293" s="525"/>
      <c r="Z293" s="525"/>
    </row>
    <row r="294" spans="13:26" ht="12.75">
      <c r="M294" s="525">
        <f t="shared" si="41"/>
        <v>273</v>
      </c>
      <c r="N294" s="525">
        <f t="shared" si="42"/>
        <v>1</v>
      </c>
      <c r="O294" s="525">
        <f t="shared" si="43"/>
        <v>273</v>
      </c>
      <c r="P294" s="565">
        <f t="shared" si="44"/>
        <v>0.07628075013652108</v>
      </c>
      <c r="Q294" s="565">
        <f t="shared" si="45"/>
        <v>0.03230714123429125</v>
      </c>
      <c r="R294" s="565">
        <f t="shared" si="46"/>
        <v>0.040383926542864094</v>
      </c>
      <c r="S294" s="565">
        <f t="shared" si="47"/>
        <v>0.006281944128889973</v>
      </c>
      <c r="T294" s="525">
        <f t="shared" si="40"/>
        <v>0</v>
      </c>
      <c r="U294" s="525"/>
      <c r="V294" s="525"/>
      <c r="W294" s="525"/>
      <c r="X294" s="525"/>
      <c r="Y294" s="525"/>
      <c r="Z294" s="525"/>
    </row>
    <row r="295" spans="13:26" ht="12.75">
      <c r="M295" s="525">
        <f t="shared" si="41"/>
        <v>274</v>
      </c>
      <c r="N295" s="525">
        <f t="shared" si="42"/>
        <v>1</v>
      </c>
      <c r="O295" s="525">
        <f t="shared" si="43"/>
        <v>274</v>
      </c>
      <c r="P295" s="565">
        <f t="shared" si="44"/>
        <v>0.07478493115300736</v>
      </c>
      <c r="Q295" s="565">
        <f t="shared" si="45"/>
        <v>0.031673617900097206</v>
      </c>
      <c r="R295" s="565">
        <f t="shared" si="46"/>
        <v>0.039592022375121536</v>
      </c>
      <c r="S295" s="565">
        <f t="shared" si="47"/>
        <v>0.006158759036130019</v>
      </c>
      <c r="T295" s="525">
        <f t="shared" si="40"/>
        <v>0</v>
      </c>
      <c r="U295" s="525"/>
      <c r="V295" s="525"/>
      <c r="W295" s="525"/>
      <c r="X295" s="525"/>
      <c r="Y295" s="525"/>
      <c r="Z295" s="525"/>
    </row>
    <row r="296" spans="13:26" ht="12.75">
      <c r="M296" s="525">
        <f t="shared" si="41"/>
        <v>275</v>
      </c>
      <c r="N296" s="525">
        <f t="shared" si="42"/>
        <v>1</v>
      </c>
      <c r="O296" s="525">
        <f t="shared" si="43"/>
        <v>275</v>
      </c>
      <c r="P296" s="565">
        <f t="shared" si="44"/>
        <v>0.07331844426740085</v>
      </c>
      <c r="Q296" s="565">
        <f t="shared" si="45"/>
        <v>0.031052517572075625</v>
      </c>
      <c r="R296" s="565">
        <f t="shared" si="46"/>
        <v>0.03881564696509456</v>
      </c>
      <c r="S296" s="565">
        <f t="shared" si="47"/>
        <v>0.006037989527903601</v>
      </c>
      <c r="T296" s="525">
        <f t="shared" si="40"/>
        <v>0</v>
      </c>
      <c r="U296" s="525"/>
      <c r="V296" s="525"/>
      <c r="W296" s="525"/>
      <c r="X296" s="525"/>
      <c r="Y296" s="525"/>
      <c r="Z296" s="525"/>
    </row>
    <row r="297" spans="13:26" ht="12.75">
      <c r="M297" s="525">
        <f t="shared" si="41"/>
        <v>276</v>
      </c>
      <c r="N297" s="525">
        <f t="shared" si="42"/>
        <v>1</v>
      </c>
      <c r="O297" s="525">
        <f t="shared" si="43"/>
        <v>276</v>
      </c>
      <c r="P297" s="565">
        <f t="shared" si="44"/>
        <v>0.0718807142951524</v>
      </c>
      <c r="Q297" s="565">
        <f t="shared" si="45"/>
        <v>0.030443596642652754</v>
      </c>
      <c r="R297" s="565">
        <f t="shared" si="46"/>
        <v>0.03805449580331598</v>
      </c>
      <c r="S297" s="565">
        <f t="shared" si="47"/>
        <v>0.005919588236071376</v>
      </c>
      <c r="T297" s="525">
        <f t="shared" si="40"/>
        <v>0</v>
      </c>
      <c r="U297" s="525"/>
      <c r="V297" s="525"/>
      <c r="W297" s="525"/>
      <c r="X297" s="525"/>
      <c r="Y297" s="525"/>
      <c r="Z297" s="525"/>
    </row>
    <row r="298" spans="13:26" ht="12.75">
      <c r="M298" s="525">
        <f t="shared" si="41"/>
        <v>277</v>
      </c>
      <c r="N298" s="525">
        <f t="shared" si="42"/>
        <v>1</v>
      </c>
      <c r="O298" s="525">
        <f t="shared" si="43"/>
        <v>277</v>
      </c>
      <c r="P298" s="565">
        <f t="shared" si="44"/>
        <v>0.07047117733073105</v>
      </c>
      <c r="Q298" s="565">
        <f t="shared" si="45"/>
        <v>0.029846616281250772</v>
      </c>
      <c r="R298" s="565">
        <f t="shared" si="46"/>
        <v>0.0373082703515635</v>
      </c>
      <c r="S298" s="565">
        <f t="shared" si="47"/>
        <v>0.005803508721354324</v>
      </c>
      <c r="T298" s="525">
        <f t="shared" si="40"/>
        <v>0</v>
      </c>
      <c r="U298" s="525"/>
      <c r="V298" s="525"/>
      <c r="W298" s="525"/>
      <c r="X298" s="525"/>
      <c r="Y298" s="525"/>
      <c r="Z298" s="525"/>
    </row>
    <row r="299" spans="13:26" ht="12.75">
      <c r="M299" s="525">
        <f t="shared" si="41"/>
        <v>278</v>
      </c>
      <c r="N299" s="525">
        <f t="shared" si="42"/>
        <v>1</v>
      </c>
      <c r="O299" s="525">
        <f t="shared" si="43"/>
        <v>278</v>
      </c>
      <c r="P299" s="565">
        <f t="shared" si="44"/>
        <v>0.06908928052644935</v>
      </c>
      <c r="Q299" s="565">
        <f t="shared" si="45"/>
        <v>0.029261342340613818</v>
      </c>
      <c r="R299" s="565">
        <f t="shared" si="46"/>
        <v>0.036576677925767305</v>
      </c>
      <c r="S299" s="565">
        <f t="shared" si="47"/>
        <v>0.00568970545511936</v>
      </c>
      <c r="T299" s="525">
        <f t="shared" si="40"/>
        <v>0</v>
      </c>
      <c r="U299" s="525"/>
      <c r="V299" s="525"/>
      <c r="W299" s="525"/>
      <c r="X299" s="525"/>
      <c r="Y299" s="525"/>
      <c r="Z299" s="525"/>
    </row>
    <row r="300" spans="13:26" ht="12.75">
      <c r="M300" s="525">
        <f t="shared" si="41"/>
        <v>279</v>
      </c>
      <c r="N300" s="525">
        <f t="shared" si="42"/>
        <v>1</v>
      </c>
      <c r="O300" s="525">
        <f t="shared" si="43"/>
        <v>279</v>
      </c>
      <c r="P300" s="565">
        <f t="shared" si="44"/>
        <v>0.06773448187562578</v>
      </c>
      <c r="Q300" s="565">
        <f t="shared" si="45"/>
        <v>0.028687545264970898</v>
      </c>
      <c r="R300" s="565">
        <f t="shared" si="46"/>
        <v>0.03585943158121366</v>
      </c>
      <c r="S300" s="565">
        <f t="shared" si="47"/>
        <v>0.005578133801522126</v>
      </c>
      <c r="T300" s="525">
        <f t="shared" si="40"/>
        <v>0</v>
      </c>
      <c r="U300" s="525"/>
      <c r="V300" s="525"/>
      <c r="W300" s="525"/>
      <c r="X300" s="525"/>
      <c r="Y300" s="525"/>
      <c r="Z300" s="525"/>
    </row>
    <row r="301" spans="13:26" ht="12.75">
      <c r="M301" s="525">
        <f t="shared" si="41"/>
        <v>280</v>
      </c>
      <c r="N301" s="525">
        <f t="shared" si="42"/>
        <v>1</v>
      </c>
      <c r="O301" s="525">
        <f t="shared" si="43"/>
        <v>280</v>
      </c>
      <c r="P301" s="565">
        <f t="shared" si="44"/>
        <v>0.06640624999999929</v>
      </c>
      <c r="Q301" s="565">
        <f t="shared" si="45"/>
        <v>0.028124999999999678</v>
      </c>
      <c r="R301" s="565">
        <f t="shared" si="46"/>
        <v>0.03515624999999963</v>
      </c>
      <c r="S301" s="565">
        <f t="shared" si="47"/>
        <v>0.005468749999999945</v>
      </c>
      <c r="T301" s="525">
        <f t="shared" si="40"/>
        <v>0</v>
      </c>
      <c r="U301" s="525"/>
      <c r="V301" s="525"/>
      <c r="W301" s="525"/>
      <c r="X301" s="525"/>
      <c r="Y301" s="525"/>
      <c r="Z301" s="525"/>
    </row>
    <row r="302" spans="13:26" ht="12.75">
      <c r="M302" s="525">
        <f t="shared" si="41"/>
        <v>281</v>
      </c>
      <c r="N302" s="525">
        <f t="shared" si="42"/>
        <v>1</v>
      </c>
      <c r="O302" s="525">
        <f t="shared" si="43"/>
        <v>281</v>
      </c>
      <c r="P302" s="565">
        <f t="shared" si="44"/>
        <v>0.06510406394131239</v>
      </c>
      <c r="Q302" s="565">
        <f t="shared" si="45"/>
        <v>0.027573485904555814</v>
      </c>
      <c r="R302" s="565">
        <f t="shared" si="46"/>
        <v>0.0344668573806948</v>
      </c>
      <c r="S302" s="565">
        <f t="shared" si="47"/>
        <v>0.0053615111481080825</v>
      </c>
      <c r="T302" s="525">
        <f t="shared" si="40"/>
        <v>0</v>
      </c>
      <c r="U302" s="525"/>
      <c r="V302" s="525"/>
      <c r="W302" s="525"/>
      <c r="X302" s="525"/>
      <c r="Y302" s="525"/>
      <c r="Z302" s="525"/>
    </row>
    <row r="303" spans="13:26" ht="12.75">
      <c r="M303" s="525">
        <f t="shared" si="41"/>
        <v>282</v>
      </c>
      <c r="N303" s="525">
        <f t="shared" si="42"/>
        <v>1</v>
      </c>
      <c r="O303" s="525">
        <f t="shared" si="43"/>
        <v>282</v>
      </c>
      <c r="P303" s="565">
        <f t="shared" si="44"/>
        <v>0.06382741295698127</v>
      </c>
      <c r="Q303" s="565">
        <f t="shared" si="45"/>
        <v>0.02703278666413322</v>
      </c>
      <c r="R303" s="565">
        <f t="shared" si="46"/>
        <v>0.03379098333016656</v>
      </c>
      <c r="S303" s="565">
        <f t="shared" si="47"/>
        <v>0.005256375184692578</v>
      </c>
      <c r="T303" s="525">
        <f t="shared" si="40"/>
        <v>0</v>
      </c>
      <c r="U303" s="525"/>
      <c r="V303" s="525"/>
      <c r="W303" s="525"/>
      <c r="X303" s="525"/>
      <c r="Y303" s="525"/>
      <c r="Z303" s="525"/>
    </row>
    <row r="304" spans="13:26" ht="12.75">
      <c r="M304" s="525">
        <f t="shared" si="41"/>
        <v>283</v>
      </c>
      <c r="N304" s="525">
        <f t="shared" si="42"/>
        <v>1</v>
      </c>
      <c r="O304" s="525">
        <f t="shared" si="43"/>
        <v>283</v>
      </c>
      <c r="P304" s="565">
        <f t="shared" si="44"/>
        <v>0.06257579631977267</v>
      </c>
      <c r="Q304" s="565">
        <f t="shared" si="45"/>
        <v>0.02650269020602134</v>
      </c>
      <c r="R304" s="565">
        <f t="shared" si="46"/>
        <v>0.03312836275752671</v>
      </c>
      <c r="S304" s="565">
        <f t="shared" si="47"/>
        <v>0.005153300873393046</v>
      </c>
      <c r="T304" s="525">
        <f t="shared" si="40"/>
        <v>0</v>
      </c>
      <c r="U304" s="525"/>
      <c r="V304" s="525"/>
      <c r="W304" s="525"/>
      <c r="X304" s="525"/>
      <c r="Y304" s="525"/>
      <c r="Z304" s="525"/>
    </row>
    <row r="305" spans="13:26" ht="12.75">
      <c r="M305" s="525">
        <f t="shared" si="41"/>
        <v>284</v>
      </c>
      <c r="N305" s="525">
        <f t="shared" si="42"/>
        <v>1</v>
      </c>
      <c r="O305" s="525">
        <f t="shared" si="43"/>
        <v>284</v>
      </c>
      <c r="P305" s="565">
        <f t="shared" si="44"/>
        <v>0.06134872312140896</v>
      </c>
      <c r="Q305" s="565">
        <f t="shared" si="45"/>
        <v>0.025982988616126124</v>
      </c>
      <c r="R305" s="565">
        <f t="shared" si="46"/>
        <v>0.03247873577015769</v>
      </c>
      <c r="S305" s="565">
        <f t="shared" si="47"/>
        <v>0.005052247786468975</v>
      </c>
      <c r="T305" s="525">
        <f t="shared" si="40"/>
        <v>0</v>
      </c>
      <c r="U305" s="525"/>
      <c r="V305" s="525"/>
      <c r="W305" s="525"/>
      <c r="X305" s="525"/>
      <c r="Y305" s="525"/>
      <c r="Z305" s="525"/>
    </row>
    <row r="306" spans="13:26" ht="12.75">
      <c r="M306" s="525">
        <f t="shared" si="41"/>
        <v>285</v>
      </c>
      <c r="N306" s="525">
        <f t="shared" si="42"/>
        <v>1</v>
      </c>
      <c r="O306" s="525">
        <f t="shared" si="43"/>
        <v>285</v>
      </c>
      <c r="P306" s="565">
        <f t="shared" si="44"/>
        <v>0.060145712080024415</v>
      </c>
      <c r="Q306" s="565">
        <f t="shared" si="45"/>
        <v>0.025473478057422082</v>
      </c>
      <c r="R306" s="565">
        <f t="shared" si="46"/>
        <v>0.03184184757177763</v>
      </c>
      <c r="S306" s="565">
        <f t="shared" si="47"/>
        <v>0.004953176288943189</v>
      </c>
      <c r="T306" s="525">
        <f t="shared" si="40"/>
        <v>0</v>
      </c>
      <c r="U306" s="525"/>
      <c r="V306" s="525"/>
      <c r="W306" s="525"/>
      <c r="X306" s="525"/>
      <c r="Y306" s="525"/>
      <c r="Z306" s="525"/>
    </row>
    <row r="307" spans="13:26" ht="12.75">
      <c r="M307" s="525">
        <f t="shared" si="41"/>
        <v>286</v>
      </c>
      <c r="N307" s="525">
        <f t="shared" si="42"/>
        <v>1</v>
      </c>
      <c r="O307" s="525">
        <f t="shared" si="43"/>
        <v>286</v>
      </c>
      <c r="P307" s="565">
        <f t="shared" si="44"/>
        <v>0.05896629135139714</v>
      </c>
      <c r="Q307" s="565">
        <f t="shared" si="45"/>
        <v>0.02497395869000347</v>
      </c>
      <c r="R307" s="565">
        <f t="shared" si="46"/>
        <v>0.031217448362504365</v>
      </c>
      <c r="S307" s="565">
        <f t="shared" si="47"/>
        <v>0.004856047523056237</v>
      </c>
      <c r="T307" s="525">
        <f t="shared" si="40"/>
        <v>0</v>
      </c>
      <c r="U307" s="525"/>
      <c r="V307" s="525"/>
      <c r="W307" s="525"/>
      <c r="X307" s="525"/>
      <c r="Y307" s="525"/>
      <c r="Z307" s="525"/>
    </row>
    <row r="308" spans="13:26" ht="12.75">
      <c r="M308" s="525">
        <f t="shared" si="41"/>
        <v>287</v>
      </c>
      <c r="N308" s="525">
        <f t="shared" si="42"/>
        <v>1</v>
      </c>
      <c r="O308" s="525">
        <f t="shared" si="43"/>
        <v>287</v>
      </c>
      <c r="P308" s="565">
        <f t="shared" si="44"/>
        <v>0.057809998343882625</v>
      </c>
      <c r="Q308" s="565">
        <f t="shared" si="45"/>
        <v>0.024484234592703207</v>
      </c>
      <c r="R308" s="565">
        <f t="shared" si="46"/>
        <v>0.030605293240879038</v>
      </c>
      <c r="S308" s="565">
        <f t="shared" si="47"/>
        <v>0.00476082339302563</v>
      </c>
      <c r="T308" s="525">
        <f t="shared" si="40"/>
        <v>0</v>
      </c>
      <c r="U308" s="525"/>
      <c r="V308" s="525"/>
      <c r="W308" s="525"/>
      <c r="X308" s="525"/>
      <c r="Y308" s="525"/>
      <c r="Z308" s="525"/>
    </row>
    <row r="309" spans="13:26" ht="12.75">
      <c r="M309" s="525">
        <f t="shared" si="41"/>
        <v>288</v>
      </c>
      <c r="N309" s="525">
        <f t="shared" si="42"/>
        <v>1</v>
      </c>
      <c r="O309" s="525">
        <f t="shared" si="43"/>
        <v>288</v>
      </c>
      <c r="P309" s="565">
        <f t="shared" si="44"/>
        <v>0.05667637953697638</v>
      </c>
      <c r="Q309" s="565">
        <f t="shared" si="45"/>
        <v>0.024004113686248798</v>
      </c>
      <c r="R309" s="565">
        <f t="shared" si="46"/>
        <v>0.030005142107811026</v>
      </c>
      <c r="S309" s="565">
        <f t="shared" si="47"/>
        <v>0.004667466550103939</v>
      </c>
      <c r="T309" s="525">
        <f t="shared" si="40"/>
        <v>0</v>
      </c>
      <c r="U309" s="525"/>
      <c r="V309" s="525"/>
      <c r="W309" s="525"/>
      <c r="X309" s="525"/>
      <c r="Y309" s="525"/>
      <c r="Z309" s="525"/>
    </row>
    <row r="310" spans="13:26" ht="12.75">
      <c r="M310" s="525">
        <f t="shared" si="41"/>
        <v>289</v>
      </c>
      <c r="N310" s="525">
        <f t="shared" si="42"/>
        <v>1</v>
      </c>
      <c r="O310" s="525">
        <f t="shared" si="43"/>
        <v>289</v>
      </c>
      <c r="P310" s="565">
        <f t="shared" si="44"/>
        <v>0.05556499030343437</v>
      </c>
      <c r="Q310" s="565">
        <f t="shared" si="45"/>
        <v>0.023533407657925123</v>
      </c>
      <c r="R310" s="565">
        <f t="shared" si="46"/>
        <v>0.029416759572406432</v>
      </c>
      <c r="S310" s="565">
        <f t="shared" si="47"/>
        <v>0.004575940377929891</v>
      </c>
      <c r="T310" s="525">
        <f t="shared" si="40"/>
        <v>0</v>
      </c>
      <c r="U310" s="525"/>
      <c r="V310" s="525"/>
      <c r="W310" s="525"/>
      <c r="X310" s="525"/>
      <c r="Y310" s="525"/>
      <c r="Z310" s="525"/>
    </row>
    <row r="311" spans="13:26" ht="12.75">
      <c r="M311" s="525">
        <f t="shared" si="41"/>
        <v>290</v>
      </c>
      <c r="N311" s="525">
        <f t="shared" si="42"/>
        <v>1</v>
      </c>
      <c r="O311" s="525">
        <f t="shared" si="43"/>
        <v>290</v>
      </c>
      <c r="P311" s="565">
        <f t="shared" si="44"/>
        <v>0.05447539473488162</v>
      </c>
      <c r="Q311" s="565">
        <f t="shared" si="45"/>
        <v>0.023071931887714548</v>
      </c>
      <c r="R311" s="565">
        <f t="shared" si="46"/>
        <v>0.028839914859643212</v>
      </c>
      <c r="S311" s="565">
        <f t="shared" si="47"/>
        <v>0.004486208978166723</v>
      </c>
      <c r="T311" s="525">
        <f t="shared" si="40"/>
        <v>0</v>
      </c>
      <c r="U311" s="525"/>
      <c r="V311" s="525"/>
      <c r="W311" s="525"/>
      <c r="X311" s="525"/>
      <c r="Y311" s="525"/>
      <c r="Z311" s="525"/>
    </row>
    <row r="312" spans="13:26" ht="12.75">
      <c r="M312" s="525">
        <f t="shared" si="41"/>
        <v>291</v>
      </c>
      <c r="N312" s="525">
        <f t="shared" si="42"/>
        <v>1</v>
      </c>
      <c r="O312" s="525">
        <f t="shared" si="43"/>
        <v>291</v>
      </c>
      <c r="P312" s="565">
        <f t="shared" si="44"/>
        <v>0.05340716547084051</v>
      </c>
      <c r="Q312" s="565">
        <f t="shared" si="45"/>
        <v>0.022619505375885373</v>
      </c>
      <c r="R312" s="565">
        <f t="shared" si="46"/>
        <v>0.028274381719856745</v>
      </c>
      <c r="S312" s="565">
        <f t="shared" si="47"/>
        <v>0.004398237156422162</v>
      </c>
      <c r="T312" s="525">
        <f t="shared" si="40"/>
        <v>0</v>
      </c>
      <c r="U312" s="525"/>
      <c r="V312" s="525"/>
      <c r="W312" s="525"/>
      <c r="X312" s="525"/>
      <c r="Y312" s="525"/>
      <c r="Z312" s="525"/>
    </row>
    <row r="313" spans="13:26" ht="12.75">
      <c r="M313" s="525">
        <f t="shared" si="41"/>
        <v>292</v>
      </c>
      <c r="N313" s="525">
        <f t="shared" si="42"/>
        <v>1</v>
      </c>
      <c r="O313" s="525">
        <f t="shared" si="43"/>
        <v>292</v>
      </c>
      <c r="P313" s="565">
        <f t="shared" si="44"/>
        <v>0.052359883531111734</v>
      </c>
      <c r="Q313" s="565">
        <f t="shared" si="45"/>
        <v>0.022175950672000247</v>
      </c>
      <c r="R313" s="565">
        <f t="shared" si="46"/>
        <v>0.027719938340000336</v>
      </c>
      <c r="S313" s="565">
        <f t="shared" si="47"/>
        <v>0.004311990408444498</v>
      </c>
      <c r="T313" s="525">
        <f t="shared" si="40"/>
        <v>0</v>
      </c>
      <c r="U313" s="525"/>
      <c r="V313" s="525"/>
      <c r="W313" s="525"/>
      <c r="X313" s="525"/>
      <c r="Y313" s="525"/>
      <c r="Z313" s="525"/>
    </row>
    <row r="314" spans="13:26" ht="12.75">
      <c r="M314" s="525">
        <f t="shared" si="41"/>
        <v>293</v>
      </c>
      <c r="N314" s="525">
        <f t="shared" si="42"/>
        <v>1</v>
      </c>
      <c r="O314" s="525">
        <f t="shared" si="43"/>
        <v>293</v>
      </c>
      <c r="P314" s="565">
        <f t="shared" si="44"/>
        <v>0.05133313815144213</v>
      </c>
      <c r="Q314" s="565">
        <f t="shared" si="45"/>
        <v>0.02174109380531665</v>
      </c>
      <c r="R314" s="565">
        <f t="shared" si="46"/>
        <v>0.02717636725664584</v>
      </c>
      <c r="S314" s="565">
        <f t="shared" si="47"/>
        <v>0.004227434906589354</v>
      </c>
      <c r="T314" s="525">
        <f t="shared" si="40"/>
        <v>0</v>
      </c>
      <c r="U314" s="525"/>
      <c r="V314" s="525"/>
      <c r="W314" s="525"/>
      <c r="X314" s="525"/>
      <c r="Y314" s="525"/>
      <c r="Z314" s="525"/>
    </row>
    <row r="315" spans="13:26" ht="12.75">
      <c r="M315" s="525">
        <f t="shared" si="41"/>
        <v>294</v>
      </c>
      <c r="N315" s="525">
        <f t="shared" si="42"/>
        <v>1</v>
      </c>
      <c r="O315" s="525">
        <f t="shared" si="43"/>
        <v>294</v>
      </c>
      <c r="P315" s="565">
        <f t="shared" si="44"/>
        <v>0.050326526622415005</v>
      </c>
      <c r="Q315" s="565">
        <f t="shared" si="45"/>
        <v>0.02131476421655222</v>
      </c>
      <c r="R315" s="565">
        <f t="shared" si="46"/>
        <v>0.026643455270690303</v>
      </c>
      <c r="S315" s="565">
        <f t="shared" si="47"/>
        <v>0.004144537486551826</v>
      </c>
      <c r="T315" s="525">
        <f t="shared" si="40"/>
        <v>0</v>
      </c>
      <c r="U315" s="525"/>
      <c r="V315" s="525"/>
      <c r="W315" s="525"/>
      <c r="X315" s="525"/>
      <c r="Y315" s="525"/>
      <c r="Z315" s="525"/>
    </row>
    <row r="316" spans="13:26" ht="12.75">
      <c r="M316" s="525">
        <f t="shared" si="41"/>
        <v>295</v>
      </c>
      <c r="N316" s="525">
        <f t="shared" si="42"/>
        <v>1</v>
      </c>
      <c r="O316" s="525">
        <f t="shared" si="43"/>
        <v>295</v>
      </c>
      <c r="P316" s="565">
        <f t="shared" si="44"/>
        <v>0.04933965413149969</v>
      </c>
      <c r="Q316" s="565">
        <f t="shared" si="45"/>
        <v>0.02089679469098809</v>
      </c>
      <c r="R316" s="565">
        <f t="shared" si="46"/>
        <v>0.026120993363735138</v>
      </c>
      <c r="S316" s="565">
        <f t="shared" si="47"/>
        <v>0.004063265634358801</v>
      </c>
      <c r="T316" s="525">
        <f t="shared" si="40"/>
        <v>0</v>
      </c>
      <c r="U316" s="525"/>
      <c r="V316" s="525"/>
      <c r="W316" s="525"/>
      <c r="X316" s="525"/>
      <c r="Y316" s="525"/>
      <c r="Z316" s="525"/>
    </row>
    <row r="317" spans="13:26" ht="12.75">
      <c r="M317" s="525">
        <f t="shared" si="41"/>
        <v>296</v>
      </c>
      <c r="N317" s="525">
        <f t="shared" si="42"/>
        <v>1</v>
      </c>
      <c r="O317" s="525">
        <f t="shared" si="43"/>
        <v>296</v>
      </c>
      <c r="P317" s="565">
        <f t="shared" si="44"/>
        <v>0.04837213360819844</v>
      </c>
      <c r="Q317" s="565">
        <f t="shared" si="45"/>
        <v>0.020487021292884034</v>
      </c>
      <c r="R317" s="565">
        <f t="shared" si="46"/>
        <v>0.025608776616105066</v>
      </c>
      <c r="S317" s="565">
        <f t="shared" si="47"/>
        <v>0.003983587473616345</v>
      </c>
      <c r="T317" s="525">
        <f t="shared" si="40"/>
        <v>0</v>
      </c>
      <c r="U317" s="525"/>
      <c r="V317" s="525"/>
      <c r="W317" s="525"/>
      <c r="X317" s="525"/>
      <c r="Y317" s="525"/>
      <c r="Z317" s="525"/>
    </row>
    <row r="318" spans="13:26" ht="12.75">
      <c r="M318" s="525">
        <f t="shared" si="41"/>
        <v>297</v>
      </c>
      <c r="N318" s="525">
        <f t="shared" si="42"/>
        <v>1</v>
      </c>
      <c r="O318" s="525">
        <f t="shared" si="43"/>
        <v>297</v>
      </c>
      <c r="P318" s="565">
        <f t="shared" si="44"/>
        <v>0.047423585572229886</v>
      </c>
      <c r="Q318" s="565">
        <f t="shared" si="45"/>
        <v>0.020085283301179705</v>
      </c>
      <c r="R318" s="565">
        <f t="shared" si="46"/>
        <v>0.025106604126474655</v>
      </c>
      <c r="S318" s="565">
        <f t="shared" si="47"/>
        <v>0.00390547175300717</v>
      </c>
      <c r="T318" s="525">
        <f t="shared" si="40"/>
        <v>0</v>
      </c>
      <c r="U318" s="525"/>
      <c r="V318" s="525"/>
      <c r="W318" s="525"/>
      <c r="X318" s="525"/>
      <c r="Y318" s="525"/>
      <c r="Z318" s="525"/>
    </row>
    <row r="319" spans="13:26" ht="12.75">
      <c r="M319" s="525">
        <f t="shared" si="41"/>
        <v>298</v>
      </c>
      <c r="N319" s="525">
        <f t="shared" si="42"/>
        <v>1</v>
      </c>
      <c r="O319" s="525">
        <f t="shared" si="43"/>
        <v>298</v>
      </c>
      <c r="P319" s="565">
        <f t="shared" si="44"/>
        <v>0.0464936379846895</v>
      </c>
      <c r="Q319" s="565">
        <f t="shared" si="45"/>
        <v>0.019691423146456718</v>
      </c>
      <c r="R319" s="565">
        <f t="shared" si="46"/>
        <v>0.02461427893307092</v>
      </c>
      <c r="S319" s="565">
        <f t="shared" si="47"/>
        <v>0.0038288878340332557</v>
      </c>
      <c r="T319" s="525">
        <f t="shared" si="40"/>
        <v>0</v>
      </c>
      <c r="U319" s="525"/>
      <c r="V319" s="525"/>
      <c r="W319" s="525"/>
      <c r="X319" s="525"/>
      <c r="Y319" s="525"/>
      <c r="Z319" s="525"/>
    </row>
    <row r="320" spans="13:26" ht="12.75">
      <c r="M320" s="525">
        <f t="shared" si="41"/>
        <v>299</v>
      </c>
      <c r="N320" s="525">
        <f t="shared" si="42"/>
        <v>1</v>
      </c>
      <c r="O320" s="525">
        <f t="shared" si="43"/>
        <v>299</v>
      </c>
      <c r="P320" s="565">
        <f t="shared" si="44"/>
        <v>0.04558192610212876</v>
      </c>
      <c r="Q320" s="565">
        <f t="shared" si="45"/>
        <v>0.019305286349136874</v>
      </c>
      <c r="R320" s="565">
        <f t="shared" si="46"/>
        <v>0.024131607936421114</v>
      </c>
      <c r="S320" s="565">
        <f t="shared" si="47"/>
        <v>0.0037538056789988418</v>
      </c>
      <c r="T320" s="525">
        <f t="shared" si="40"/>
        <v>0</v>
      </c>
      <c r="U320" s="525"/>
      <c r="V320" s="525"/>
      <c r="W320" s="525"/>
      <c r="X320" s="525"/>
      <c r="Y320" s="525"/>
      <c r="Z320" s="525"/>
    </row>
    <row r="321" spans="13:26" ht="12.75">
      <c r="M321" s="525">
        <f t="shared" si="41"/>
        <v>300</v>
      </c>
      <c r="N321" s="525">
        <f t="shared" si="42"/>
        <v>1</v>
      </c>
      <c r="O321" s="525">
        <f t="shared" si="43"/>
        <v>300</v>
      </c>
      <c r="P321" s="565">
        <f t="shared" si="44"/>
        <v>0.044688092333495695</v>
      </c>
      <c r="Q321" s="565">
        <f t="shared" si="45"/>
        <v>0.018926721458892282</v>
      </c>
      <c r="R321" s="565">
        <f t="shared" si="46"/>
        <v>0.023658401823615373</v>
      </c>
      <c r="S321" s="565">
        <f t="shared" si="47"/>
        <v>0.0036801958392290598</v>
      </c>
      <c r="T321" s="525">
        <f t="shared" si="40"/>
        <v>0</v>
      </c>
      <c r="U321" s="525"/>
      <c r="V321" s="525"/>
      <c r="W321" s="525"/>
      <c r="X321" s="525"/>
      <c r="Y321" s="525"/>
      <c r="Z321" s="525"/>
    </row>
    <row r="322" spans="13:26" ht="12.75">
      <c r="M322" s="525">
        <f t="shared" si="41"/>
        <v>301</v>
      </c>
      <c r="N322" s="525">
        <f t="shared" si="42"/>
        <v>1</v>
      </c>
      <c r="O322" s="525">
        <f t="shared" si="43"/>
        <v>301</v>
      </c>
      <c r="P322" s="565">
        <f t="shared" si="44"/>
        <v>0.043811786099880755</v>
      </c>
      <c r="Q322" s="565">
        <f t="shared" si="45"/>
        <v>0.018555579995243602</v>
      </c>
      <c r="R322" s="565">
        <f t="shared" si="46"/>
        <v>0.023194474994054522</v>
      </c>
      <c r="S322" s="565">
        <f t="shared" si="47"/>
        <v>0.0036080294435195943</v>
      </c>
      <c r="T322" s="525">
        <f t="shared" si="40"/>
        <v>0</v>
      </c>
      <c r="U322" s="525"/>
      <c r="V322" s="525"/>
      <c r="W322" s="525"/>
      <c r="X322" s="525"/>
      <c r="Y322" s="525"/>
      <c r="Z322" s="525"/>
    </row>
    <row r="323" spans="13:26" ht="12.75">
      <c r="M323" s="525">
        <f t="shared" si="41"/>
        <v>302</v>
      </c>
      <c r="N323" s="525">
        <f t="shared" si="42"/>
        <v>1</v>
      </c>
      <c r="O323" s="525">
        <f t="shared" si="43"/>
        <v>302</v>
      </c>
      <c r="P323" s="565">
        <f t="shared" si="44"/>
        <v>0.042952663697012984</v>
      </c>
      <c r="Q323" s="565">
        <f t="shared" si="45"/>
        <v>0.018191716389323133</v>
      </c>
      <c r="R323" s="565">
        <f t="shared" si="46"/>
        <v>0.022739645486653935</v>
      </c>
      <c r="S323" s="565">
        <f t="shared" si="47"/>
        <v>0.0035372781868128365</v>
      </c>
      <c r="T323" s="525">
        <f t="shared" si="40"/>
        <v>0</v>
      </c>
      <c r="U323" s="525"/>
      <c r="V323" s="525"/>
      <c r="W323" s="525"/>
      <c r="X323" s="525"/>
      <c r="Y323" s="525"/>
      <c r="Z323" s="525"/>
    </row>
    <row r="324" spans="13:26" ht="12.75">
      <c r="M324" s="525">
        <f t="shared" si="41"/>
        <v>303</v>
      </c>
      <c r="N324" s="525">
        <f t="shared" si="42"/>
        <v>1</v>
      </c>
      <c r="O324" s="525">
        <f t="shared" si="43"/>
        <v>303</v>
      </c>
      <c r="P324" s="565">
        <f t="shared" si="44"/>
        <v>0.042110388160452525</v>
      </c>
      <c r="Q324" s="565">
        <f t="shared" si="45"/>
        <v>0.01783498792677988</v>
      </c>
      <c r="R324" s="565">
        <f t="shared" si="46"/>
        <v>0.022293734908474867</v>
      </c>
      <c r="S324" s="565">
        <f t="shared" si="47"/>
        <v>0.0034679143190960928</v>
      </c>
      <c r="T324" s="525">
        <f t="shared" si="40"/>
        <v>0</v>
      </c>
      <c r="U324" s="525"/>
      <c r="V324" s="525"/>
      <c r="W324" s="525"/>
      <c r="X324" s="525"/>
      <c r="Y324" s="525"/>
      <c r="Z324" s="525"/>
    </row>
    <row r="325" spans="13:26" ht="12.75">
      <c r="M325" s="525">
        <f t="shared" si="41"/>
        <v>304</v>
      </c>
      <c r="N325" s="525">
        <f t="shared" si="42"/>
        <v>1</v>
      </c>
      <c r="O325" s="525">
        <f t="shared" si="43"/>
        <v>304</v>
      </c>
      <c r="P325" s="565">
        <f t="shared" si="44"/>
        <v>0.04128462913342666</v>
      </c>
      <c r="Q325" s="565">
        <f t="shared" si="45"/>
        <v>0.01748525469180422</v>
      </c>
      <c r="R325" s="565">
        <f t="shared" si="46"/>
        <v>0.021856568364755295</v>
      </c>
      <c r="S325" s="565">
        <f t="shared" si="47"/>
        <v>0.0033999106345174927</v>
      </c>
      <c r="T325" s="525">
        <f t="shared" si="40"/>
        <v>0</v>
      </c>
      <c r="U325" s="525"/>
      <c r="V325" s="525"/>
      <c r="W325" s="525"/>
      <c r="X325" s="525"/>
      <c r="Y325" s="525"/>
      <c r="Z325" s="525"/>
    </row>
    <row r="326" spans="13:26" ht="12.75">
      <c r="M326" s="525">
        <f t="shared" si="41"/>
        <v>305</v>
      </c>
      <c r="N326" s="525">
        <f t="shared" si="42"/>
        <v>1</v>
      </c>
      <c r="O326" s="525">
        <f t="shared" si="43"/>
        <v>305</v>
      </c>
      <c r="P326" s="565">
        <f t="shared" si="44"/>
        <v>0.040475062737257504</v>
      </c>
      <c r="Q326" s="565">
        <f t="shared" si="45"/>
        <v>0.017142379512250224</v>
      </c>
      <c r="R326" s="565">
        <f t="shared" si="46"/>
        <v>0.021427974390312802</v>
      </c>
      <c r="S326" s="565">
        <f t="shared" si="47"/>
        <v>0.003333240460715327</v>
      </c>
      <c r="T326" s="525">
        <f t="shared" si="40"/>
        <v>0</v>
      </c>
      <c r="U326" s="525"/>
      <c r="V326" s="525"/>
      <c r="W326" s="525"/>
      <c r="X326" s="525"/>
      <c r="Y326" s="525"/>
      <c r="Z326" s="525"/>
    </row>
    <row r="327" spans="13:26" ht="12.75">
      <c r="M327" s="525">
        <f t="shared" si="41"/>
        <v>306</v>
      </c>
      <c r="N327" s="525">
        <f t="shared" si="42"/>
        <v>1</v>
      </c>
      <c r="O327" s="525">
        <f t="shared" si="43"/>
        <v>306</v>
      </c>
      <c r="P327" s="565">
        <f t="shared" si="44"/>
        <v>0.03968137144433048</v>
      </c>
      <c r="Q327" s="565">
        <f t="shared" si="45"/>
        <v>0.016806227905834074</v>
      </c>
      <c r="R327" s="565">
        <f t="shared" si="46"/>
        <v>0.021007784882292612</v>
      </c>
      <c r="S327" s="565">
        <f t="shared" si="47"/>
        <v>0.0032678776483566307</v>
      </c>
      <c r="T327" s="525">
        <f t="shared" si="40"/>
        <v>0</v>
      </c>
      <c r="U327" s="525"/>
      <c r="V327" s="525"/>
      <c r="W327" s="525"/>
      <c r="X327" s="525"/>
      <c r="Y327" s="525"/>
      <c r="Z327" s="525"/>
    </row>
    <row r="328" spans="13:26" ht="12.75">
      <c r="M328" s="525">
        <f t="shared" si="41"/>
        <v>307</v>
      </c>
      <c r="N328" s="525">
        <f t="shared" si="42"/>
        <v>1</v>
      </c>
      <c r="O328" s="525">
        <f t="shared" si="43"/>
        <v>307</v>
      </c>
      <c r="P328" s="565">
        <f t="shared" si="44"/>
        <v>0.03890324395355387</v>
      </c>
      <c r="Q328" s="565">
        <f t="shared" si="45"/>
        <v>0.01647666802738751</v>
      </c>
      <c r="R328" s="565">
        <f t="shared" si="46"/>
        <v>0.020595835034234407</v>
      </c>
      <c r="S328" s="565">
        <f t="shared" si="47"/>
        <v>0.0032037965608809095</v>
      </c>
      <c r="T328" s="525">
        <f t="shared" si="40"/>
        <v>0</v>
      </c>
      <c r="U328" s="525"/>
      <c r="V328" s="525"/>
      <c r="W328" s="525"/>
      <c r="X328" s="525"/>
      <c r="Y328" s="525"/>
      <c r="Z328" s="525"/>
    </row>
    <row r="329" spans="13:26" ht="12.75">
      <c r="M329" s="525">
        <f t="shared" si="41"/>
        <v>308</v>
      </c>
      <c r="N329" s="525">
        <f t="shared" si="42"/>
        <v>1</v>
      </c>
      <c r="O329" s="525">
        <f t="shared" si="43"/>
        <v>308</v>
      </c>
      <c r="P329" s="565">
        <f t="shared" si="44"/>
        <v>0.038140375068260485</v>
      </c>
      <c r="Q329" s="565">
        <f t="shared" si="45"/>
        <v>0.016153570617145604</v>
      </c>
      <c r="R329" s="565">
        <f t="shared" si="46"/>
        <v>0.020191963271432026</v>
      </c>
      <c r="S329" s="565">
        <f t="shared" si="47"/>
        <v>0.0031409720644449833</v>
      </c>
      <c r="T329" s="525">
        <f t="shared" si="40"/>
        <v>0</v>
      </c>
      <c r="U329" s="525"/>
      <c r="V329" s="525"/>
      <c r="W329" s="525"/>
      <c r="X329" s="525"/>
      <c r="Y329" s="525"/>
      <c r="Z329" s="525"/>
    </row>
    <row r="330" spans="13:26" ht="12.75">
      <c r="M330" s="525">
        <f t="shared" si="41"/>
        <v>309</v>
      </c>
      <c r="N330" s="525">
        <f t="shared" si="42"/>
        <v>1</v>
      </c>
      <c r="O330" s="525">
        <f t="shared" si="43"/>
        <v>309</v>
      </c>
      <c r="P330" s="565">
        <f t="shared" si="44"/>
        <v>0.03739246557650362</v>
      </c>
      <c r="Q330" s="565">
        <f t="shared" si="45"/>
        <v>0.015836808950048582</v>
      </c>
      <c r="R330" s="565">
        <f t="shared" si="46"/>
        <v>0.019796011187560747</v>
      </c>
      <c r="S330" s="565">
        <f t="shared" si="47"/>
        <v>0.0030793795180650064</v>
      </c>
      <c r="T330" s="525">
        <f t="shared" si="40"/>
        <v>0</v>
      </c>
      <c r="U330" s="525"/>
      <c r="V330" s="525"/>
      <c r="W330" s="525"/>
      <c r="X330" s="525"/>
      <c r="Y330" s="525"/>
      <c r="Z330" s="525"/>
    </row>
    <row r="331" spans="13:26" ht="12.75">
      <c r="M331" s="525">
        <f t="shared" si="41"/>
        <v>310</v>
      </c>
      <c r="N331" s="525">
        <f t="shared" si="42"/>
        <v>1</v>
      </c>
      <c r="O331" s="525">
        <f t="shared" si="43"/>
        <v>310</v>
      </c>
      <c r="P331" s="565">
        <f t="shared" si="44"/>
        <v>0.03665922213370037</v>
      </c>
      <c r="Q331" s="565">
        <f t="shared" si="45"/>
        <v>0.015526258786037793</v>
      </c>
      <c r="R331" s="565">
        <f t="shared" si="46"/>
        <v>0.01940782348254726</v>
      </c>
      <c r="S331" s="565">
        <f t="shared" si="47"/>
        <v>0.0030189947639517973</v>
      </c>
      <c r="T331" s="525">
        <f t="shared" si="40"/>
        <v>0</v>
      </c>
      <c r="U331" s="525"/>
      <c r="V331" s="525"/>
      <c r="W331" s="525"/>
      <c r="X331" s="525"/>
      <c r="Y331" s="525"/>
      <c r="Z331" s="525"/>
    </row>
    <row r="332" spans="13:26" ht="12.75">
      <c r="M332" s="525">
        <f t="shared" si="41"/>
        <v>311</v>
      </c>
      <c r="N332" s="525">
        <f t="shared" si="42"/>
        <v>1</v>
      </c>
      <c r="O332" s="525">
        <f t="shared" si="43"/>
        <v>311</v>
      </c>
      <c r="P332" s="565">
        <f t="shared" si="44"/>
        <v>0.035940357147576145</v>
      </c>
      <c r="Q332" s="565">
        <f t="shared" si="45"/>
        <v>0.015221798321326358</v>
      </c>
      <c r="R332" s="565">
        <f t="shared" si="46"/>
        <v>0.019027247901657968</v>
      </c>
      <c r="S332" s="565">
        <f t="shared" si="47"/>
        <v>0.002959794118035685</v>
      </c>
      <c r="T332" s="525">
        <f t="shared" si="40"/>
        <v>0</v>
      </c>
      <c r="U332" s="525"/>
      <c r="V332" s="525"/>
      <c r="W332" s="525"/>
      <c r="X332" s="525"/>
      <c r="Y332" s="525"/>
      <c r="Z332" s="525"/>
    </row>
    <row r="333" spans="13:26" ht="12.75">
      <c r="M333" s="525">
        <f t="shared" si="41"/>
        <v>312</v>
      </c>
      <c r="N333" s="525">
        <f t="shared" si="42"/>
        <v>1</v>
      </c>
      <c r="O333" s="525">
        <f t="shared" si="43"/>
        <v>312</v>
      </c>
      <c r="P333" s="565">
        <f t="shared" si="44"/>
        <v>0.035235588665365476</v>
      </c>
      <c r="Q333" s="565">
        <f t="shared" si="45"/>
        <v>0.014923308140625367</v>
      </c>
      <c r="R333" s="565">
        <f t="shared" si="46"/>
        <v>0.018654135175781728</v>
      </c>
      <c r="S333" s="565">
        <f t="shared" si="47"/>
        <v>0.002901754360677159</v>
      </c>
      <c r="T333" s="525">
        <f t="shared" si="40"/>
        <v>0</v>
      </c>
      <c r="U333" s="525"/>
      <c r="V333" s="525"/>
      <c r="W333" s="525"/>
      <c r="X333" s="525"/>
      <c r="Y333" s="525"/>
      <c r="Z333" s="525"/>
    </row>
    <row r="334" spans="13:26" ht="12.75">
      <c r="M334" s="525">
        <f t="shared" si="41"/>
        <v>313</v>
      </c>
      <c r="N334" s="525">
        <f t="shared" si="42"/>
        <v>1</v>
      </c>
      <c r="O334" s="525">
        <f t="shared" si="43"/>
        <v>313</v>
      </c>
      <c r="P334" s="565">
        <f t="shared" si="44"/>
        <v>0.034544640263224624</v>
      </c>
      <c r="Q334" s="565">
        <f t="shared" si="45"/>
        <v>0.01463067117030689</v>
      </c>
      <c r="R334" s="565">
        <f t="shared" si="46"/>
        <v>0.01828833896288363</v>
      </c>
      <c r="S334" s="565">
        <f t="shared" si="47"/>
        <v>0.002844852727559677</v>
      </c>
      <c r="T334" s="525">
        <f t="shared" si="40"/>
        <v>0</v>
      </c>
      <c r="U334" s="525"/>
      <c r="V334" s="525"/>
      <c r="W334" s="525"/>
      <c r="X334" s="525"/>
      <c r="Y334" s="525"/>
      <c r="Z334" s="525"/>
    </row>
    <row r="335" spans="13:26" ht="12.75">
      <c r="M335" s="525">
        <f t="shared" si="41"/>
        <v>314</v>
      </c>
      <c r="N335" s="525">
        <f t="shared" si="42"/>
        <v>1</v>
      </c>
      <c r="O335" s="525">
        <f t="shared" si="43"/>
        <v>314</v>
      </c>
      <c r="P335" s="565">
        <f t="shared" si="44"/>
        <v>0.03386724093781285</v>
      </c>
      <c r="Q335" s="565">
        <f t="shared" si="45"/>
        <v>0.014343772632485432</v>
      </c>
      <c r="R335" s="565">
        <f t="shared" si="46"/>
        <v>0.017929715790606808</v>
      </c>
      <c r="S335" s="565">
        <f t="shared" si="47"/>
        <v>0.00278906690076106</v>
      </c>
      <c r="T335" s="525">
        <f t="shared" si="40"/>
        <v>0</v>
      </c>
      <c r="U335" s="525"/>
      <c r="V335" s="525"/>
      <c r="W335" s="525"/>
      <c r="X335" s="525"/>
      <c r="Y335" s="525"/>
      <c r="Z335" s="525"/>
    </row>
    <row r="336" spans="13:26" ht="12.75">
      <c r="M336" s="525">
        <f t="shared" si="41"/>
        <v>315</v>
      </c>
      <c r="N336" s="525">
        <f t="shared" si="42"/>
        <v>1</v>
      </c>
      <c r="O336" s="525">
        <f t="shared" si="43"/>
        <v>315</v>
      </c>
      <c r="P336" s="565">
        <f t="shared" si="44"/>
        <v>0.033203124999999604</v>
      </c>
      <c r="Q336" s="565">
        <f t="shared" si="45"/>
        <v>0.014062499999999822</v>
      </c>
      <c r="R336" s="565">
        <f t="shared" si="46"/>
        <v>0.017578124999999795</v>
      </c>
      <c r="S336" s="565">
        <f t="shared" si="47"/>
        <v>0.0027343749999999695</v>
      </c>
      <c r="T336" s="525">
        <f t="shared" si="40"/>
        <v>0</v>
      </c>
      <c r="U336" s="525"/>
      <c r="V336" s="525"/>
      <c r="W336" s="525"/>
      <c r="X336" s="525"/>
      <c r="Y336" s="525"/>
      <c r="Z336" s="525"/>
    </row>
    <row r="337" spans="13:26" ht="12.75">
      <c r="M337" s="525">
        <f t="shared" si="41"/>
        <v>316</v>
      </c>
      <c r="N337" s="525">
        <f t="shared" si="42"/>
        <v>1</v>
      </c>
      <c r="O337" s="525">
        <f t="shared" si="43"/>
        <v>316</v>
      </c>
      <c r="P337" s="565">
        <f t="shared" si="44"/>
        <v>0.032552031970656155</v>
      </c>
      <c r="Q337" s="565">
        <f t="shared" si="45"/>
        <v>0.01378674295227789</v>
      </c>
      <c r="R337" s="565">
        <f t="shared" si="46"/>
        <v>0.01723342869034738</v>
      </c>
      <c r="S337" s="565">
        <f t="shared" si="47"/>
        <v>0.002680755574054038</v>
      </c>
      <c r="T337" s="525">
        <f t="shared" si="40"/>
        <v>0</v>
      </c>
      <c r="U337" s="525"/>
      <c r="V337" s="525"/>
      <c r="W337" s="525"/>
      <c r="X337" s="525"/>
      <c r="Y337" s="525"/>
      <c r="Z337" s="525"/>
    </row>
    <row r="338" spans="13:26" ht="12.75">
      <c r="M338" s="525">
        <f t="shared" si="41"/>
        <v>317</v>
      </c>
      <c r="N338" s="525">
        <f t="shared" si="42"/>
        <v>1</v>
      </c>
      <c r="O338" s="525">
        <f t="shared" si="43"/>
        <v>317</v>
      </c>
      <c r="P338" s="565">
        <f t="shared" si="44"/>
        <v>0.031913706478490594</v>
      </c>
      <c r="Q338" s="565">
        <f t="shared" si="45"/>
        <v>0.013516393332066593</v>
      </c>
      <c r="R338" s="565">
        <f t="shared" si="46"/>
        <v>0.016895491665083258</v>
      </c>
      <c r="S338" s="565">
        <f t="shared" si="47"/>
        <v>0.002628187592346286</v>
      </c>
      <c r="T338" s="525">
        <f t="shared" si="40"/>
        <v>0</v>
      </c>
      <c r="U338" s="525"/>
      <c r="V338" s="525"/>
      <c r="W338" s="525"/>
      <c r="X338" s="525"/>
      <c r="Y338" s="525"/>
      <c r="Z338" s="525"/>
    </row>
    <row r="339" spans="13:26" ht="12.75">
      <c r="M339" s="525">
        <f t="shared" si="41"/>
        <v>318</v>
      </c>
      <c r="N339" s="525">
        <f t="shared" si="42"/>
        <v>1</v>
      </c>
      <c r="O339" s="525">
        <f t="shared" si="43"/>
        <v>318</v>
      </c>
      <c r="P339" s="565">
        <f t="shared" si="44"/>
        <v>0.03128789815988629</v>
      </c>
      <c r="Q339" s="565">
        <f t="shared" si="45"/>
        <v>0.013251345103010653</v>
      </c>
      <c r="R339" s="565">
        <f t="shared" si="46"/>
        <v>0.016564181378763334</v>
      </c>
      <c r="S339" s="565">
        <f t="shared" si="47"/>
        <v>0.00257665043669652</v>
      </c>
      <c r="T339" s="525">
        <f t="shared" si="40"/>
        <v>0</v>
      </c>
      <c r="U339" s="525"/>
      <c r="V339" s="525"/>
      <c r="W339" s="525"/>
      <c r="X339" s="525"/>
      <c r="Y339" s="525"/>
      <c r="Z339" s="525"/>
    </row>
    <row r="340" spans="13:26" ht="12.75">
      <c r="M340" s="525">
        <f t="shared" si="41"/>
        <v>319</v>
      </c>
      <c r="N340" s="525">
        <f t="shared" si="42"/>
        <v>1</v>
      </c>
      <c r="O340" s="525">
        <f t="shared" si="43"/>
        <v>319</v>
      </c>
      <c r="P340" s="565">
        <f t="shared" si="44"/>
        <v>0.03067436156070444</v>
      </c>
      <c r="Q340" s="565">
        <f t="shared" si="45"/>
        <v>0.012991494308063045</v>
      </c>
      <c r="R340" s="565">
        <f t="shared" si="46"/>
        <v>0.016239367885078824</v>
      </c>
      <c r="S340" s="565">
        <f t="shared" si="47"/>
        <v>0.0025261238932344846</v>
      </c>
      <c r="T340" s="525">
        <f t="shared" si="40"/>
        <v>0</v>
      </c>
      <c r="U340" s="525"/>
      <c r="V340" s="525"/>
      <c r="W340" s="525"/>
      <c r="X340" s="525"/>
      <c r="Y340" s="525"/>
      <c r="Z340" s="525"/>
    </row>
    <row r="341" spans="13:26" ht="12.75">
      <c r="M341" s="525">
        <f t="shared" si="41"/>
        <v>320</v>
      </c>
      <c r="N341" s="525">
        <f t="shared" si="42"/>
        <v>1</v>
      </c>
      <c r="O341" s="525">
        <f t="shared" si="43"/>
        <v>320</v>
      </c>
      <c r="P341" s="565">
        <f t="shared" si="44"/>
        <v>0.030072856040012166</v>
      </c>
      <c r="Q341" s="565">
        <f t="shared" si="45"/>
        <v>0.012736739028711024</v>
      </c>
      <c r="R341" s="565">
        <f t="shared" si="46"/>
        <v>0.0159209237858888</v>
      </c>
      <c r="S341" s="565">
        <f t="shared" si="47"/>
        <v>0.0024765881444715914</v>
      </c>
      <c r="T341" s="525">
        <f aca="true" t="shared" si="48" ref="T341:T386">$B$11</f>
        <v>0</v>
      </c>
      <c r="U341" s="525"/>
      <c r="V341" s="525"/>
      <c r="W341" s="525"/>
      <c r="X341" s="525"/>
      <c r="Y341" s="525"/>
      <c r="Z341" s="525"/>
    </row>
    <row r="342" spans="13:26" ht="12.75">
      <c r="M342" s="525">
        <f aca="true" t="shared" si="49" ref="M342:M386">(M341+1)</f>
        <v>321</v>
      </c>
      <c r="N342" s="525">
        <f aca="true" t="shared" si="50" ref="N342:N386">IF($B$9&gt;N341,IF(O341=($B$8-1),(N341+1),(N341)),(N341))</f>
        <v>1</v>
      </c>
      <c r="O342" s="525">
        <f aca="true" t="shared" si="51" ref="O342:O386">IF(O341&lt;($B$8-1),(1+O341),0)</f>
        <v>321</v>
      </c>
      <c r="P342" s="565">
        <f aca="true" t="shared" si="52" ref="P342:P386">IF((N342&gt;N341),(EXP(-$Q$16)*(P341)+$Q$11),((EXP(-$Q$16)*(P341))))</f>
        <v>0.029483145675698527</v>
      </c>
      <c r="Q342" s="565">
        <f aca="true" t="shared" si="53" ref="Q342:Q386">IF((N342&gt;N341),(EXP(-$Q$16)*(Q341)+$Q$12),((EXP(-$Q$16)*(Q341))))</f>
        <v>0.012486979345001719</v>
      </c>
      <c r="R342" s="565">
        <f aca="true" t="shared" si="54" ref="R342:R386">IF((N342&gt;N341),(EXP(-$Q$16)*(R341)+$Q$13),((EXP(-$Q$16)*(R341))))</f>
        <v>0.015608724181252167</v>
      </c>
      <c r="S342" s="565">
        <f aca="true" t="shared" si="55" ref="S342:S386">IF((N342&gt;N341),(EXP(-$Q$16)*(S341)+$Q$14),((EXP(-$Q$16)*(S341))))</f>
        <v>0.0024280237615281154</v>
      </c>
      <c r="T342" s="525">
        <f t="shared" si="48"/>
        <v>0</v>
      </c>
      <c r="U342" s="525"/>
      <c r="V342" s="525"/>
      <c r="W342" s="525"/>
      <c r="X342" s="525"/>
      <c r="Y342" s="525"/>
      <c r="Z342" s="525"/>
    </row>
    <row r="343" spans="13:26" ht="12.75">
      <c r="M343" s="525">
        <f t="shared" si="49"/>
        <v>322</v>
      </c>
      <c r="N343" s="525">
        <f t="shared" si="50"/>
        <v>1</v>
      </c>
      <c r="O343" s="525">
        <f t="shared" si="51"/>
        <v>322</v>
      </c>
      <c r="P343" s="565">
        <f t="shared" si="52"/>
        <v>0.028904999171941274</v>
      </c>
      <c r="Q343" s="565">
        <f t="shared" si="53"/>
        <v>0.012242117296351588</v>
      </c>
      <c r="R343" s="565">
        <f t="shared" si="54"/>
        <v>0.015302646620439503</v>
      </c>
      <c r="S343" s="565">
        <f t="shared" si="55"/>
        <v>0.002380411696512812</v>
      </c>
      <c r="T343" s="525">
        <f t="shared" si="48"/>
        <v>0</v>
      </c>
      <c r="U343" s="525"/>
      <c r="V343" s="525"/>
      <c r="W343" s="525"/>
      <c r="X343" s="525"/>
      <c r="Y343" s="525"/>
      <c r="Z343" s="525"/>
    </row>
    <row r="344" spans="13:26" ht="12.75">
      <c r="M344" s="525">
        <f t="shared" si="49"/>
        <v>323</v>
      </c>
      <c r="N344" s="525">
        <f t="shared" si="50"/>
        <v>1</v>
      </c>
      <c r="O344" s="525">
        <f t="shared" si="51"/>
        <v>323</v>
      </c>
      <c r="P344" s="565">
        <f t="shared" si="52"/>
        <v>0.02833818976848815</v>
      </c>
      <c r="Q344" s="565">
        <f t="shared" si="53"/>
        <v>0.012002056843124383</v>
      </c>
      <c r="R344" s="565">
        <f t="shared" si="54"/>
        <v>0.015002571053905497</v>
      </c>
      <c r="S344" s="565">
        <f t="shared" si="55"/>
        <v>0.0023337332750519666</v>
      </c>
      <c r="T344" s="525">
        <f t="shared" si="48"/>
        <v>0</v>
      </c>
      <c r="U344" s="525"/>
      <c r="V344" s="525"/>
      <c r="W344" s="525"/>
      <c r="X344" s="525"/>
      <c r="Y344" s="525"/>
      <c r="Z344" s="525"/>
    </row>
    <row r="345" spans="13:26" ht="12.75">
      <c r="M345" s="525">
        <f t="shared" si="49"/>
        <v>324</v>
      </c>
      <c r="N345" s="525">
        <f t="shared" si="50"/>
        <v>1</v>
      </c>
      <c r="O345" s="525">
        <f t="shared" si="51"/>
        <v>324</v>
      </c>
      <c r="P345" s="565">
        <f t="shared" si="52"/>
        <v>0.027782495151717147</v>
      </c>
      <c r="Q345" s="565">
        <f t="shared" si="53"/>
        <v>0.011766703828962546</v>
      </c>
      <c r="R345" s="565">
        <f t="shared" si="54"/>
        <v>0.0147083797862032</v>
      </c>
      <c r="S345" s="565">
        <f t="shared" si="55"/>
        <v>0.0022879701889649425</v>
      </c>
      <c r="T345" s="525">
        <f t="shared" si="48"/>
        <v>0</v>
      </c>
      <c r="U345" s="525"/>
      <c r="V345" s="525"/>
      <c r="W345" s="525"/>
      <c r="X345" s="525"/>
      <c r="Y345" s="525"/>
      <c r="Z345" s="525"/>
    </row>
    <row r="346" spans="13:26" ht="12.75">
      <c r="M346" s="525">
        <f t="shared" si="49"/>
        <v>325</v>
      </c>
      <c r="N346" s="525">
        <f t="shared" si="50"/>
        <v>1</v>
      </c>
      <c r="O346" s="525">
        <f t="shared" si="51"/>
        <v>325</v>
      </c>
      <c r="P346" s="565">
        <f t="shared" si="52"/>
        <v>0.02723769736744077</v>
      </c>
      <c r="Q346" s="565">
        <f t="shared" si="53"/>
        <v>0.011535965943857258</v>
      </c>
      <c r="R346" s="565">
        <f t="shared" si="54"/>
        <v>0.01441995742982159</v>
      </c>
      <c r="S346" s="565">
        <f t="shared" si="55"/>
        <v>0.0022431044890833586</v>
      </c>
      <c r="T346" s="525">
        <f t="shared" si="48"/>
        <v>0</v>
      </c>
      <c r="U346" s="525"/>
      <c r="V346" s="525"/>
      <c r="W346" s="525"/>
      <c r="X346" s="525"/>
      <c r="Y346" s="525"/>
      <c r="Z346" s="525"/>
    </row>
    <row r="347" spans="13:26" ht="12.75">
      <c r="M347" s="525">
        <f t="shared" si="49"/>
        <v>326</v>
      </c>
      <c r="N347" s="525">
        <f t="shared" si="50"/>
        <v>1</v>
      </c>
      <c r="O347" s="525">
        <f t="shared" si="51"/>
        <v>326</v>
      </c>
      <c r="P347" s="565">
        <f t="shared" si="52"/>
        <v>0.026703582735420218</v>
      </c>
      <c r="Q347" s="565">
        <f t="shared" si="53"/>
        <v>0.011309752687942673</v>
      </c>
      <c r="R347" s="565">
        <f t="shared" si="54"/>
        <v>0.014137190859928357</v>
      </c>
      <c r="S347" s="565">
        <f t="shared" si="55"/>
        <v>0.002199118578211078</v>
      </c>
      <c r="T347" s="525">
        <f t="shared" si="48"/>
        <v>0</v>
      </c>
      <c r="U347" s="525"/>
      <c r="V347" s="525"/>
      <c r="W347" s="525"/>
      <c r="X347" s="525"/>
      <c r="Y347" s="525"/>
      <c r="Z347" s="525"/>
    </row>
    <row r="348" spans="13:26" ht="12.75">
      <c r="M348" s="525">
        <f t="shared" si="49"/>
        <v>327</v>
      </c>
      <c r="N348" s="525">
        <f t="shared" si="50"/>
        <v>1</v>
      </c>
      <c r="O348" s="525">
        <f t="shared" si="51"/>
        <v>327</v>
      </c>
      <c r="P348" s="565">
        <f t="shared" si="52"/>
        <v>0.026179941765555832</v>
      </c>
      <c r="Q348" s="565">
        <f t="shared" si="53"/>
        <v>0.01108797533600011</v>
      </c>
      <c r="R348" s="565">
        <f t="shared" si="54"/>
        <v>0.013859969170000153</v>
      </c>
      <c r="S348" s="565">
        <f t="shared" si="55"/>
        <v>0.002155995204222246</v>
      </c>
      <c r="T348" s="525">
        <f t="shared" si="48"/>
        <v>0</v>
      </c>
      <c r="U348" s="525"/>
      <c r="V348" s="525"/>
      <c r="W348" s="525"/>
      <c r="X348" s="525"/>
      <c r="Y348" s="525"/>
      <c r="Z348" s="525"/>
    </row>
    <row r="349" spans="13:26" ht="12.75">
      <c r="M349" s="525">
        <f t="shared" si="49"/>
        <v>328</v>
      </c>
      <c r="N349" s="525">
        <f t="shared" si="50"/>
        <v>1</v>
      </c>
      <c r="O349" s="525">
        <f t="shared" si="51"/>
        <v>328</v>
      </c>
      <c r="P349" s="565">
        <f t="shared" si="52"/>
        <v>0.02566656907572103</v>
      </c>
      <c r="Q349" s="565">
        <f t="shared" si="53"/>
        <v>0.010870546902658313</v>
      </c>
      <c r="R349" s="565">
        <f t="shared" si="54"/>
        <v>0.013588183628322904</v>
      </c>
      <c r="S349" s="565">
        <f t="shared" si="55"/>
        <v>0.002113717453294674</v>
      </c>
      <c r="T349" s="525">
        <f t="shared" si="48"/>
        <v>0</v>
      </c>
      <c r="U349" s="525"/>
      <c r="V349" s="525"/>
      <c r="W349" s="525"/>
      <c r="X349" s="525"/>
      <c r="Y349" s="525"/>
      <c r="Z349" s="525"/>
    </row>
    <row r="350" spans="13:26" ht="12.75">
      <c r="M350" s="525">
        <f t="shared" si="49"/>
        <v>329</v>
      </c>
      <c r="N350" s="525">
        <f t="shared" si="50"/>
        <v>1</v>
      </c>
      <c r="O350" s="525">
        <f t="shared" si="51"/>
        <v>329</v>
      </c>
      <c r="P350" s="565">
        <f t="shared" si="52"/>
        <v>0.025163263311207468</v>
      </c>
      <c r="Q350" s="565">
        <f t="shared" si="53"/>
        <v>0.010657382108276098</v>
      </c>
      <c r="R350" s="565">
        <f t="shared" si="54"/>
        <v>0.013321727635345136</v>
      </c>
      <c r="S350" s="565">
        <f t="shared" si="55"/>
        <v>0.0020722687432759104</v>
      </c>
      <c r="T350" s="525">
        <f t="shared" si="48"/>
        <v>0</v>
      </c>
      <c r="U350" s="525"/>
      <c r="V350" s="525"/>
      <c r="W350" s="525"/>
      <c r="X350" s="525"/>
      <c r="Y350" s="525"/>
      <c r="Z350" s="525"/>
    </row>
    <row r="351" spans="13:26" ht="12.75">
      <c r="M351" s="525">
        <f t="shared" si="49"/>
        <v>330</v>
      </c>
      <c r="N351" s="525">
        <f t="shared" si="50"/>
        <v>1</v>
      </c>
      <c r="O351" s="525">
        <f t="shared" si="51"/>
        <v>330</v>
      </c>
      <c r="P351" s="565">
        <f t="shared" si="52"/>
        <v>0.024669827065749814</v>
      </c>
      <c r="Q351" s="565">
        <f t="shared" si="53"/>
        <v>0.010448397345494033</v>
      </c>
      <c r="R351" s="565">
        <f t="shared" si="54"/>
        <v>0.013060496681867553</v>
      </c>
      <c r="S351" s="565">
        <f t="shared" si="55"/>
        <v>0.0020316328171793977</v>
      </c>
      <c r="T351" s="525">
        <f t="shared" si="48"/>
        <v>0</v>
      </c>
      <c r="U351" s="525"/>
      <c r="V351" s="525"/>
      <c r="W351" s="525"/>
      <c r="X351" s="525"/>
      <c r="Y351" s="525"/>
      <c r="Z351" s="525"/>
    </row>
    <row r="352" spans="13:26" ht="12.75">
      <c r="M352" s="525">
        <f t="shared" si="49"/>
        <v>331</v>
      </c>
      <c r="N352" s="525">
        <f t="shared" si="50"/>
        <v>1</v>
      </c>
      <c r="O352" s="525">
        <f t="shared" si="51"/>
        <v>331</v>
      </c>
      <c r="P352" s="565">
        <f t="shared" si="52"/>
        <v>0.024186066804099193</v>
      </c>
      <c r="Q352" s="565">
        <f t="shared" si="53"/>
        <v>0.010243510646442005</v>
      </c>
      <c r="R352" s="565">
        <f t="shared" si="54"/>
        <v>0.012804388308052517</v>
      </c>
      <c r="S352" s="565">
        <f t="shared" si="55"/>
        <v>0.00199179373680817</v>
      </c>
      <c r="T352" s="525">
        <f t="shared" si="48"/>
        <v>0</v>
      </c>
      <c r="U352" s="525"/>
      <c r="V352" s="525"/>
      <c r="W352" s="525"/>
      <c r="X352" s="525"/>
      <c r="Y352" s="525"/>
      <c r="Z352" s="525"/>
    </row>
    <row r="353" spans="13:26" ht="12.75">
      <c r="M353" s="525">
        <f t="shared" si="49"/>
        <v>332</v>
      </c>
      <c r="N353" s="525">
        <f t="shared" si="50"/>
        <v>1</v>
      </c>
      <c r="O353" s="525">
        <f t="shared" si="51"/>
        <v>332</v>
      </c>
      <c r="P353" s="565">
        <f t="shared" si="52"/>
        <v>0.023711792786114915</v>
      </c>
      <c r="Q353" s="565">
        <f t="shared" si="53"/>
        <v>0.01004264165058984</v>
      </c>
      <c r="R353" s="565">
        <f t="shared" si="54"/>
        <v>0.012553302063237312</v>
      </c>
      <c r="S353" s="565">
        <f t="shared" si="55"/>
        <v>0.0019527358765035823</v>
      </c>
      <c r="T353" s="525">
        <f t="shared" si="48"/>
        <v>0</v>
      </c>
      <c r="U353" s="525"/>
      <c r="V353" s="525"/>
      <c r="W353" s="525"/>
      <c r="X353" s="525"/>
      <c r="Y353" s="525"/>
      <c r="Z353" s="525"/>
    </row>
    <row r="354" spans="13:26" ht="12.75">
      <c r="M354" s="525">
        <f t="shared" si="49"/>
        <v>333</v>
      </c>
      <c r="N354" s="525">
        <f t="shared" si="50"/>
        <v>1</v>
      </c>
      <c r="O354" s="525">
        <f t="shared" si="51"/>
        <v>333</v>
      </c>
      <c r="P354" s="565">
        <f t="shared" si="52"/>
        <v>0.023246818992344723</v>
      </c>
      <c r="Q354" s="565">
        <f t="shared" si="53"/>
        <v>0.009845711573228347</v>
      </c>
      <c r="R354" s="565">
        <f t="shared" si="54"/>
        <v>0.012307139466535444</v>
      </c>
      <c r="S354" s="565">
        <f t="shared" si="55"/>
        <v>0.0019144439170166252</v>
      </c>
      <c r="T354" s="525">
        <f t="shared" si="48"/>
        <v>0</v>
      </c>
      <c r="U354" s="525"/>
      <c r="V354" s="525"/>
      <c r="W354" s="525"/>
      <c r="X354" s="525"/>
      <c r="Y354" s="525"/>
      <c r="Z354" s="525"/>
    </row>
    <row r="355" spans="13:26" ht="12.75">
      <c r="M355" s="525">
        <f t="shared" si="49"/>
        <v>334</v>
      </c>
      <c r="N355" s="525">
        <f t="shared" si="50"/>
        <v>1</v>
      </c>
      <c r="O355" s="525">
        <f t="shared" si="51"/>
        <v>334</v>
      </c>
      <c r="P355" s="565">
        <f t="shared" si="52"/>
        <v>0.02279096305106435</v>
      </c>
      <c r="Q355" s="565">
        <f t="shared" si="53"/>
        <v>0.009652643174568425</v>
      </c>
      <c r="R355" s="565">
        <f t="shared" si="54"/>
        <v>0.012065803968210541</v>
      </c>
      <c r="S355" s="565">
        <f t="shared" si="55"/>
        <v>0.0018769028394994183</v>
      </c>
      <c r="T355" s="525">
        <f t="shared" si="48"/>
        <v>0</v>
      </c>
      <c r="U355" s="525"/>
      <c r="V355" s="525"/>
      <c r="W355" s="525"/>
      <c r="X355" s="525"/>
      <c r="Y355" s="525"/>
      <c r="Z355" s="525"/>
    </row>
    <row r="356" spans="13:26" ht="12.75">
      <c r="M356" s="525">
        <f t="shared" si="49"/>
        <v>335</v>
      </c>
      <c r="N356" s="525">
        <f t="shared" si="50"/>
        <v>1</v>
      </c>
      <c r="O356" s="525">
        <f t="shared" si="51"/>
        <v>335</v>
      </c>
      <c r="P356" s="565">
        <f t="shared" si="52"/>
        <v>0.02234404616674782</v>
      </c>
      <c r="Q356" s="565">
        <f t="shared" si="53"/>
        <v>0.009463360729446129</v>
      </c>
      <c r="R356" s="565">
        <f t="shared" si="54"/>
        <v>0.01182920091180767</v>
      </c>
      <c r="S356" s="565">
        <f t="shared" si="55"/>
        <v>0.0018400979196145275</v>
      </c>
      <c r="T356" s="525">
        <f t="shared" si="48"/>
        <v>0</v>
      </c>
      <c r="U356" s="525"/>
      <c r="V356" s="525"/>
      <c r="W356" s="525"/>
      <c r="X356" s="525"/>
      <c r="Y356" s="525"/>
      <c r="Z356" s="525"/>
    </row>
    <row r="357" spans="13:26" ht="12.75">
      <c r="M357" s="525">
        <f t="shared" si="49"/>
        <v>336</v>
      </c>
      <c r="N357" s="525">
        <f t="shared" si="50"/>
        <v>1</v>
      </c>
      <c r="O357" s="525">
        <f t="shared" si="51"/>
        <v>336</v>
      </c>
      <c r="P357" s="565">
        <f t="shared" si="52"/>
        <v>0.021905893049940353</v>
      </c>
      <c r="Q357" s="565">
        <f t="shared" si="53"/>
        <v>0.00927778999762179</v>
      </c>
      <c r="R357" s="565">
        <f t="shared" si="54"/>
        <v>0.011597237497027247</v>
      </c>
      <c r="S357" s="565">
        <f t="shared" si="55"/>
        <v>0.0018040147217597948</v>
      </c>
      <c r="T357" s="525">
        <f t="shared" si="48"/>
        <v>0</v>
      </c>
      <c r="U357" s="525"/>
      <c r="V357" s="525"/>
      <c r="W357" s="525"/>
      <c r="X357" s="525"/>
      <c r="Y357" s="525"/>
      <c r="Z357" s="525"/>
    </row>
    <row r="358" spans="13:26" ht="12.75">
      <c r="M358" s="525">
        <f t="shared" si="49"/>
        <v>337</v>
      </c>
      <c r="N358" s="525">
        <f t="shared" si="50"/>
        <v>1</v>
      </c>
      <c r="O358" s="525">
        <f t="shared" si="51"/>
        <v>337</v>
      </c>
      <c r="P358" s="565">
        <f t="shared" si="52"/>
        <v>0.021476331848506468</v>
      </c>
      <c r="Q358" s="565">
        <f t="shared" si="53"/>
        <v>0.009095858194661556</v>
      </c>
      <c r="R358" s="565">
        <f t="shared" si="54"/>
        <v>0.011369822743326954</v>
      </c>
      <c r="S358" s="565">
        <f t="shared" si="55"/>
        <v>0.0017686390934064159</v>
      </c>
      <c r="T358" s="525">
        <f t="shared" si="48"/>
        <v>0</v>
      </c>
      <c r="U358" s="525"/>
      <c r="V358" s="525"/>
      <c r="W358" s="525"/>
      <c r="X358" s="525"/>
      <c r="Y358" s="525"/>
      <c r="Z358" s="525"/>
    </row>
    <row r="359" spans="13:26" ht="12.75">
      <c r="M359" s="525">
        <f t="shared" si="49"/>
        <v>338</v>
      </c>
      <c r="N359" s="525">
        <f t="shared" si="50"/>
        <v>1</v>
      </c>
      <c r="O359" s="525">
        <f t="shared" si="51"/>
        <v>338</v>
      </c>
      <c r="P359" s="565">
        <f t="shared" si="52"/>
        <v>0.021055194080226238</v>
      </c>
      <c r="Q359" s="565">
        <f t="shared" si="53"/>
        <v>0.008917493963389929</v>
      </c>
      <c r="R359" s="565">
        <f t="shared" si="54"/>
        <v>0.01114686745423742</v>
      </c>
      <c r="S359" s="565">
        <f t="shared" si="55"/>
        <v>0.001733957159548044</v>
      </c>
      <c r="T359" s="525">
        <f t="shared" si="48"/>
        <v>0</v>
      </c>
      <c r="U359" s="525"/>
      <c r="V359" s="525"/>
      <c r="W359" s="525"/>
      <c r="X359" s="525"/>
      <c r="Y359" s="525"/>
      <c r="Z359" s="525"/>
    </row>
    <row r="360" spans="13:26" ht="12.75">
      <c r="M360" s="525">
        <f t="shared" si="49"/>
        <v>339</v>
      </c>
      <c r="N360" s="525">
        <f t="shared" si="50"/>
        <v>1</v>
      </c>
      <c r="O360" s="525">
        <f t="shared" si="51"/>
        <v>339</v>
      </c>
      <c r="P360" s="565">
        <f t="shared" si="52"/>
        <v>0.02064231456671331</v>
      </c>
      <c r="Q360" s="565">
        <f t="shared" si="53"/>
        <v>0.0087426273459021</v>
      </c>
      <c r="R360" s="565">
        <f t="shared" si="54"/>
        <v>0.010928284182377634</v>
      </c>
      <c r="S360" s="565">
        <f t="shared" si="55"/>
        <v>0.001699955317258744</v>
      </c>
      <c r="T360" s="525">
        <f t="shared" si="48"/>
        <v>0</v>
      </c>
      <c r="U360" s="525"/>
      <c r="V360" s="525"/>
      <c r="W360" s="525"/>
      <c r="X360" s="525"/>
      <c r="Y360" s="525"/>
      <c r="Z360" s="525"/>
    </row>
    <row r="361" spans="13:26" ht="12.75">
      <c r="M361" s="525">
        <f t="shared" si="49"/>
        <v>340</v>
      </c>
      <c r="N361" s="525">
        <f t="shared" si="50"/>
        <v>1</v>
      </c>
      <c r="O361" s="525">
        <f t="shared" si="51"/>
        <v>340</v>
      </c>
      <c r="P361" s="565">
        <f t="shared" si="52"/>
        <v>0.02023753136862873</v>
      </c>
      <c r="Q361" s="565">
        <f t="shared" si="53"/>
        <v>0.008571189756125102</v>
      </c>
      <c r="R361" s="565">
        <f t="shared" si="54"/>
        <v>0.010713987195156387</v>
      </c>
      <c r="S361" s="565">
        <f t="shared" si="55"/>
        <v>0.001666620230357661</v>
      </c>
      <c r="T361" s="525">
        <f t="shared" si="48"/>
        <v>0</v>
      </c>
      <c r="U361" s="525"/>
      <c r="V361" s="525"/>
      <c r="W361" s="525"/>
      <c r="X361" s="525"/>
      <c r="Y361" s="525"/>
      <c r="Z361" s="525"/>
    </row>
    <row r="362" spans="13:26" ht="12.75">
      <c r="M362" s="525">
        <f t="shared" si="49"/>
        <v>341</v>
      </c>
      <c r="N362" s="525">
        <f t="shared" si="50"/>
        <v>1</v>
      </c>
      <c r="O362" s="525">
        <f t="shared" si="51"/>
        <v>341</v>
      </c>
      <c r="P362" s="565">
        <f t="shared" si="52"/>
        <v>0.01984068572216522</v>
      </c>
      <c r="Q362" s="565">
        <f t="shared" si="53"/>
        <v>0.008403113952917027</v>
      </c>
      <c r="R362" s="565">
        <f t="shared" si="54"/>
        <v>0.010503892441146292</v>
      </c>
      <c r="S362" s="565">
        <f t="shared" si="55"/>
        <v>0.001633938824178313</v>
      </c>
      <c r="T362" s="525">
        <f t="shared" si="48"/>
        <v>0</v>
      </c>
      <c r="U362" s="525"/>
      <c r="V362" s="525"/>
      <c r="W362" s="525"/>
      <c r="X362" s="525"/>
      <c r="Y362" s="525"/>
      <c r="Z362" s="525"/>
    </row>
    <row r="363" spans="13:26" ht="12.75">
      <c r="M363" s="525">
        <f t="shared" si="49"/>
        <v>342</v>
      </c>
      <c r="N363" s="525">
        <f t="shared" si="50"/>
        <v>1</v>
      </c>
      <c r="O363" s="525">
        <f t="shared" si="51"/>
        <v>342</v>
      </c>
      <c r="P363" s="565">
        <f t="shared" si="52"/>
        <v>0.019451621976776915</v>
      </c>
      <c r="Q363" s="565">
        <f t="shared" si="53"/>
        <v>0.008238334013693744</v>
      </c>
      <c r="R363" s="565">
        <f t="shared" si="54"/>
        <v>0.01029791751711719</v>
      </c>
      <c r="S363" s="565">
        <f t="shared" si="55"/>
        <v>0.0016018982804404526</v>
      </c>
      <c r="T363" s="525">
        <f t="shared" si="48"/>
        <v>0</v>
      </c>
      <c r="U363" s="525"/>
      <c r="V363" s="525"/>
      <c r="W363" s="525"/>
      <c r="X363" s="525"/>
      <c r="Y363" s="525"/>
      <c r="Z363" s="525"/>
    </row>
    <row r="364" spans="13:26" ht="12.75">
      <c r="M364" s="525">
        <f t="shared" si="49"/>
        <v>343</v>
      </c>
      <c r="N364" s="525">
        <f t="shared" si="50"/>
        <v>1</v>
      </c>
      <c r="O364" s="525">
        <f t="shared" si="51"/>
        <v>343</v>
      </c>
      <c r="P364" s="565">
        <f t="shared" si="52"/>
        <v>0.01907018753413022</v>
      </c>
      <c r="Q364" s="565">
        <f t="shared" si="53"/>
        <v>0.008076785308572792</v>
      </c>
      <c r="R364" s="565">
        <f t="shared" si="54"/>
        <v>0.010095981635716</v>
      </c>
      <c r="S364" s="565">
        <f t="shared" si="55"/>
        <v>0.0015704860322224895</v>
      </c>
      <c r="T364" s="525">
        <f t="shared" si="48"/>
        <v>0</v>
      </c>
      <c r="U364" s="525"/>
      <c r="V364" s="525"/>
      <c r="W364" s="525"/>
      <c r="X364" s="525"/>
      <c r="Y364" s="525"/>
      <c r="Z364" s="525"/>
    </row>
    <row r="365" spans="13:26" ht="12.75">
      <c r="M365" s="525">
        <f t="shared" si="49"/>
        <v>344</v>
      </c>
      <c r="N365" s="525">
        <f t="shared" si="50"/>
        <v>1</v>
      </c>
      <c r="O365" s="525">
        <f t="shared" si="51"/>
        <v>344</v>
      </c>
      <c r="P365" s="565">
        <f t="shared" si="52"/>
        <v>0.018696232788251794</v>
      </c>
      <c r="Q365" s="565">
        <f t="shared" si="53"/>
        <v>0.00791840447502428</v>
      </c>
      <c r="R365" s="565">
        <f t="shared" si="54"/>
        <v>0.00989800559378036</v>
      </c>
      <c r="S365" s="565">
        <f t="shared" si="55"/>
        <v>0.0015396897590325012</v>
      </c>
      <c r="T365" s="525">
        <f t="shared" si="48"/>
        <v>0</v>
      </c>
      <c r="U365" s="525"/>
      <c r="V365" s="525"/>
      <c r="W365" s="525"/>
      <c r="X365" s="525"/>
      <c r="Y365" s="525"/>
      <c r="Z365" s="525"/>
    </row>
    <row r="366" spans="13:26" ht="12.75">
      <c r="M366" s="525">
        <f t="shared" si="49"/>
        <v>345</v>
      </c>
      <c r="N366" s="525">
        <f t="shared" si="50"/>
        <v>1</v>
      </c>
      <c r="O366" s="525">
        <f t="shared" si="51"/>
        <v>345</v>
      </c>
      <c r="P366" s="565">
        <f t="shared" si="52"/>
        <v>0.018329611066850167</v>
      </c>
      <c r="Q366" s="565">
        <f t="shared" si="53"/>
        <v>0.007763129393018886</v>
      </c>
      <c r="R366" s="565">
        <f t="shared" si="54"/>
        <v>0.009703911741273616</v>
      </c>
      <c r="S366" s="565">
        <f t="shared" si="55"/>
        <v>0.0015094973819758967</v>
      </c>
      <c r="T366" s="525">
        <f t="shared" si="48"/>
        <v>0</v>
      </c>
      <c r="U366" s="525"/>
      <c r="V366" s="525"/>
      <c r="W366" s="525"/>
      <c r="X366" s="525"/>
      <c r="Y366" s="525"/>
      <c r="Z366" s="525"/>
    </row>
    <row r="367" spans="13:26" ht="12.75">
      <c r="M367" s="525">
        <f t="shared" si="49"/>
        <v>346</v>
      </c>
      <c r="N367" s="525">
        <f t="shared" si="50"/>
        <v>1</v>
      </c>
      <c r="O367" s="525">
        <f t="shared" si="51"/>
        <v>346</v>
      </c>
      <c r="P367" s="565">
        <f t="shared" si="52"/>
        <v>0.017970178573788055</v>
      </c>
      <c r="Q367" s="565">
        <f t="shared" si="53"/>
        <v>0.007610899160663169</v>
      </c>
      <c r="R367" s="565">
        <f t="shared" si="54"/>
        <v>0.00951362395082897</v>
      </c>
      <c r="S367" s="565">
        <f t="shared" si="55"/>
        <v>0.0014798970590178405</v>
      </c>
      <c r="T367" s="525">
        <f t="shared" si="48"/>
        <v>0</v>
      </c>
      <c r="U367" s="525"/>
      <c r="V367" s="525"/>
      <c r="W367" s="525"/>
      <c r="X367" s="525"/>
      <c r="Y367" s="525"/>
      <c r="Z367" s="525"/>
    </row>
    <row r="368" spans="13:26" ht="12.75">
      <c r="M368" s="525">
        <f t="shared" si="49"/>
        <v>347</v>
      </c>
      <c r="N368" s="525">
        <f t="shared" si="50"/>
        <v>1</v>
      </c>
      <c r="O368" s="525">
        <f t="shared" si="51"/>
        <v>347</v>
      </c>
      <c r="P368" s="565">
        <f t="shared" si="52"/>
        <v>0.01761779433268272</v>
      </c>
      <c r="Q368" s="565">
        <f t="shared" si="53"/>
        <v>0.007461654070312675</v>
      </c>
      <c r="R368" s="565">
        <f t="shared" si="54"/>
        <v>0.00932706758789085</v>
      </c>
      <c r="S368" s="565">
        <f t="shared" si="55"/>
        <v>0.0014508771803385776</v>
      </c>
      <c r="T368" s="525">
        <f t="shared" si="48"/>
        <v>0</v>
      </c>
      <c r="U368" s="525"/>
      <c r="V368" s="525"/>
      <c r="W368" s="525"/>
      <c r="X368" s="525"/>
      <c r="Y368" s="525"/>
      <c r="Z368" s="525"/>
    </row>
    <row r="369" spans="13:26" ht="12.75">
      <c r="M369" s="525">
        <f t="shared" si="49"/>
        <v>348</v>
      </c>
      <c r="N369" s="525">
        <f t="shared" si="50"/>
        <v>1</v>
      </c>
      <c r="O369" s="525">
        <f t="shared" si="51"/>
        <v>348</v>
      </c>
      <c r="P369" s="565">
        <f t="shared" si="52"/>
        <v>0.017272320131612298</v>
      </c>
      <c r="Q369" s="565">
        <f t="shared" si="53"/>
        <v>0.007315335585153436</v>
      </c>
      <c r="R369" s="565">
        <f t="shared" si="54"/>
        <v>0.009144169481441802</v>
      </c>
      <c r="S369" s="565">
        <f t="shared" si="55"/>
        <v>0.0014224263637798368</v>
      </c>
      <c r="T369" s="525">
        <f t="shared" si="48"/>
        <v>0</v>
      </c>
      <c r="U369" s="525"/>
      <c r="V369" s="525"/>
      <c r="W369" s="525"/>
      <c r="X369" s="525"/>
      <c r="Y369" s="525"/>
      <c r="Z369" s="525"/>
    </row>
    <row r="370" spans="13:26" ht="12.75">
      <c r="M370" s="525">
        <f t="shared" si="49"/>
        <v>349</v>
      </c>
      <c r="N370" s="525">
        <f t="shared" si="50"/>
        <v>1</v>
      </c>
      <c r="O370" s="525">
        <f t="shared" si="51"/>
        <v>349</v>
      </c>
      <c r="P370" s="565">
        <f t="shared" si="52"/>
        <v>0.01693362046890641</v>
      </c>
      <c r="Q370" s="565">
        <f t="shared" si="53"/>
        <v>0.007171886316242707</v>
      </c>
      <c r="R370" s="565">
        <f t="shared" si="54"/>
        <v>0.00896485789530339</v>
      </c>
      <c r="S370" s="565">
        <f t="shared" si="55"/>
        <v>0.0013945334503805283</v>
      </c>
      <c r="T370" s="525">
        <f t="shared" si="48"/>
        <v>0</v>
      </c>
      <c r="U370" s="525"/>
      <c r="V370" s="525"/>
      <c r="W370" s="525"/>
      <c r="X370" s="525"/>
      <c r="Y370" s="525"/>
      <c r="Z370" s="525"/>
    </row>
    <row r="371" spans="13:26" ht="12.75">
      <c r="M371" s="525">
        <f t="shared" si="49"/>
        <v>350</v>
      </c>
      <c r="N371" s="525">
        <f t="shared" si="50"/>
        <v>1</v>
      </c>
      <c r="O371" s="525">
        <f t="shared" si="51"/>
        <v>350</v>
      </c>
      <c r="P371" s="565">
        <f t="shared" si="52"/>
        <v>0.01660156249999979</v>
      </c>
      <c r="Q371" s="565">
        <f t="shared" si="53"/>
        <v>0.007031249999999902</v>
      </c>
      <c r="R371" s="565">
        <f t="shared" si="54"/>
        <v>0.008789062499999884</v>
      </c>
      <c r="S371" s="565">
        <f t="shared" si="55"/>
        <v>0.001367187499999983</v>
      </c>
      <c r="T371" s="525">
        <f t="shared" si="48"/>
        <v>0</v>
      </c>
      <c r="U371" s="525"/>
      <c r="V371" s="525"/>
      <c r="W371" s="525"/>
      <c r="X371" s="525"/>
      <c r="Y371" s="525"/>
      <c r="Z371" s="525"/>
    </row>
    <row r="372" spans="13:26" ht="12.75">
      <c r="M372" s="525">
        <f t="shared" si="49"/>
        <v>351</v>
      </c>
      <c r="N372" s="525">
        <f t="shared" si="50"/>
        <v>1</v>
      </c>
      <c r="O372" s="525">
        <f t="shared" si="51"/>
        <v>351</v>
      </c>
      <c r="P372" s="565">
        <f t="shared" si="52"/>
        <v>0.016276015985328064</v>
      </c>
      <c r="Q372" s="565">
        <f t="shared" si="53"/>
        <v>0.006893371476138936</v>
      </c>
      <c r="R372" s="565">
        <f t="shared" si="54"/>
        <v>0.008616714345173675</v>
      </c>
      <c r="S372" s="565">
        <f t="shared" si="55"/>
        <v>0.0013403777870270174</v>
      </c>
      <c r="T372" s="525">
        <f t="shared" si="48"/>
        <v>0</v>
      </c>
      <c r="U372" s="525"/>
      <c r="V372" s="525"/>
      <c r="W372" s="525"/>
      <c r="X372" s="525"/>
      <c r="Y372" s="525"/>
      <c r="Z372" s="525"/>
    </row>
    <row r="373" spans="13:26" ht="12.75">
      <c r="M373" s="525">
        <f t="shared" si="49"/>
        <v>352</v>
      </c>
      <c r="N373" s="525">
        <f t="shared" si="50"/>
        <v>1</v>
      </c>
      <c r="O373" s="525">
        <f t="shared" si="51"/>
        <v>352</v>
      </c>
      <c r="P373" s="565">
        <f t="shared" si="52"/>
        <v>0.015956853239245283</v>
      </c>
      <c r="Q373" s="565">
        <f t="shared" si="53"/>
        <v>0.006758196666033288</v>
      </c>
      <c r="R373" s="565">
        <f t="shared" si="54"/>
        <v>0.008447745832541615</v>
      </c>
      <c r="S373" s="565">
        <f t="shared" si="55"/>
        <v>0.0013140937961731412</v>
      </c>
      <c r="T373" s="525">
        <f t="shared" si="48"/>
        <v>0</v>
      </c>
      <c r="U373" s="525"/>
      <c r="V373" s="525"/>
      <c r="W373" s="525"/>
      <c r="X373" s="525"/>
      <c r="Y373" s="525"/>
      <c r="Z373" s="525"/>
    </row>
    <row r="374" spans="13:26" ht="12.75">
      <c r="M374" s="525">
        <f t="shared" si="49"/>
        <v>353</v>
      </c>
      <c r="N374" s="525">
        <f t="shared" si="50"/>
        <v>1</v>
      </c>
      <c r="O374" s="525">
        <f t="shared" si="51"/>
        <v>353</v>
      </c>
      <c r="P374" s="565">
        <f t="shared" si="52"/>
        <v>0.015643949079943133</v>
      </c>
      <c r="Q374" s="565">
        <f t="shared" si="53"/>
        <v>0.006625672551505318</v>
      </c>
      <c r="R374" s="565">
        <f t="shared" si="54"/>
        <v>0.008282090689381653</v>
      </c>
      <c r="S374" s="565">
        <f t="shared" si="55"/>
        <v>0.0012883252183482582</v>
      </c>
      <c r="T374" s="525">
        <f t="shared" si="48"/>
        <v>0</v>
      </c>
      <c r="U374" s="525"/>
      <c r="V374" s="525"/>
      <c r="W374" s="525"/>
      <c r="X374" s="525"/>
      <c r="Y374" s="525"/>
      <c r="Z374" s="525"/>
    </row>
    <row r="375" spans="13:26" ht="12.75">
      <c r="M375" s="525">
        <f t="shared" si="49"/>
        <v>354</v>
      </c>
      <c r="N375" s="525">
        <f t="shared" si="50"/>
        <v>1</v>
      </c>
      <c r="O375" s="525">
        <f t="shared" si="51"/>
        <v>354</v>
      </c>
      <c r="P375" s="565">
        <f t="shared" si="52"/>
        <v>0.015337180780352205</v>
      </c>
      <c r="Q375" s="565">
        <f t="shared" si="53"/>
        <v>0.006495747154031514</v>
      </c>
      <c r="R375" s="565">
        <f t="shared" si="54"/>
        <v>0.008119683942539398</v>
      </c>
      <c r="S375" s="565">
        <f t="shared" si="55"/>
        <v>0.0012630619466172408</v>
      </c>
      <c r="T375" s="525">
        <f t="shared" si="48"/>
        <v>0</v>
      </c>
      <c r="U375" s="525"/>
      <c r="V375" s="525"/>
      <c r="W375" s="525"/>
      <c r="X375" s="525"/>
      <c r="Y375" s="525"/>
      <c r="Z375" s="525"/>
    </row>
    <row r="376" spans="13:26" ht="12.75">
      <c r="M376" s="525">
        <f t="shared" si="49"/>
        <v>355</v>
      </c>
      <c r="N376" s="525">
        <f t="shared" si="50"/>
        <v>1</v>
      </c>
      <c r="O376" s="525">
        <f t="shared" si="51"/>
        <v>355</v>
      </c>
      <c r="P376" s="565">
        <f t="shared" si="52"/>
        <v>0.015036428020006069</v>
      </c>
      <c r="Q376" s="565">
        <f t="shared" si="53"/>
        <v>0.006368369514355503</v>
      </c>
      <c r="R376" s="565">
        <f t="shared" si="54"/>
        <v>0.007960461892944385</v>
      </c>
      <c r="S376" s="565">
        <f t="shared" si="55"/>
        <v>0.0012382940722357942</v>
      </c>
      <c r="T376" s="525">
        <f t="shared" si="48"/>
        <v>0</v>
      </c>
      <c r="U376" s="525"/>
      <c r="V376" s="525"/>
      <c r="W376" s="525"/>
      <c r="X376" s="525"/>
      <c r="Y376" s="525"/>
      <c r="Z376" s="525"/>
    </row>
    <row r="377" spans="13:26" ht="12.75">
      <c r="M377" s="525">
        <f t="shared" si="49"/>
        <v>356</v>
      </c>
      <c r="N377" s="525">
        <f t="shared" si="50"/>
        <v>1</v>
      </c>
      <c r="O377" s="525">
        <f t="shared" si="51"/>
        <v>356</v>
      </c>
      <c r="P377" s="565">
        <f t="shared" si="52"/>
        <v>0.01474157283784925</v>
      </c>
      <c r="Q377" s="565">
        <f t="shared" si="53"/>
        <v>0.006243489672500851</v>
      </c>
      <c r="R377" s="565">
        <f t="shared" si="54"/>
        <v>0.00780436209062607</v>
      </c>
      <c r="S377" s="565">
        <f t="shared" si="55"/>
        <v>0.0012140118807640562</v>
      </c>
      <c r="T377" s="525">
        <f t="shared" si="48"/>
        <v>0</v>
      </c>
      <c r="U377" s="525"/>
      <c r="V377" s="525"/>
      <c r="W377" s="525"/>
      <c r="X377" s="525"/>
      <c r="Y377" s="525"/>
      <c r="Z377" s="525"/>
    </row>
    <row r="378" spans="13:26" ht="12.75">
      <c r="M378" s="525">
        <f t="shared" si="49"/>
        <v>357</v>
      </c>
      <c r="N378" s="525">
        <f t="shared" si="50"/>
        <v>1</v>
      </c>
      <c r="O378" s="525">
        <f t="shared" si="51"/>
        <v>357</v>
      </c>
      <c r="P378" s="565">
        <f t="shared" si="52"/>
        <v>0.014452499585970623</v>
      </c>
      <c r="Q378" s="565">
        <f t="shared" si="53"/>
        <v>0.006121058648175785</v>
      </c>
      <c r="R378" s="565">
        <f t="shared" si="54"/>
        <v>0.007651323310219738</v>
      </c>
      <c r="S378" s="565">
        <f t="shared" si="55"/>
        <v>0.0011902058482564045</v>
      </c>
      <c r="T378" s="525">
        <f t="shared" si="48"/>
        <v>0</v>
      </c>
      <c r="U378" s="525"/>
      <c r="V378" s="525"/>
      <c r="W378" s="525"/>
      <c r="X378" s="525"/>
      <c r="Y378" s="525"/>
      <c r="Z378" s="525"/>
    </row>
    <row r="379" spans="13:26" ht="12.75">
      <c r="M379" s="525">
        <f t="shared" si="49"/>
        <v>358</v>
      </c>
      <c r="N379" s="525">
        <f t="shared" si="50"/>
        <v>1</v>
      </c>
      <c r="O379" s="525">
        <f t="shared" si="51"/>
        <v>358</v>
      </c>
      <c r="P379" s="565">
        <f t="shared" si="52"/>
        <v>0.014169094884244062</v>
      </c>
      <c r="Q379" s="565">
        <f t="shared" si="53"/>
        <v>0.006001028421562183</v>
      </c>
      <c r="R379" s="565">
        <f t="shared" si="54"/>
        <v>0.007501285526952735</v>
      </c>
      <c r="S379" s="565">
        <f t="shared" si="55"/>
        <v>0.0011668666375259818</v>
      </c>
      <c r="T379" s="525">
        <f t="shared" si="48"/>
        <v>0</v>
      </c>
      <c r="U379" s="525"/>
      <c r="V379" s="525"/>
      <c r="W379" s="525"/>
      <c r="X379" s="525"/>
      <c r="Y379" s="525"/>
      <c r="Z379" s="525"/>
    </row>
    <row r="380" spans="13:26" ht="12.75">
      <c r="M380" s="525">
        <f t="shared" si="49"/>
        <v>359</v>
      </c>
      <c r="N380" s="525">
        <f t="shared" si="50"/>
        <v>1</v>
      </c>
      <c r="O380" s="525">
        <f t="shared" si="51"/>
        <v>359</v>
      </c>
      <c r="P380" s="565">
        <f t="shared" si="52"/>
        <v>0.01389124757585856</v>
      </c>
      <c r="Q380" s="565">
        <f t="shared" si="53"/>
        <v>0.005883351914481264</v>
      </c>
      <c r="R380" s="565">
        <f t="shared" si="54"/>
        <v>0.007354189893101586</v>
      </c>
      <c r="S380" s="565">
        <f t="shared" si="55"/>
        <v>0.0011439850944824697</v>
      </c>
      <c r="T380" s="525">
        <f t="shared" si="48"/>
        <v>0</v>
      </c>
      <c r="U380" s="525"/>
      <c r="V380" s="525"/>
      <c r="W380" s="525"/>
      <c r="X380" s="525"/>
      <c r="Y380" s="525"/>
      <c r="Z380" s="525"/>
    </row>
    <row r="381" spans="13:26" ht="12.75">
      <c r="M381" s="525">
        <f t="shared" si="49"/>
        <v>360</v>
      </c>
      <c r="N381" s="525">
        <f t="shared" si="50"/>
        <v>1</v>
      </c>
      <c r="O381" s="525">
        <f t="shared" si="51"/>
        <v>360</v>
      </c>
      <c r="P381" s="565">
        <f t="shared" si="52"/>
        <v>0.013618848683720373</v>
      </c>
      <c r="Q381" s="565">
        <f t="shared" si="53"/>
        <v>0.0057679829719286205</v>
      </c>
      <c r="R381" s="565">
        <f t="shared" si="54"/>
        <v>0.007209978714910781</v>
      </c>
      <c r="S381" s="565">
        <f t="shared" si="55"/>
        <v>0.0011215522445416778</v>
      </c>
      <c r="T381" s="525">
        <f t="shared" si="48"/>
        <v>0</v>
      </c>
      <c r="U381" s="525"/>
      <c r="V381" s="525"/>
      <c r="W381" s="525"/>
      <c r="X381" s="525"/>
      <c r="Y381" s="525"/>
      <c r="Z381" s="525"/>
    </row>
    <row r="382" spans="13:26" ht="12.75">
      <c r="M382" s="525">
        <f t="shared" si="49"/>
        <v>361</v>
      </c>
      <c r="N382" s="525">
        <f t="shared" si="50"/>
        <v>1</v>
      </c>
      <c r="O382" s="525">
        <f t="shared" si="51"/>
        <v>361</v>
      </c>
      <c r="P382" s="565">
        <f t="shared" si="52"/>
        <v>0.013351791367710097</v>
      </c>
      <c r="Q382" s="565">
        <f t="shared" si="53"/>
        <v>0.005654876343971328</v>
      </c>
      <c r="R382" s="565">
        <f t="shared" si="54"/>
        <v>0.0070685954299641645</v>
      </c>
      <c r="S382" s="565">
        <f t="shared" si="55"/>
        <v>0.0010995592891055374</v>
      </c>
      <c r="T382" s="525">
        <f t="shared" si="48"/>
        <v>0</v>
      </c>
      <c r="U382" s="525"/>
      <c r="V382" s="525"/>
      <c r="W382" s="525"/>
      <c r="X382" s="525"/>
      <c r="Y382" s="525"/>
      <c r="Z382" s="525"/>
    </row>
    <row r="383" spans="13:26" ht="12.75">
      <c r="M383" s="525">
        <f t="shared" si="49"/>
        <v>362</v>
      </c>
      <c r="N383" s="525">
        <f t="shared" si="50"/>
        <v>1</v>
      </c>
      <c r="O383" s="525">
        <f t="shared" si="51"/>
        <v>362</v>
      </c>
      <c r="P383" s="565">
        <f t="shared" si="52"/>
        <v>0.013089970882777904</v>
      </c>
      <c r="Q383" s="565">
        <f t="shared" si="53"/>
        <v>0.005543987668000046</v>
      </c>
      <c r="R383" s="565">
        <f t="shared" si="54"/>
        <v>0.006929984585000062</v>
      </c>
      <c r="S383" s="565">
        <f t="shared" si="55"/>
        <v>0.0010779976021111216</v>
      </c>
      <c r="T383" s="525">
        <f t="shared" si="48"/>
        <v>0</v>
      </c>
      <c r="U383" s="525"/>
      <c r="V383" s="525"/>
      <c r="W383" s="525"/>
      <c r="X383" s="525"/>
      <c r="Y383" s="525"/>
      <c r="Z383" s="525"/>
    </row>
    <row r="384" spans="13:26" ht="12.75">
      <c r="M384" s="525">
        <f t="shared" si="49"/>
        <v>363</v>
      </c>
      <c r="N384" s="525">
        <f t="shared" si="50"/>
        <v>1</v>
      </c>
      <c r="O384" s="525">
        <f t="shared" si="51"/>
        <v>363</v>
      </c>
      <c r="P384" s="565">
        <f t="shared" si="52"/>
        <v>0.012833284537860505</v>
      </c>
      <c r="Q384" s="565">
        <f t="shared" si="53"/>
        <v>0.005435273451329148</v>
      </c>
      <c r="R384" s="565">
        <f t="shared" si="54"/>
        <v>0.006794091814161439</v>
      </c>
      <c r="S384" s="565">
        <f t="shared" si="55"/>
        <v>0.0010568587266473358</v>
      </c>
      <c r="T384" s="525">
        <f t="shared" si="48"/>
        <v>0</v>
      </c>
      <c r="U384" s="525"/>
      <c r="V384" s="525"/>
      <c r="W384" s="525"/>
      <c r="X384" s="525"/>
      <c r="Y384" s="525"/>
      <c r="Z384" s="525"/>
    </row>
    <row r="385" spans="13:26" ht="12.75">
      <c r="M385" s="525">
        <f t="shared" si="49"/>
        <v>364</v>
      </c>
      <c r="N385" s="525">
        <f t="shared" si="50"/>
        <v>1</v>
      </c>
      <c r="O385" s="525">
        <f t="shared" si="51"/>
        <v>364</v>
      </c>
      <c r="P385" s="565">
        <f t="shared" si="52"/>
        <v>0.012581631655603723</v>
      </c>
      <c r="Q385" s="565">
        <f t="shared" si="53"/>
        <v>0.00532869105413804</v>
      </c>
      <c r="R385" s="565">
        <f t="shared" si="54"/>
        <v>0.006660863817672555</v>
      </c>
      <c r="S385" s="565">
        <f t="shared" si="55"/>
        <v>0.0010361343716379539</v>
      </c>
      <c r="T385" s="525">
        <f t="shared" si="48"/>
        <v>0</v>
      </c>
      <c r="U385" s="525"/>
      <c r="V385" s="525"/>
      <c r="W385" s="525"/>
      <c r="X385" s="525"/>
      <c r="Y385" s="525"/>
      <c r="Z385" s="525"/>
    </row>
    <row r="386" spans="13:26" ht="12.75">
      <c r="M386" s="525">
        <f t="shared" si="49"/>
        <v>365</v>
      </c>
      <c r="N386" s="525">
        <f t="shared" si="50"/>
        <v>1</v>
      </c>
      <c r="O386" s="525">
        <f t="shared" si="51"/>
        <v>0</v>
      </c>
      <c r="P386" s="565">
        <f t="shared" si="52"/>
        <v>0.012334913532874896</v>
      </c>
      <c r="Q386" s="565">
        <f t="shared" si="53"/>
        <v>0.005224198672747008</v>
      </c>
      <c r="R386" s="565">
        <f t="shared" si="54"/>
        <v>0.0065302483409337645</v>
      </c>
      <c r="S386" s="565">
        <f t="shared" si="55"/>
        <v>0.0010158164085896976</v>
      </c>
      <c r="T386" s="525">
        <f t="shared" si="48"/>
        <v>0</v>
      </c>
      <c r="U386" s="525"/>
      <c r="V386" s="525"/>
      <c r="W386" s="525"/>
      <c r="X386" s="525"/>
      <c r="Y386" s="525"/>
      <c r="Z386" s="525"/>
    </row>
  </sheetData>
  <sheetProtection password="F155" sheet="1" objects="1" scenarios="1"/>
  <mergeCells count="33">
    <mergeCell ref="A1:C2"/>
    <mergeCell ref="B40:D40"/>
    <mergeCell ref="A40:A42"/>
    <mergeCell ref="A25:A26"/>
    <mergeCell ref="B22:C22"/>
    <mergeCell ref="B23:C23"/>
    <mergeCell ref="A20:A23"/>
    <mergeCell ref="B21:C21"/>
    <mergeCell ref="A15:A18"/>
    <mergeCell ref="B99:G99"/>
    <mergeCell ref="B100:D100"/>
    <mergeCell ref="B20:C20"/>
    <mergeCell ref="B3:C3"/>
    <mergeCell ref="B4:C4"/>
    <mergeCell ref="B5:C5"/>
    <mergeCell ref="B12:C12"/>
    <mergeCell ref="B48:D48"/>
    <mergeCell ref="B55:C56"/>
    <mergeCell ref="A13:D14"/>
    <mergeCell ref="F55:G55"/>
    <mergeCell ref="D55:E55"/>
    <mergeCell ref="A55:A57"/>
    <mergeCell ref="A48:A49"/>
    <mergeCell ref="A99:A101"/>
    <mergeCell ref="B116:C116"/>
    <mergeCell ref="D116:E116"/>
    <mergeCell ref="F116:G116"/>
    <mergeCell ref="A116:A118"/>
    <mergeCell ref="A107:A109"/>
    <mergeCell ref="E100:G100"/>
    <mergeCell ref="B107:C107"/>
    <mergeCell ref="D107:E107"/>
    <mergeCell ref="F107:G107"/>
  </mergeCells>
  <printOptions/>
  <pageMargins left="0.75" right="0.75" top="0.5" bottom="0.76" header="0.28" footer="0.26"/>
  <pageSetup fitToHeight="0" fitToWidth="1" horizontalDpi="600" verticalDpi="600" orientation="portrait" scale="56" r:id="rId4"/>
  <headerFooter alignWithMargins="0">
    <oddHeader>&amp;C&amp;A</oddHeader>
    <oddFooter>&amp;L&amp;F&amp;CC-&amp;P</oddFooter>
  </headerFooter>
  <rowBreaks count="1" manualBreakCount="1">
    <brk id="84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Paige Brown</dc:creator>
  <cp:keywords/>
  <dc:description/>
  <cp:lastModifiedBy>pdoellin</cp:lastModifiedBy>
  <cp:lastPrinted>2006-01-30T21:13:24Z</cp:lastPrinted>
  <dcterms:created xsi:type="dcterms:W3CDTF">2005-12-23T17:22:17Z</dcterms:created>
  <dcterms:modified xsi:type="dcterms:W3CDTF">2006-01-30T21:14:09Z</dcterms:modified>
  <cp:category/>
  <cp:version/>
  <cp:contentType/>
  <cp:contentStatus/>
</cp:coreProperties>
</file>