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4440" windowWidth="3675" windowHeight="4875" activeTab="0"/>
  </bookViews>
  <sheets>
    <sheet name="s1295010" sheetId="1" r:id="rId1"/>
  </sheets>
  <definedNames>
    <definedName name="\s">#REF!</definedName>
    <definedName name="_Regression_Int" localSheetId="0" hidden="1">1</definedName>
    <definedName name="_xlnm.Print_Area" localSheetId="0">'s1295010'!$A$2:$I$51</definedName>
    <definedName name="Print_Area_MI" localSheetId="0">'s1295010'!$A$2:$I$51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<sst xmlns="http://schemas.openxmlformats.org/spreadsheetml/2006/main" count="213" uniqueCount="84">
  <si>
    <t xml:space="preserve">            Table 10. R&amp;D budget authority for space research and technology (252)</t>
  </si>
  <si>
    <t xml:space="preserve">                                  [In millions of dollars]</t>
  </si>
  <si>
    <t>_</t>
  </si>
  <si>
    <t>|</t>
  </si>
  <si>
    <t>Percent</t>
  </si>
  <si>
    <t>1993</t>
  </si>
  <si>
    <t xml:space="preserve">   1994</t>
  </si>
  <si>
    <t xml:space="preserve">  1995</t>
  </si>
  <si>
    <t>change</t>
  </si>
  <si>
    <t>actual</t>
  </si>
  <si>
    <t>estimated 1/</t>
  </si>
  <si>
    <t>proposed 2/</t>
  </si>
  <si>
    <t>1994-1995 2/</t>
  </si>
  <si>
    <t>-</t>
  </si>
  <si>
    <t xml:space="preserve">    Total................................</t>
  </si>
  <si>
    <t>=</t>
  </si>
  <si>
    <t>National Aeronautics and Space</t>
  </si>
  <si>
    <t xml:space="preserve">  Administration (NASA)</t>
  </si>
  <si>
    <t xml:space="preserve">    Space Station.........................</t>
  </si>
  <si>
    <t xml:space="preserve">    Space transportation capability</t>
  </si>
  <si>
    <t xml:space="preserve">      development programs................</t>
  </si>
  <si>
    <t xml:space="preserve">    Space science........................</t>
  </si>
  <si>
    <t xml:space="preserve">      Physics and astronomy...............</t>
  </si>
  <si>
    <t xml:space="preserve">      Planetary exploration..............</t>
  </si>
  <si>
    <t xml:space="preserve">      Life and Microgravity Sciences......................</t>
  </si>
  <si>
    <t xml:space="preserve">    Mission to Planet Earth...................................</t>
  </si>
  <si>
    <t xml:space="preserve">    Advanced Concepts and Technology................</t>
  </si>
  <si>
    <t xml:space="preserve">    Safety, reliability and quality</t>
  </si>
  <si>
    <t xml:space="preserve">      assurance...........................</t>
  </si>
  <si>
    <t>NA</t>
  </si>
  <si>
    <t xml:space="preserve">    Tracking and data acquisition...............</t>
  </si>
  <si>
    <t xml:space="preserve">    Academic Programs.....................</t>
  </si>
  <si>
    <t xml:space="preserve">    Launch Services...............................</t>
  </si>
  <si>
    <t xml:space="preserve">    Mission Communication Services................</t>
  </si>
  <si>
    <t>1/ Fiscal year 1994 estimates reflect rescissions and supplementals enacted in P.L. 103-211.</t>
  </si>
  <si>
    <t>2/ NASA has proposed a restructuring of its budget beginning in FY 1995. Because the activities</t>
  </si>
  <si>
    <t xml:space="preserve">   classified as R&amp;D differ, the fiscal year 1995 totals are not comparable to prior year figures.</t>
  </si>
  <si>
    <t>NOTE: Includes funds for research and research program management, but excludes fixed</t>
  </si>
  <si>
    <t xml:space="preserve">      capital equipment costs.  </t>
  </si>
  <si>
    <t>KEY:     NA = Not applicable</t>
  </si>
  <si>
    <t>SOURCES: Agencies' submissions to Office of Management and Budget Circular No. A-11, Exhibit 44A, "Research and</t>
  </si>
  <si>
    <t xml:space="preserve">         Development Activities;" budget justifiction documents; and supplemental data obtained from the </t>
  </si>
  <si>
    <t xml:space="preserve">         agencies' budget offices.</t>
  </si>
  <si>
    <t>SOURCE:  National Science Foundation/SRS, "Federal R&amp;D Funding by Budget Function: Fiscal</t>
  </si>
  <si>
    <t xml:space="preserve">         Years 1993-95."</t>
  </si>
  <si>
    <t>%</t>
  </si>
  <si>
    <t>$</t>
  </si>
  <si>
    <t>rescissions</t>
  </si>
  <si>
    <t>supp</t>
  </si>
  <si>
    <t>rpm</t>
  </si>
  <si>
    <t>rescissions/supplemental</t>
  </si>
  <si>
    <t>net r+s</t>
  </si>
  <si>
    <t>original</t>
  </si>
  <si>
    <t>b</t>
  </si>
  <si>
    <t>a</t>
  </si>
  <si>
    <t>d</t>
  </si>
  <si>
    <t>RPM Supplemental-R&amp;D share</t>
  </si>
  <si>
    <t>Station</t>
  </si>
  <si>
    <t xml:space="preserve">Space transportation </t>
  </si>
  <si>
    <t>Physics</t>
  </si>
  <si>
    <t>Planetary</t>
  </si>
  <si>
    <t>Life Sciences</t>
  </si>
  <si>
    <t>Mission to Planet Earth</t>
  </si>
  <si>
    <t>Advanced Concepts</t>
  </si>
  <si>
    <t>Aeronautics</t>
  </si>
  <si>
    <t>Transatmospherics</t>
  </si>
  <si>
    <t>Safety/reliability</t>
  </si>
  <si>
    <t>Tracking/data</t>
  </si>
  <si>
    <t>Academic</t>
  </si>
  <si>
    <t>space</t>
  </si>
  <si>
    <t>aero</t>
  </si>
  <si>
    <t>+</t>
  </si>
  <si>
    <t>Transportation Total</t>
  </si>
  <si>
    <t>Basic research</t>
  </si>
  <si>
    <t>Applied research</t>
  </si>
  <si>
    <t>Development</t>
  </si>
  <si>
    <t>Transatmospheric R&amp;T</t>
  </si>
  <si>
    <t>NASA Total</t>
  </si>
  <si>
    <t>NASA Space</t>
  </si>
  <si>
    <t>space-resciss</t>
  </si>
  <si>
    <t>Net space</t>
  </si>
  <si>
    <t>Aero-rescission</t>
  </si>
  <si>
    <t>Net Aeronautics</t>
  </si>
  <si>
    <t>Net NASA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</si>
</sst>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%"/>
    <numFmt numFmtId="167" formatCode="0_)"/>
    <numFmt numFmtId="168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 quotePrefix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 quotePrefix="1">
      <alignment horizontal="left"/>
      <protection/>
    </xf>
    <xf numFmtId="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37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M12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42.625" style="0" customWidth="1"/>
    <col min="2" max="2" width="1.625" style="0" customWidth="1"/>
    <col min="3" max="6" width="12.625" style="0" customWidth="1"/>
  </cols>
  <sheetData>
    <row r="3" ht="12">
      <c r="A3" s="1" t="s">
        <v>0</v>
      </c>
    </row>
    <row r="5" ht="12">
      <c r="A5" s="1" t="s">
        <v>1</v>
      </c>
    </row>
    <row r="6" spans="1:6" ht="12">
      <c r="A6" s="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</row>
    <row r="7" spans="2:3" ht="12">
      <c r="B7" s="3" t="s">
        <v>3</v>
      </c>
      <c r="C7" s="4"/>
    </row>
    <row r="8" spans="2:6" ht="12">
      <c r="B8" s="3" t="s">
        <v>3</v>
      </c>
      <c r="C8" s="4"/>
      <c r="D8" s="4"/>
      <c r="E8" s="4"/>
      <c r="F8" s="5" t="s">
        <v>4</v>
      </c>
    </row>
    <row r="9" spans="2:6" ht="12">
      <c r="B9" s="3" t="s">
        <v>3</v>
      </c>
      <c r="C9" s="5" t="s">
        <v>5</v>
      </c>
      <c r="D9" s="6" t="s">
        <v>6</v>
      </c>
      <c r="E9" s="6" t="s">
        <v>7</v>
      </c>
      <c r="F9" s="5" t="s">
        <v>8</v>
      </c>
    </row>
    <row r="10" spans="2:6" ht="12">
      <c r="B10" s="3" t="s">
        <v>3</v>
      </c>
      <c r="C10" s="5" t="s">
        <v>9</v>
      </c>
      <c r="D10" s="5" t="s">
        <v>10</v>
      </c>
      <c r="E10" s="5" t="s">
        <v>11</v>
      </c>
      <c r="F10" s="5" t="s">
        <v>12</v>
      </c>
    </row>
    <row r="11" spans="2:6" ht="12">
      <c r="B11" s="3" t="s">
        <v>3</v>
      </c>
      <c r="C11" s="2" t="s">
        <v>13</v>
      </c>
      <c r="D11" s="2" t="s">
        <v>13</v>
      </c>
      <c r="E11" s="2" t="s">
        <v>13</v>
      </c>
      <c r="F11" s="2" t="s">
        <v>13</v>
      </c>
    </row>
    <row r="12" spans="2:5" ht="12">
      <c r="B12" s="7" t="s">
        <v>3</v>
      </c>
      <c r="C12" s="4"/>
      <c r="D12" s="4"/>
      <c r="E12" s="4"/>
    </row>
    <row r="13" spans="1:6" ht="12">
      <c r="A13" s="1" t="s">
        <v>14</v>
      </c>
      <c r="B13" s="7" t="s">
        <v>3</v>
      </c>
      <c r="C13" s="8">
        <f>SUM(C17:C20)+SUM(C27:C34)</f>
        <v>6987.976000000001</v>
      </c>
      <c r="D13" s="8">
        <f>SUM(D17:D20)+SUM(D27:D34)</f>
        <v>7211.968954631833</v>
      </c>
      <c r="E13" s="8">
        <f>SUM(E17:E20)+SUM(E27:E34)</f>
        <v>7665.0419999999995</v>
      </c>
      <c r="F13" s="9">
        <f>(E13-D13)/D13</f>
        <v>0.062822378773162</v>
      </c>
    </row>
    <row r="14" spans="2:6" ht="12">
      <c r="B14" s="7" t="s">
        <v>3</v>
      </c>
      <c r="C14" s="10" t="s">
        <v>15</v>
      </c>
      <c r="D14" s="10" t="s">
        <v>15</v>
      </c>
      <c r="E14" s="10" t="s">
        <v>15</v>
      </c>
      <c r="F14" s="2" t="s">
        <v>15</v>
      </c>
    </row>
    <row r="15" spans="1:2" ht="12">
      <c r="A15" s="1" t="s">
        <v>16</v>
      </c>
      <c r="B15" s="7" t="s">
        <v>3</v>
      </c>
    </row>
    <row r="16" spans="1:6" ht="12">
      <c r="A16" s="1" t="s">
        <v>17</v>
      </c>
      <c r="B16" s="7" t="s">
        <v>3</v>
      </c>
      <c r="F16" s="11"/>
    </row>
    <row r="17" spans="1:6" ht="12">
      <c r="A17" s="1" t="s">
        <v>18</v>
      </c>
      <c r="B17" s="7" t="s">
        <v>3</v>
      </c>
      <c r="C17" s="12">
        <v>2253.018</v>
      </c>
      <c r="D17" s="12">
        <f>1985.49+E61</f>
        <v>1988.5574359281643</v>
      </c>
      <c r="E17" s="12">
        <v>1868.616</v>
      </c>
      <c r="F17" s="11">
        <f>(E17-D17)/D17*100</f>
        <v>-6.031580167669703</v>
      </c>
    </row>
    <row r="18" spans="1:5" ht="12">
      <c r="A18" s="1" t="s">
        <v>19</v>
      </c>
      <c r="B18" s="7" t="s">
        <v>3</v>
      </c>
      <c r="C18" s="12"/>
      <c r="D18" s="12"/>
      <c r="E18" s="12"/>
    </row>
    <row r="19" spans="1:6" ht="12">
      <c r="A19" s="1" t="s">
        <v>20</v>
      </c>
      <c r="B19" s="7" t="s">
        <v>3</v>
      </c>
      <c r="C19" s="12">
        <v>762.387</v>
      </c>
      <c r="D19" s="12">
        <f>781.374+E62</f>
        <v>774.5022806320727</v>
      </c>
      <c r="E19" s="12">
        <v>148.7</v>
      </c>
      <c r="F19" s="11">
        <f>(E19-D19)/D19*100</f>
        <v>-80.8005729978425</v>
      </c>
    </row>
    <row r="20" spans="1:6" ht="12">
      <c r="A20" s="1" t="s">
        <v>21</v>
      </c>
      <c r="B20" s="7" t="s">
        <v>3</v>
      </c>
      <c r="C20" s="12">
        <f>SUM(C22:C24)</f>
        <v>1983.452</v>
      </c>
      <c r="D20" s="12">
        <f>SUM(D22:D24)</f>
        <v>2530.9575439044015</v>
      </c>
      <c r="E20" s="12">
        <f>SUM(E22:E24)</f>
        <v>2546.087</v>
      </c>
      <c r="F20" s="11">
        <f>(E20-D20)/D20*100</f>
        <v>0.5977759734467492</v>
      </c>
    </row>
    <row r="21" spans="2:6" ht="12">
      <c r="B21" s="7" t="s">
        <v>3</v>
      </c>
      <c r="C21" s="10" t="s">
        <v>13</v>
      </c>
      <c r="D21" s="10" t="s">
        <v>13</v>
      </c>
      <c r="E21" s="10" t="s">
        <v>13</v>
      </c>
      <c r="F21" s="2" t="s">
        <v>13</v>
      </c>
    </row>
    <row r="22" spans="1:6" ht="12">
      <c r="A22" s="1" t="s">
        <v>22</v>
      </c>
      <c r="B22" s="7" t="s">
        <v>3</v>
      </c>
      <c r="C22" s="12">
        <v>1271.865</v>
      </c>
      <c r="D22" s="12">
        <f>1225.594+E63</f>
        <v>1224.9064548458339</v>
      </c>
      <c r="E22" s="12">
        <v>1226.439</v>
      </c>
      <c r="F22" s="11">
        <f>(E22-D22)/D22*100</f>
        <v>0.12511528109786033</v>
      </c>
    </row>
    <row r="23" spans="1:6" ht="12">
      <c r="A23" s="1" t="s">
        <v>23</v>
      </c>
      <c r="B23" s="7" t="s">
        <v>3</v>
      </c>
      <c r="C23" s="12">
        <v>484.013</v>
      </c>
      <c r="D23" s="12">
        <f>712.04+E64</f>
        <v>712.9076447929328</v>
      </c>
      <c r="E23" s="12">
        <v>711.94</v>
      </c>
      <c r="F23" s="11">
        <f>(E23-D23)/D23*100</f>
        <v>-0.1357321386578544</v>
      </c>
    </row>
    <row r="24" spans="1:6" ht="12">
      <c r="A24" s="1" t="s">
        <v>24</v>
      </c>
      <c r="B24" s="7" t="s">
        <v>3</v>
      </c>
      <c r="C24" s="12">
        <v>227.574</v>
      </c>
      <c r="D24" s="12">
        <f>594.393+E65</f>
        <v>593.1434442656349</v>
      </c>
      <c r="E24" s="12">
        <v>607.708</v>
      </c>
      <c r="F24" s="11">
        <f>(E24-D24)/D24*100</f>
        <v>2.4554862529749935</v>
      </c>
    </row>
    <row r="25" spans="2:6" ht="12">
      <c r="B25" s="7" t="s">
        <v>3</v>
      </c>
      <c r="C25" s="10" t="s">
        <v>15</v>
      </c>
      <c r="D25" s="10" t="s">
        <v>15</v>
      </c>
      <c r="E25" s="10" t="s">
        <v>15</v>
      </c>
      <c r="F25" s="2" t="s">
        <v>15</v>
      </c>
    </row>
    <row r="26" spans="2:5" ht="12">
      <c r="B26" s="7" t="s">
        <v>3</v>
      </c>
      <c r="C26" s="12"/>
      <c r="D26" s="12"/>
      <c r="E26" s="12"/>
    </row>
    <row r="27" spans="1:6" ht="12">
      <c r="A27" s="1" t="s">
        <v>25</v>
      </c>
      <c r="B27" s="7" t="s">
        <v>3</v>
      </c>
      <c r="C27" s="12">
        <v>1252.981</v>
      </c>
      <c r="D27" s="12">
        <f>1167.639+E66</f>
        <v>1171.23806524456</v>
      </c>
      <c r="E27" s="12">
        <v>1385.113</v>
      </c>
      <c r="F27" s="11">
        <f>(E27-D27)/D27*100</f>
        <v>18.260586050094098</v>
      </c>
    </row>
    <row r="28" spans="1:6" ht="12">
      <c r="A28" s="1" t="s">
        <v>26</v>
      </c>
      <c r="B28" s="7" t="s">
        <v>3</v>
      </c>
      <c r="C28" s="12">
        <v>560.919</v>
      </c>
      <c r="D28" s="12">
        <f>553.477+E67</f>
        <v>577.9274288575782</v>
      </c>
      <c r="E28" s="12">
        <v>741.729</v>
      </c>
      <c r="F28" s="11">
        <f>(E28-D28)/D28*100</f>
        <v>28.34293078392518</v>
      </c>
    </row>
    <row r="29" spans="1:6" ht="12">
      <c r="A29" s="1" t="s">
        <v>27</v>
      </c>
      <c r="B29" s="7" t="s">
        <v>3</v>
      </c>
      <c r="C29" s="12"/>
      <c r="D29" s="12"/>
      <c r="E29" s="12"/>
      <c r="F29" s="11"/>
    </row>
    <row r="30" spans="1:6" ht="12">
      <c r="A30" s="1" t="s">
        <v>28</v>
      </c>
      <c r="B30" s="7" t="s">
        <v>3</v>
      </c>
      <c r="C30" s="12">
        <v>50.777</v>
      </c>
      <c r="D30" s="12">
        <f>54.193+E70</f>
        <v>54.875508431631026</v>
      </c>
      <c r="E30" s="13" t="s">
        <v>29</v>
      </c>
      <c r="F30" s="11">
        <f>(E30-D30)/D30*100</f>
        <v>-100</v>
      </c>
    </row>
    <row r="31" spans="1:6" ht="12">
      <c r="A31" s="1" t="s">
        <v>30</v>
      </c>
      <c r="B31" s="7" t="s">
        <v>3</v>
      </c>
      <c r="C31" s="12">
        <v>26.438</v>
      </c>
      <c r="D31" s="12">
        <f>26.994+E71</f>
        <v>22.07597086165277</v>
      </c>
      <c r="E31" s="13" t="s">
        <v>29</v>
      </c>
      <c r="F31" s="11">
        <f>(E31-D31)/D31*100</f>
        <v>-100</v>
      </c>
    </row>
    <row r="32" spans="1:6" ht="12">
      <c r="A32" s="1" t="s">
        <v>31</v>
      </c>
      <c r="B32" s="7" t="s">
        <v>3</v>
      </c>
      <c r="C32" s="12">
        <v>98.004</v>
      </c>
      <c r="D32" s="12">
        <f>91.625+E72</f>
        <v>91.83472077177244</v>
      </c>
      <c r="E32" s="12">
        <v>104.401</v>
      </c>
      <c r="F32" s="11">
        <f>(E32-D32)/D32*100</f>
        <v>13.683581898677803</v>
      </c>
    </row>
    <row r="33" spans="1:6" ht="12">
      <c r="A33" s="1" t="s">
        <v>32</v>
      </c>
      <c r="B33" s="7" t="s">
        <v>3</v>
      </c>
      <c r="C33" s="13" t="s">
        <v>29</v>
      </c>
      <c r="D33" s="13" t="s">
        <v>29</v>
      </c>
      <c r="E33" s="12">
        <v>362.955</v>
      </c>
      <c r="F33" s="14" t="s">
        <v>29</v>
      </c>
    </row>
    <row r="34" spans="1:6" ht="12">
      <c r="A34" s="1" t="s">
        <v>33</v>
      </c>
      <c r="B34" s="7" t="s">
        <v>3</v>
      </c>
      <c r="C34" s="13" t="s">
        <v>29</v>
      </c>
      <c r="D34" s="13" t="s">
        <v>29</v>
      </c>
      <c r="E34" s="12">
        <v>507.441</v>
      </c>
      <c r="F34" s="14" t="s">
        <v>29</v>
      </c>
    </row>
    <row r="35" spans="1:6" ht="12">
      <c r="A35" s="2" t="s">
        <v>2</v>
      </c>
      <c r="B35" s="2" t="s">
        <v>2</v>
      </c>
      <c r="C35" s="10" t="s">
        <v>2</v>
      </c>
      <c r="D35" s="10" t="s">
        <v>2</v>
      </c>
      <c r="E35" s="10" t="s">
        <v>2</v>
      </c>
      <c r="F35" s="2" t="s">
        <v>2</v>
      </c>
    </row>
    <row r="36" spans="3:5" ht="12">
      <c r="C36" s="12"/>
      <c r="D36" s="12"/>
      <c r="E36" s="12"/>
    </row>
    <row r="37" spans="1:5" ht="12">
      <c r="A37" s="1" t="s">
        <v>34</v>
      </c>
      <c r="C37" s="12"/>
      <c r="D37" s="12"/>
      <c r="E37" s="12"/>
    </row>
    <row r="38" spans="1:5" ht="12">
      <c r="A38" s="1" t="s">
        <v>35</v>
      </c>
      <c r="E38" s="4"/>
    </row>
    <row r="39" spans="1:5" ht="12">
      <c r="A39" s="1" t="s">
        <v>36</v>
      </c>
      <c r="E39" s="4"/>
    </row>
    <row r="40" ht="12">
      <c r="E40" s="4"/>
    </row>
    <row r="41" ht="12">
      <c r="A41" s="1" t="s">
        <v>37</v>
      </c>
    </row>
    <row r="42" ht="12">
      <c r="A42" s="1" t="s">
        <v>38</v>
      </c>
    </row>
    <row r="44" ht="12">
      <c r="A44" s="1" t="s">
        <v>39</v>
      </c>
    </row>
    <row r="46" ht="12">
      <c r="A46" s="1" t="s">
        <v>40</v>
      </c>
    </row>
    <row r="47" ht="12">
      <c r="A47" s="1" t="s">
        <v>41</v>
      </c>
    </row>
    <row r="48" ht="12">
      <c r="A48" s="1" t="s">
        <v>42</v>
      </c>
    </row>
    <row r="50" ht="12">
      <c r="A50" s="1" t="s">
        <v>43</v>
      </c>
    </row>
    <row r="51" ht="12">
      <c r="A51" s="1" t="s">
        <v>44</v>
      </c>
    </row>
    <row r="52" spans="1:12" ht="12">
      <c r="A52" s="2" t="s">
        <v>15</v>
      </c>
      <c r="B52" s="2" t="s">
        <v>15</v>
      </c>
      <c r="C52" s="2" t="s">
        <v>15</v>
      </c>
      <c r="D52" s="2" t="s">
        <v>15</v>
      </c>
      <c r="E52" s="2" t="s">
        <v>15</v>
      </c>
      <c r="F52" s="2" t="s">
        <v>15</v>
      </c>
      <c r="G52" s="2" t="s">
        <v>15</v>
      </c>
      <c r="H52" s="2" t="s">
        <v>15</v>
      </c>
      <c r="I52" s="2" t="s">
        <v>15</v>
      </c>
      <c r="J52" s="2" t="s">
        <v>15</v>
      </c>
      <c r="K52" s="2" t="s">
        <v>15</v>
      </c>
      <c r="L52" s="2" t="s">
        <v>15</v>
      </c>
    </row>
    <row r="54" spans="9:12" ht="12">
      <c r="I54" s="6" t="s">
        <v>45</v>
      </c>
      <c r="L54" s="6" t="s">
        <v>46</v>
      </c>
    </row>
    <row r="56" spans="3:10" ht="12">
      <c r="C56" s="1" t="s">
        <v>47</v>
      </c>
      <c r="D56" s="5" t="s">
        <v>48</v>
      </c>
      <c r="H56" s="2" t="s">
        <v>2</v>
      </c>
      <c r="I56" s="2" t="s">
        <v>2</v>
      </c>
      <c r="J56" s="2" t="s">
        <v>2</v>
      </c>
    </row>
    <row r="57" spans="3:6" ht="12">
      <c r="C57" s="2" t="s">
        <v>2</v>
      </c>
      <c r="D57" s="2" t="s">
        <v>2</v>
      </c>
      <c r="E57" s="2" t="s">
        <v>2</v>
      </c>
      <c r="F57" s="5" t="s">
        <v>49</v>
      </c>
    </row>
    <row r="58" spans="1:13" ht="12">
      <c r="A58" s="1" t="s">
        <v>50</v>
      </c>
      <c r="C58" s="15"/>
      <c r="D58" s="16">
        <v>56</v>
      </c>
      <c r="E58" s="5" t="s">
        <v>51</v>
      </c>
      <c r="F58" s="5" t="s">
        <v>52</v>
      </c>
      <c r="G58" s="9">
        <f>F74/1635.508</f>
        <v>0.7592356625586668</v>
      </c>
      <c r="H58" s="5" t="s">
        <v>53</v>
      </c>
      <c r="I58" s="5" t="s">
        <v>54</v>
      </c>
      <c r="J58" s="5" t="s">
        <v>55</v>
      </c>
      <c r="K58" s="5" t="s">
        <v>53</v>
      </c>
      <c r="L58" s="5" t="s">
        <v>54</v>
      </c>
      <c r="M58" s="5" t="s">
        <v>55</v>
      </c>
    </row>
    <row r="59" spans="1:13" ht="12">
      <c r="A59" s="2" t="s">
        <v>2</v>
      </c>
      <c r="B59" s="2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</row>
    <row r="60" spans="1:7" ht="12">
      <c r="A60" s="1" t="s">
        <v>56</v>
      </c>
      <c r="D60" s="11">
        <f>D58*G58</f>
        <v>42.51719710328534</v>
      </c>
      <c r="G60" s="9">
        <f>SUM(G61:G72)</f>
        <v>0.9999999999999999</v>
      </c>
    </row>
    <row r="61" spans="1:13" ht="12">
      <c r="A61" s="1" t="s">
        <v>57</v>
      </c>
      <c r="C61" s="11">
        <v>-2</v>
      </c>
      <c r="D61" s="11">
        <f aca="true" t="shared" si="0" ref="D61:D72">G61*$D$60</f>
        <v>5.067435928164215</v>
      </c>
      <c r="E61" s="11">
        <f aca="true" t="shared" si="1" ref="E61:E72">C61+D61</f>
        <v>3.0674359281642154</v>
      </c>
      <c r="F61" s="11">
        <v>147.997</v>
      </c>
      <c r="G61" s="9">
        <f aca="true" t="shared" si="2" ref="G61:G72">F61/$F$74</f>
        <v>0.1191855595714387</v>
      </c>
      <c r="H61" s="16">
        <v>0</v>
      </c>
      <c r="I61" s="9">
        <v>0</v>
      </c>
      <c r="J61" s="9">
        <v>1</v>
      </c>
      <c r="K61" s="11">
        <f aca="true" t="shared" si="3" ref="K61:K72">H61*$E61</f>
        <v>0</v>
      </c>
      <c r="L61" s="11">
        <f aca="true" t="shared" si="4" ref="L61:L72">I61*$E61</f>
        <v>0</v>
      </c>
      <c r="M61" s="11">
        <f aca="true" t="shared" si="5" ref="M61:M72">J61*$E61</f>
        <v>3.0674359281642154</v>
      </c>
    </row>
    <row r="62" spans="1:13" ht="12">
      <c r="A62" s="1" t="s">
        <v>58</v>
      </c>
      <c r="C62" s="11">
        <v>-12</v>
      </c>
      <c r="D62" s="11">
        <f t="shared" si="0"/>
        <v>5.128280632072726</v>
      </c>
      <c r="E62" s="11">
        <f t="shared" si="1"/>
        <v>-6.871719367927274</v>
      </c>
      <c r="F62" s="11">
        <v>149.774</v>
      </c>
      <c r="G62" s="9">
        <f t="shared" si="2"/>
        <v>0.12061662060212476</v>
      </c>
      <c r="H62" s="16">
        <v>0.045</v>
      </c>
      <c r="I62" s="9">
        <v>0.1</v>
      </c>
      <c r="J62" s="9">
        <v>0.854</v>
      </c>
      <c r="K62" s="11">
        <f t="shared" si="3"/>
        <v>-0.3092273715567273</v>
      </c>
      <c r="L62" s="11">
        <f t="shared" si="4"/>
        <v>-0.6871719367927275</v>
      </c>
      <c r="M62" s="11">
        <f t="shared" si="5"/>
        <v>-5.868448340209892</v>
      </c>
    </row>
    <row r="63" spans="1:13" ht="12">
      <c r="A63" s="1" t="s">
        <v>59</v>
      </c>
      <c r="C63" s="11">
        <v>-6.2</v>
      </c>
      <c r="D63" s="11">
        <f t="shared" si="0"/>
        <v>5.512454845833832</v>
      </c>
      <c r="E63" s="11">
        <f t="shared" si="1"/>
        <v>-0.6875451541661679</v>
      </c>
      <c r="F63" s="11">
        <v>160.994</v>
      </c>
      <c r="G63" s="9">
        <f t="shared" si="2"/>
        <v>0.1296523576670081</v>
      </c>
      <c r="H63" s="9">
        <v>0.503</v>
      </c>
      <c r="I63" s="9">
        <v>0.047</v>
      </c>
      <c r="J63" s="9">
        <v>0.45</v>
      </c>
      <c r="K63" s="11">
        <f t="shared" si="3"/>
        <v>-0.34583521254558247</v>
      </c>
      <c r="L63" s="11">
        <f t="shared" si="4"/>
        <v>-0.032314622245809894</v>
      </c>
      <c r="M63" s="11">
        <f t="shared" si="5"/>
        <v>-0.30939531937477555</v>
      </c>
    </row>
    <row r="64" spans="1:13" ht="12">
      <c r="A64" s="1" t="s">
        <v>60</v>
      </c>
      <c r="D64" s="11">
        <f t="shared" si="0"/>
        <v>0.8676447929328379</v>
      </c>
      <c r="E64" s="11">
        <f t="shared" si="1"/>
        <v>0.8676447929328379</v>
      </c>
      <c r="F64" s="11">
        <v>25.34</v>
      </c>
      <c r="G64" s="9">
        <f t="shared" si="2"/>
        <v>0.0204069141911002</v>
      </c>
      <c r="H64" s="9">
        <v>0.409</v>
      </c>
      <c r="I64" s="9">
        <v>0.031</v>
      </c>
      <c r="J64" s="9">
        <v>0.56</v>
      </c>
      <c r="K64" s="11">
        <f t="shared" si="3"/>
        <v>0.3548667203095307</v>
      </c>
      <c r="L64" s="11">
        <f t="shared" si="4"/>
        <v>0.026896988580917974</v>
      </c>
      <c r="M64" s="11">
        <f t="shared" si="5"/>
        <v>0.4858810840423893</v>
      </c>
    </row>
    <row r="65" spans="1:13" ht="12">
      <c r="A65" s="1" t="s">
        <v>61</v>
      </c>
      <c r="C65" s="11">
        <v>-5.8</v>
      </c>
      <c r="D65" s="11">
        <f t="shared" si="0"/>
        <v>4.550444265634897</v>
      </c>
      <c r="E65" s="11">
        <f t="shared" si="1"/>
        <v>-1.249555734365103</v>
      </c>
      <c r="F65" s="11">
        <v>132.898</v>
      </c>
      <c r="G65" s="9">
        <f t="shared" si="2"/>
        <v>0.10702597009348201</v>
      </c>
      <c r="H65" s="9">
        <v>0.549</v>
      </c>
      <c r="I65" s="9">
        <v>0.451</v>
      </c>
      <c r="J65" s="9">
        <v>0</v>
      </c>
      <c r="K65" s="11">
        <f t="shared" si="3"/>
        <v>-0.6860060981664415</v>
      </c>
      <c r="L65" s="11">
        <f t="shared" si="4"/>
        <v>-0.5635496361986614</v>
      </c>
      <c r="M65" s="11">
        <f t="shared" si="5"/>
        <v>0</v>
      </c>
    </row>
    <row r="66" spans="1:13" ht="12">
      <c r="A66" s="1" t="s">
        <v>62</v>
      </c>
      <c r="C66" s="11">
        <v>-1</v>
      </c>
      <c r="D66" s="11">
        <f t="shared" si="0"/>
        <v>4.5990652445601</v>
      </c>
      <c r="E66" s="11">
        <f t="shared" si="1"/>
        <v>3.5990652445600997</v>
      </c>
      <c r="F66" s="11">
        <v>134.318</v>
      </c>
      <c r="G66" s="9">
        <f t="shared" si="2"/>
        <v>0.10816953039937635</v>
      </c>
      <c r="H66" s="9">
        <v>0.241</v>
      </c>
      <c r="I66" s="9">
        <v>0.25</v>
      </c>
      <c r="J66" s="9">
        <v>0.509</v>
      </c>
      <c r="K66" s="11">
        <f t="shared" si="3"/>
        <v>0.867374723938984</v>
      </c>
      <c r="L66" s="11">
        <f t="shared" si="4"/>
        <v>0.8997663111400249</v>
      </c>
      <c r="M66" s="11">
        <f t="shared" si="5"/>
        <v>1.8319242094810908</v>
      </c>
    </row>
    <row r="67" spans="1:13" ht="12">
      <c r="A67" s="1" t="s">
        <v>63</v>
      </c>
      <c r="C67" s="16">
        <v>20</v>
      </c>
      <c r="D67" s="11">
        <f t="shared" si="0"/>
        <v>4.450428857578196</v>
      </c>
      <c r="E67" s="11">
        <f t="shared" si="1"/>
        <v>24.450428857578196</v>
      </c>
      <c r="F67" s="11">
        <v>129.977</v>
      </c>
      <c r="G67" s="9">
        <f t="shared" si="2"/>
        <v>0.10467361822480785</v>
      </c>
      <c r="H67" s="9">
        <v>0.082</v>
      </c>
      <c r="I67" s="9">
        <v>0.562</v>
      </c>
      <c r="J67" s="9">
        <v>0.356</v>
      </c>
      <c r="K67" s="11">
        <f t="shared" si="3"/>
        <v>2.0049351663214123</v>
      </c>
      <c r="L67" s="11">
        <f t="shared" si="4"/>
        <v>13.741141017958947</v>
      </c>
      <c r="M67" s="11">
        <f t="shared" si="5"/>
        <v>8.704352673297837</v>
      </c>
    </row>
    <row r="68" spans="1:13" ht="12">
      <c r="A68" s="1" t="s">
        <v>64</v>
      </c>
      <c r="C68" s="11">
        <f>-7-19</f>
        <v>-26</v>
      </c>
      <c r="D68" s="11">
        <f t="shared" si="0"/>
        <v>11.097430278543422</v>
      </c>
      <c r="E68" s="11">
        <f t="shared" si="1"/>
        <v>-14.902569721456578</v>
      </c>
      <c r="F68" s="11">
        <v>324.106</v>
      </c>
      <c r="G68" s="9">
        <f t="shared" si="2"/>
        <v>0.2610103919029487</v>
      </c>
      <c r="H68" s="9">
        <v>0.182</v>
      </c>
      <c r="I68" s="9">
        <v>0.745</v>
      </c>
      <c r="J68" s="9">
        <v>0.073</v>
      </c>
      <c r="K68" s="11">
        <f t="shared" si="3"/>
        <v>-2.712267689305097</v>
      </c>
      <c r="L68" s="11">
        <f t="shared" si="4"/>
        <v>-11.10241444248515</v>
      </c>
      <c r="M68" s="11">
        <f t="shared" si="5"/>
        <v>-1.08788758966633</v>
      </c>
    </row>
    <row r="69" spans="1:13" ht="12">
      <c r="A69" s="1" t="s">
        <v>65</v>
      </c>
      <c r="D69" s="4">
        <f t="shared" si="0"/>
        <v>0.2698121929088699</v>
      </c>
      <c r="E69" s="11">
        <f t="shared" si="1"/>
        <v>0.2698121929088699</v>
      </c>
      <c r="F69" s="11">
        <v>7.88</v>
      </c>
      <c r="G69" s="9">
        <f t="shared" si="2"/>
        <v>0.006345954373554443</v>
      </c>
      <c r="H69" s="9">
        <v>0</v>
      </c>
      <c r="I69" s="9">
        <v>1</v>
      </c>
      <c r="J69" s="9">
        <v>0</v>
      </c>
      <c r="K69" s="11">
        <f t="shared" si="3"/>
        <v>0</v>
      </c>
      <c r="L69" s="11">
        <f t="shared" si="4"/>
        <v>0.2698121929088699</v>
      </c>
      <c r="M69" s="11">
        <f t="shared" si="5"/>
        <v>0</v>
      </c>
    </row>
    <row r="70" spans="1:13" ht="12">
      <c r="A70" s="1" t="s">
        <v>66</v>
      </c>
      <c r="D70" s="11">
        <f t="shared" si="0"/>
        <v>0.6825084316310284</v>
      </c>
      <c r="E70" s="11">
        <f t="shared" si="1"/>
        <v>0.6825084316310284</v>
      </c>
      <c r="F70" s="11">
        <v>19.933</v>
      </c>
      <c r="G70" s="9">
        <f t="shared" si="2"/>
        <v>0.016052526462951865</v>
      </c>
      <c r="H70" s="9">
        <v>0</v>
      </c>
      <c r="I70" s="9">
        <v>0.123</v>
      </c>
      <c r="J70" s="9">
        <v>0.877</v>
      </c>
      <c r="K70" s="11">
        <f t="shared" si="3"/>
        <v>0</v>
      </c>
      <c r="L70" s="11">
        <f t="shared" si="4"/>
        <v>0.08394853709061649</v>
      </c>
      <c r="M70" s="11">
        <f t="shared" si="5"/>
        <v>0.5985598945404119</v>
      </c>
    </row>
    <row r="71" spans="1:13" ht="12">
      <c r="A71" s="1" t="s">
        <v>67</v>
      </c>
      <c r="C71" s="11">
        <v>-5</v>
      </c>
      <c r="D71" s="11">
        <f t="shared" si="0"/>
        <v>0.08197086165277088</v>
      </c>
      <c r="E71" s="11">
        <f t="shared" si="1"/>
        <v>-4.918029138347229</v>
      </c>
      <c r="F71" s="11">
        <v>2.394</v>
      </c>
      <c r="G71" s="9">
        <f t="shared" si="2"/>
        <v>0.0019279460368387482</v>
      </c>
      <c r="H71" s="9">
        <v>0</v>
      </c>
      <c r="I71" s="9">
        <v>0</v>
      </c>
      <c r="J71" s="9">
        <v>1</v>
      </c>
      <c r="K71" s="11">
        <f t="shared" si="3"/>
        <v>0</v>
      </c>
      <c r="L71" s="11">
        <f t="shared" si="4"/>
        <v>0</v>
      </c>
      <c r="M71" s="11">
        <f t="shared" si="5"/>
        <v>-4.918029138347229</v>
      </c>
    </row>
    <row r="72" spans="1:13" ht="12">
      <c r="A72" s="1" t="s">
        <v>68</v>
      </c>
      <c r="D72" s="11">
        <f t="shared" si="0"/>
        <v>0.2097207717724401</v>
      </c>
      <c r="E72" s="11">
        <f t="shared" si="1"/>
        <v>0.2097207717724401</v>
      </c>
      <c r="F72" s="11">
        <v>6.125</v>
      </c>
      <c r="G72" s="9">
        <f t="shared" si="2"/>
        <v>0.0049326104743681425</v>
      </c>
      <c r="H72" s="9">
        <v>0.686</v>
      </c>
      <c r="I72" s="9">
        <v>0.187</v>
      </c>
      <c r="J72" s="9">
        <v>0.127</v>
      </c>
      <c r="K72" s="11">
        <f t="shared" si="3"/>
        <v>0.14386844943589394</v>
      </c>
      <c r="L72" s="11">
        <f t="shared" si="4"/>
        <v>0.0392177843214463</v>
      </c>
      <c r="M72" s="11">
        <f t="shared" si="5"/>
        <v>0.026634538015099896</v>
      </c>
    </row>
    <row r="73" ht="12">
      <c r="E73" s="11"/>
    </row>
    <row r="74" spans="3:13" ht="12">
      <c r="C74" s="11">
        <f>SUM(C61:C72)</f>
        <v>-38</v>
      </c>
      <c r="D74" s="11">
        <f>SUM(D61:D72)</f>
        <v>42.51719710328533</v>
      </c>
      <c r="E74" s="4">
        <f>SUM(E61:E72)</f>
        <v>4.5171971032853335</v>
      </c>
      <c r="F74" s="11">
        <f>SUM(F61:F72)</f>
        <v>1241.736</v>
      </c>
      <c r="G74" s="11"/>
      <c r="H74" s="11"/>
      <c r="I74" s="11"/>
      <c r="J74" s="4">
        <f>SUM(K74:M74)</f>
        <v>4.524068822653264</v>
      </c>
      <c r="K74" s="11">
        <f>SUM(K61:K72)</f>
        <v>-0.6822913115680276</v>
      </c>
      <c r="L74" s="11">
        <f>SUM(L61:L72)</f>
        <v>2.675332194278474</v>
      </c>
      <c r="M74" s="11">
        <f>SUM(M61:M72)</f>
        <v>2.531027939942818</v>
      </c>
    </row>
    <row r="75" spans="1:13" ht="12">
      <c r="A75" s="1" t="s">
        <v>69</v>
      </c>
      <c r="E75" s="4">
        <f>E74-J77</f>
        <v>-0.006871719367929963</v>
      </c>
      <c r="I75" s="4">
        <f>J75-D99</f>
        <v>0</v>
      </c>
      <c r="J75" s="4">
        <f>SUM(K75:M75)</f>
        <v>19.156826351200973</v>
      </c>
      <c r="K75" s="4">
        <f>K74-K68-K69</f>
        <v>2.0299763777370696</v>
      </c>
      <c r="L75" s="4">
        <f>L74-L68-L69</f>
        <v>13.507934443854754</v>
      </c>
      <c r="M75" s="4">
        <f>M74-M68-M69</f>
        <v>3.618915529609148</v>
      </c>
    </row>
    <row r="76" spans="1:13" ht="12">
      <c r="A76" s="1" t="s">
        <v>70</v>
      </c>
      <c r="J76" s="4">
        <f>SUM(K76:M76)</f>
        <v>-14.632757528547709</v>
      </c>
      <c r="K76" s="11">
        <f>K68+K69</f>
        <v>-2.712267689305097</v>
      </c>
      <c r="L76" s="11">
        <f>L68+L69</f>
        <v>-10.832602249576281</v>
      </c>
      <c r="M76" s="11">
        <f>M68+M69</f>
        <v>-1.08788758966633</v>
      </c>
    </row>
    <row r="77" spans="10:13" ht="12">
      <c r="J77" s="4">
        <f>SUM(K77:M77)</f>
        <v>4.5240688226532635</v>
      </c>
      <c r="K77" s="11">
        <f>K75+K76</f>
        <v>-0.6822913115680276</v>
      </c>
      <c r="L77" s="11">
        <f>L75+L76</f>
        <v>2.6753321942784734</v>
      </c>
      <c r="M77" s="11">
        <f>M75+M76</f>
        <v>2.5310279399428177</v>
      </c>
    </row>
    <row r="78" spans="1:13" ht="12">
      <c r="A78" s="2" t="s">
        <v>71</v>
      </c>
      <c r="B78" s="2" t="s">
        <v>71</v>
      </c>
      <c r="C78" s="2" t="s">
        <v>71</v>
      </c>
      <c r="D78" s="2" t="s">
        <v>71</v>
      </c>
      <c r="E78" s="2" t="s">
        <v>71</v>
      </c>
      <c r="F78" s="2" t="s">
        <v>71</v>
      </c>
      <c r="G78" s="2" t="s">
        <v>71</v>
      </c>
      <c r="H78" s="2" t="s">
        <v>71</v>
      </c>
      <c r="I78" s="2" t="s">
        <v>71</v>
      </c>
      <c r="J78" s="2" t="s">
        <v>71</v>
      </c>
      <c r="K78" s="2" t="s">
        <v>71</v>
      </c>
      <c r="L78" s="2" t="s">
        <v>71</v>
      </c>
      <c r="M78" s="2" t="s">
        <v>71</v>
      </c>
    </row>
    <row r="79" spans="1:5" ht="12">
      <c r="A79" s="5" t="s">
        <v>72</v>
      </c>
      <c r="C79" s="4">
        <f>SUM(C80:C82)</f>
        <v>1106.67</v>
      </c>
      <c r="D79" s="4">
        <f>SUM(D80:D82)</f>
        <v>1272.206</v>
      </c>
      <c r="E79" s="4">
        <f>SUM(E80:E82)</f>
        <v>1307.1889999999999</v>
      </c>
    </row>
    <row r="80" spans="1:5" ht="12">
      <c r="A80" s="5" t="s">
        <v>73</v>
      </c>
      <c r="C80" s="4">
        <v>234.653</v>
      </c>
      <c r="D80" s="4">
        <v>232.031</v>
      </c>
      <c r="E80" s="4">
        <v>191.537</v>
      </c>
    </row>
    <row r="81" spans="1:5" ht="12">
      <c r="A81" s="5" t="s">
        <v>74</v>
      </c>
      <c r="C81" s="4">
        <v>765.67</v>
      </c>
      <c r="D81" s="4">
        <v>947.194</v>
      </c>
      <c r="E81" s="4">
        <v>1040.138</v>
      </c>
    </row>
    <row r="82" spans="1:5" ht="12">
      <c r="A82" s="5" t="s">
        <v>75</v>
      </c>
      <c r="C82" s="4">
        <v>106.347</v>
      </c>
      <c r="D82" s="4">
        <v>92.981</v>
      </c>
      <c r="E82" s="4">
        <v>75.514</v>
      </c>
    </row>
    <row r="84" spans="1:5" ht="12">
      <c r="A84" s="5" t="s">
        <v>76</v>
      </c>
      <c r="C84" s="4">
        <f>SUM(C85:C87)</f>
        <v>10.518</v>
      </c>
      <c r="D84" s="4">
        <f>SUM(D85:D87)</f>
        <v>27.58</v>
      </c>
      <c r="E84" s="4">
        <f>SUM(E85:E87)</f>
        <v>0</v>
      </c>
    </row>
    <row r="85" spans="1:5" ht="12">
      <c r="A85" s="5" t="s">
        <v>73</v>
      </c>
      <c r="C85" s="4">
        <v>0</v>
      </c>
      <c r="D85" s="4">
        <v>0</v>
      </c>
      <c r="E85" s="4">
        <v>0</v>
      </c>
    </row>
    <row r="86" spans="1:5" ht="12">
      <c r="A86" s="5" t="s">
        <v>74</v>
      </c>
      <c r="C86" s="4">
        <v>10.518</v>
      </c>
      <c r="D86" s="4">
        <v>27.58</v>
      </c>
      <c r="E86" s="4">
        <v>0</v>
      </c>
    </row>
    <row r="87" spans="1:5" ht="12">
      <c r="A87" s="5" t="s">
        <v>75</v>
      </c>
      <c r="C87" s="4">
        <v>0</v>
      </c>
      <c r="D87" s="4">
        <v>0</v>
      </c>
      <c r="E87" s="4">
        <v>0</v>
      </c>
    </row>
    <row r="88" spans="4:5" ht="12">
      <c r="D88" s="4"/>
      <c r="E88" s="4"/>
    </row>
    <row r="89" spans="1:5" ht="12">
      <c r="A89" s="5" t="s">
        <v>77</v>
      </c>
      <c r="C89" s="12">
        <f>SUM(C90:C92)</f>
        <v>8105.164</v>
      </c>
      <c r="D89" s="4">
        <f>SUM(D90:D92)</f>
        <v>8492.605</v>
      </c>
      <c r="E89" s="4">
        <f>SUM(E90:E92)</f>
        <v>8972.231</v>
      </c>
    </row>
    <row r="90" spans="1:5" ht="12">
      <c r="A90" s="5" t="s">
        <v>73</v>
      </c>
      <c r="C90" s="16">
        <v>1822.469</v>
      </c>
      <c r="D90" s="4">
        <v>1891.614</v>
      </c>
      <c r="E90" s="4">
        <v>1863.443</v>
      </c>
    </row>
    <row r="91" spans="1:5" ht="12">
      <c r="A91" s="5" t="s">
        <v>74</v>
      </c>
      <c r="C91" s="16">
        <v>1754.282</v>
      </c>
      <c r="D91" s="4">
        <v>2027.166</v>
      </c>
      <c r="E91" s="4">
        <v>1972.194</v>
      </c>
    </row>
    <row r="92" spans="1:5" ht="12">
      <c r="A92" s="5" t="s">
        <v>75</v>
      </c>
      <c r="C92" s="16">
        <v>4528.413</v>
      </c>
      <c r="D92" s="4">
        <v>4573.825</v>
      </c>
      <c r="E92" s="4">
        <v>5136.594</v>
      </c>
    </row>
    <row r="93" spans="4:5" ht="12">
      <c r="D93" s="4"/>
      <c r="E93" s="4"/>
    </row>
    <row r="94" spans="1:5" ht="12">
      <c r="A94" s="5" t="s">
        <v>78</v>
      </c>
      <c r="C94" s="12">
        <f>SUM(C95:C97)</f>
        <v>6987.976</v>
      </c>
      <c r="D94" s="4">
        <f>SUM(D95:D97)</f>
        <v>7192.819</v>
      </c>
      <c r="E94" s="4">
        <f>SUM(E95:E97)</f>
        <v>7665.0419999999995</v>
      </c>
    </row>
    <row r="95" spans="1:5" ht="12">
      <c r="A95" s="5" t="s">
        <v>73</v>
      </c>
      <c r="C95" s="16">
        <f aca="true" t="shared" si="6" ref="C95:E97">C90-C80-C85</f>
        <v>1587.816</v>
      </c>
      <c r="D95" s="16">
        <f t="shared" si="6"/>
        <v>1659.583</v>
      </c>
      <c r="E95" s="16">
        <f t="shared" si="6"/>
        <v>1671.906</v>
      </c>
    </row>
    <row r="96" spans="1:5" ht="12">
      <c r="A96" s="5" t="s">
        <v>74</v>
      </c>
      <c r="C96" s="16">
        <f t="shared" si="6"/>
        <v>978.0939999999999</v>
      </c>
      <c r="D96" s="16">
        <f t="shared" si="6"/>
        <v>1052.392</v>
      </c>
      <c r="E96" s="16">
        <f t="shared" si="6"/>
        <v>932.056</v>
      </c>
    </row>
    <row r="97" spans="1:5" ht="12">
      <c r="A97" s="5" t="s">
        <v>75</v>
      </c>
      <c r="C97" s="16">
        <f t="shared" si="6"/>
        <v>4422.066</v>
      </c>
      <c r="D97" s="16">
        <f t="shared" si="6"/>
        <v>4480.844</v>
      </c>
      <c r="E97" s="16">
        <f t="shared" si="6"/>
        <v>5061.08</v>
      </c>
    </row>
    <row r="99" spans="1:5" ht="12">
      <c r="A99" s="5" t="s">
        <v>79</v>
      </c>
      <c r="C99" s="16">
        <f>SUM(C100:C102)</f>
        <v>0</v>
      </c>
      <c r="D99" s="4">
        <f>SUM(D100:D102)</f>
        <v>19.156826351200973</v>
      </c>
      <c r="E99" s="16">
        <f>SUM(E100:E102)</f>
        <v>0</v>
      </c>
    </row>
    <row r="100" spans="1:4" ht="12">
      <c r="A100" s="5" t="s">
        <v>73</v>
      </c>
      <c r="D100" s="4">
        <f>K75</f>
        <v>2.0299763777370696</v>
      </c>
    </row>
    <row r="101" spans="1:4" ht="12">
      <c r="A101" s="5" t="s">
        <v>74</v>
      </c>
      <c r="D101" s="4">
        <f>L75</f>
        <v>13.507934443854754</v>
      </c>
    </row>
    <row r="102" spans="1:4" ht="12">
      <c r="A102" s="5" t="s">
        <v>75</v>
      </c>
      <c r="D102" s="4">
        <f>M75</f>
        <v>3.618915529609148</v>
      </c>
    </row>
    <row r="103" spans="3:5" ht="12">
      <c r="C103" s="4">
        <f>C104-C13</f>
        <v>0</v>
      </c>
      <c r="D103" s="4">
        <f>D104-D13</f>
        <v>0.006871719368064078</v>
      </c>
      <c r="E103" s="4">
        <f>E104-E13</f>
        <v>0</v>
      </c>
    </row>
    <row r="104" spans="1:5" ht="12">
      <c r="A104" s="5" t="s">
        <v>80</v>
      </c>
      <c r="C104" s="16">
        <f aca="true" t="shared" si="7" ref="C104:E107">C94+C99</f>
        <v>6987.976</v>
      </c>
      <c r="D104" s="16">
        <f t="shared" si="7"/>
        <v>7211.975826351201</v>
      </c>
      <c r="E104" s="16">
        <f t="shared" si="7"/>
        <v>7665.0419999999995</v>
      </c>
    </row>
    <row r="105" spans="1:5" ht="12">
      <c r="A105" s="5" t="s">
        <v>73</v>
      </c>
      <c r="C105" s="16">
        <f t="shared" si="7"/>
        <v>1587.816</v>
      </c>
      <c r="D105" s="16">
        <f t="shared" si="7"/>
        <v>1661.6129763777371</v>
      </c>
      <c r="E105" s="16">
        <f t="shared" si="7"/>
        <v>1671.906</v>
      </c>
    </row>
    <row r="106" spans="1:5" ht="12">
      <c r="A106" s="5" t="s">
        <v>74</v>
      </c>
      <c r="C106" s="16">
        <f t="shared" si="7"/>
        <v>978.0939999999999</v>
      </c>
      <c r="D106" s="16">
        <f t="shared" si="7"/>
        <v>1065.8999344438548</v>
      </c>
      <c r="E106" s="16">
        <f t="shared" si="7"/>
        <v>932.056</v>
      </c>
    </row>
    <row r="107" spans="1:5" ht="12">
      <c r="A107" s="5" t="s">
        <v>75</v>
      </c>
      <c r="C107" s="16">
        <f t="shared" si="7"/>
        <v>4422.066</v>
      </c>
      <c r="D107" s="16">
        <f t="shared" si="7"/>
        <v>4484.462915529609</v>
      </c>
      <c r="E107" s="16">
        <f t="shared" si="7"/>
        <v>5061.08</v>
      </c>
    </row>
    <row r="108" spans="3:5" ht="12">
      <c r="C108" s="11">
        <f>C104-C13</f>
        <v>0</v>
      </c>
      <c r="D108" s="11">
        <f>D104-D13</f>
        <v>0.006871719368064078</v>
      </c>
      <c r="E108" s="11">
        <f>E104-E13</f>
        <v>0</v>
      </c>
    </row>
    <row r="109" ht="12">
      <c r="D109" s="17"/>
    </row>
    <row r="110" spans="1:5" ht="12">
      <c r="A110" s="5" t="s">
        <v>81</v>
      </c>
      <c r="C110" s="11">
        <f>SUM(C111:C113)</f>
        <v>0</v>
      </c>
      <c r="D110" s="4">
        <f>SUM(D111:D113)</f>
        <v>-14.632757528547709</v>
      </c>
      <c r="E110" s="11">
        <f>SUM(E111:E113)</f>
        <v>0</v>
      </c>
    </row>
    <row r="111" spans="1:4" ht="12">
      <c r="A111" s="5" t="s">
        <v>73</v>
      </c>
      <c r="D111" s="11">
        <f>K76</f>
        <v>-2.712267689305097</v>
      </c>
    </row>
    <row r="112" spans="1:4" ht="12">
      <c r="A112" s="5" t="s">
        <v>74</v>
      </c>
      <c r="D112" s="11">
        <f>L76</f>
        <v>-10.832602249576281</v>
      </c>
    </row>
    <row r="113" spans="1:4" ht="12">
      <c r="A113" s="5" t="s">
        <v>75</v>
      </c>
      <c r="D113" s="11">
        <f>M76</f>
        <v>-1.08788758966633</v>
      </c>
    </row>
    <row r="115" spans="1:5" ht="12">
      <c r="A115" s="5" t="s">
        <v>82</v>
      </c>
      <c r="C115" s="17">
        <f>SUM(C116:C118)</f>
        <v>1117.188</v>
      </c>
      <c r="D115" s="17">
        <f>SUM(D116:D118)</f>
        <v>1285.1532424714524</v>
      </c>
      <c r="E115" s="17">
        <f>SUM(E116:E118)</f>
        <v>1307.1889999999999</v>
      </c>
    </row>
    <row r="116" spans="1:5" ht="12">
      <c r="A116" s="5" t="s">
        <v>73</v>
      </c>
      <c r="C116" s="16">
        <f aca="true" t="shared" si="8" ref="C116:E118">C80+C111+C85</f>
        <v>234.653</v>
      </c>
      <c r="D116" s="16">
        <f t="shared" si="8"/>
        <v>229.3187323106949</v>
      </c>
      <c r="E116" s="16">
        <f t="shared" si="8"/>
        <v>191.537</v>
      </c>
    </row>
    <row r="117" spans="1:5" ht="12">
      <c r="A117" s="5" t="s">
        <v>74</v>
      </c>
      <c r="C117" s="16">
        <f t="shared" si="8"/>
        <v>776.188</v>
      </c>
      <c r="D117" s="16">
        <f t="shared" si="8"/>
        <v>963.9413977504237</v>
      </c>
      <c r="E117" s="16">
        <f t="shared" si="8"/>
        <v>1040.138</v>
      </c>
    </row>
    <row r="118" spans="1:5" ht="12">
      <c r="A118" s="5" t="s">
        <v>75</v>
      </c>
      <c r="C118" s="16">
        <f t="shared" si="8"/>
        <v>106.347</v>
      </c>
      <c r="D118" s="16">
        <f t="shared" si="8"/>
        <v>91.89311241033367</v>
      </c>
      <c r="E118" s="16">
        <f t="shared" si="8"/>
        <v>75.514</v>
      </c>
    </row>
    <row r="120" spans="1:5" ht="12">
      <c r="A120" s="5" t="s">
        <v>83</v>
      </c>
      <c r="C120" s="16">
        <f aca="true" t="shared" si="9" ref="C120:E123">C104+C115</f>
        <v>8105.164</v>
      </c>
      <c r="D120" s="16">
        <f t="shared" si="9"/>
        <v>8497.129068822655</v>
      </c>
      <c r="E120" s="16">
        <f t="shared" si="9"/>
        <v>8972.231</v>
      </c>
    </row>
    <row r="121" spans="1:5" ht="12">
      <c r="A121" s="5" t="s">
        <v>73</v>
      </c>
      <c r="C121" s="4">
        <f t="shared" si="9"/>
        <v>1822.469</v>
      </c>
      <c r="D121" s="4">
        <f t="shared" si="9"/>
        <v>1890.931708688432</v>
      </c>
      <c r="E121" s="4">
        <f t="shared" si="9"/>
        <v>1863.443</v>
      </c>
    </row>
    <row r="122" spans="1:5" ht="12">
      <c r="A122" s="5" t="s">
        <v>74</v>
      </c>
      <c r="C122" s="16">
        <f t="shared" si="9"/>
        <v>1754.282</v>
      </c>
      <c r="D122" s="16">
        <f t="shared" si="9"/>
        <v>2029.8413321942785</v>
      </c>
      <c r="E122" s="16">
        <f t="shared" si="9"/>
        <v>1972.194</v>
      </c>
    </row>
    <row r="123" spans="1:5" ht="12">
      <c r="A123" s="5" t="s">
        <v>75</v>
      </c>
      <c r="C123" s="16">
        <f t="shared" si="9"/>
        <v>4528.413</v>
      </c>
      <c r="D123" s="16">
        <f t="shared" si="9"/>
        <v>4576.356027939943</v>
      </c>
      <c r="E123" s="16">
        <f t="shared" si="9"/>
        <v>5136.594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2008-06-24T21:13:19Z</dcterms:created>
  <dcterms:modified xsi:type="dcterms:W3CDTF">2008-06-24T21:13:19Z</dcterms:modified>
  <cp:category/>
  <cp:version/>
  <cp:contentType/>
  <cp:contentStatus/>
</cp:coreProperties>
</file>