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date1904="1"/>
  <bookViews>
    <workbookView xWindow="336" yWindow="65500" windowWidth="16896" windowHeight="12696" tabRatio="820" activeTab="0"/>
  </bookViews>
  <sheets>
    <sheet name="Actual Data" sheetId="1" r:id="rId1"/>
    <sheet name="Raw Data" sheetId="2" r:id="rId2"/>
    <sheet name="Factors" sheetId="3" r:id="rId3"/>
    <sheet name="Duty Cycle Model - Alt" sheetId="4" r:id="rId4"/>
    <sheet name="AboveBelow - Alt" sheetId="5" r:id="rId5"/>
    <sheet name="Energy v. Max Power dynamic" sheetId="6" r:id="rId6"/>
    <sheet name="Energy v. Max Power Final Sourc" sheetId="7" r:id="rId7"/>
    <sheet name="Energy v. Max Power Source Data" sheetId="8" r:id="rId8"/>
    <sheet name="Duty Cycle Model -quart scaled" sheetId="9" r:id="rId9"/>
    <sheet name="AboveBelow -Quartile scaled" sheetId="10" r:id="rId10"/>
    <sheet name="TEC % Graphic Simple" sheetId="11" r:id="rId11"/>
    <sheet name="TEC % Graphic Comparison" sheetId="12" r:id="rId12"/>
    <sheet name="Duty Cycle Chart" sheetId="13" r:id="rId13"/>
    <sheet name="Scenario Weighting Graphics" sheetId="14" r:id="rId14"/>
    <sheet name="Power Chart" sheetId="15" r:id="rId15"/>
    <sheet name="AboveBelow -Med scaled" sheetId="16" r:id="rId16"/>
    <sheet name="Duty Cycle Model -Med scaled" sheetId="17" r:id="rId17"/>
    <sheet name="Duty Cycle Model - non scaled" sheetId="18" r:id="rId18"/>
  </sheets>
  <externalReferences>
    <externalReference r:id="rId21"/>
  </externalReferences>
  <definedNames>
    <definedName name="DT_WOL_Off_trash">'[1]Levels_PS'!#REF!</definedName>
    <definedName name="DT_WOL_oOff">'[1]Levels'!#REF!</definedName>
    <definedName name="DT_WOLoff">'[1]Levels'!#REF!</definedName>
    <definedName name="DT_WOLoff_PS">'[1]Levels_PS'!#REF!</definedName>
    <definedName name="_xlnm.Print_Area" localSheetId="0">'Actual Data'!$A$1:$AW$69</definedName>
    <definedName name="WOL">'[1]Levels'!#REF!</definedName>
    <definedName name="WOL_PS">'[1]Levels_PS'!#REF!</definedName>
    <definedName name="WOL0ff_PS">'[1]Levels_PS'!#REF!</definedName>
    <definedName name="WOLoff">'[1]Levels'!#REF!</definedName>
  </definedNames>
  <calcPr fullCalcOnLoad="1"/>
</workbook>
</file>

<file path=xl/sharedStrings.xml><?xml version="1.0" encoding="utf-8"?>
<sst xmlns="http://schemas.openxmlformats.org/spreadsheetml/2006/main" count="619" uniqueCount="162">
  <si>
    <t>As defined in the Draft 2 specification and tested by the test method found as an appendix to the specification</t>
  </si>
  <si>
    <t>[7]</t>
  </si>
  <si>
    <t>Modes</t>
  </si>
  <si>
    <t>Scenario 1</t>
  </si>
  <si>
    <t>Scenario 2</t>
  </si>
  <si>
    <t>Draft 2 Spec</t>
  </si>
  <si>
    <t>N/A</t>
  </si>
  <si>
    <t>w/h scenario 3</t>
  </si>
  <si>
    <t>Idle (W)</t>
  </si>
  <si>
    <t>W/h actual 1</t>
  </si>
  <si>
    <t>w/h budget 1</t>
  </si>
  <si>
    <t>w/h budget 2</t>
  </si>
  <si>
    <t># of Processor Cores Per Package</t>
  </si>
  <si>
    <t>SAS 
147GB</t>
  </si>
  <si>
    <t>w/h budget 3</t>
  </si>
  <si>
    <t>% of Max Med</t>
  </si>
  <si>
    <t>1,2,3,4</t>
  </si>
  <si>
    <t>Workstation</t>
  </si>
  <si>
    <t>y</t>
  </si>
  <si>
    <t>Integrated GPU using Main Chipset and Shared Memory, i.e. UMA (Y/N)</t>
  </si>
  <si>
    <t>Record #</t>
  </si>
  <si>
    <t>Does the Product Meet the Proposed Hybrid Workstation Definition (Y/N) [1]</t>
  </si>
  <si>
    <t>Which optional characteristics of the definition does the Unit Under Test Meet ? (1,2,3,etc.) [1]</t>
  </si>
  <si>
    <t>HDD Adder</t>
  </si>
  <si>
    <t>SATA</t>
  </si>
  <si>
    <t xml:space="preserve">Processor Brand (e.g., Sparc, Opteron, Xeon, Power) </t>
  </si>
  <si>
    <t>Date of Test</t>
  </si>
  <si>
    <t>Sleep</t>
  </si>
  <si>
    <t>unused entry</t>
  </si>
  <si>
    <t># of HDDs Installed During Test</t>
  </si>
  <si>
    <t># of HDDs Bays</t>
  </si>
  <si>
    <t># of PCI Slots</t>
  </si>
  <si>
    <t>Graphics Card Manufacturer</t>
  </si>
  <si>
    <t># of GPUs Installed</t>
  </si>
  <si>
    <t>Maximum Power Consumption Based on Internal Tests [10]</t>
  </si>
  <si>
    <t>URL to Product Datasheet (if available)</t>
  </si>
  <si>
    <t>General Information</t>
  </si>
  <si>
    <t>Yes</t>
  </si>
  <si>
    <t>Most</t>
  </si>
  <si>
    <t>Off (w)</t>
  </si>
  <si>
    <t>Final</t>
  </si>
  <si>
    <t>SCSI</t>
  </si>
  <si>
    <t>Idle</t>
  </si>
  <si>
    <t>Total</t>
  </si>
  <si>
    <t>Model</t>
  </si>
  <si>
    <t>Mfg</t>
  </si>
  <si>
    <t>W/h scenario 1</t>
  </si>
  <si>
    <t>W/h scenario 2</t>
  </si>
  <si>
    <t>Record Number</t>
  </si>
  <si>
    <t>Manufacturer</t>
  </si>
  <si>
    <t>Computer Common Model Name</t>
  </si>
  <si>
    <t>Type of HDD</t>
  </si>
  <si>
    <t xml:space="preserve">GPU Notes </t>
  </si>
  <si>
    <t>Final Budget</t>
  </si>
  <si>
    <t>Final Actual</t>
  </si>
  <si>
    <t>Definition contained in the ENERGY STAR Specification Revision Progress Update 6/12/06</t>
  </si>
  <si>
    <t>idle % of max</t>
  </si>
  <si>
    <t>Alt x Factor</t>
  </si>
  <si>
    <t>Alt intercept</t>
  </si>
  <si>
    <t>Alt x Factor Stats Proper</t>
  </si>
  <si>
    <t>Alt Intercept Stats Proper</t>
  </si>
  <si>
    <t>k factor</t>
  </si>
  <si>
    <t>SCSI 
34GB</t>
  </si>
  <si>
    <t>I</t>
  </si>
  <si>
    <t>No</t>
  </si>
  <si>
    <t>128 MB</t>
  </si>
  <si>
    <t>3D</t>
  </si>
  <si>
    <t>Total System Memory (GB)</t>
  </si>
  <si>
    <t>RPM of HDD (in 1000 RPM units)</t>
  </si>
  <si>
    <t>1,2,3,4,6</t>
  </si>
  <si>
    <t>Unused</t>
  </si>
  <si>
    <t>Max w/ HD adder (w)</t>
  </si>
  <si>
    <t>1,2,5,6</t>
  </si>
  <si>
    <t>SATA 
80GB</t>
  </si>
  <si>
    <t>a</t>
  </si>
  <si>
    <t>b</t>
  </si>
  <si>
    <t>c</t>
  </si>
  <si>
    <t>d</t>
  </si>
  <si>
    <t>e</t>
  </si>
  <si>
    <t>OEM</t>
  </si>
  <si>
    <t>f</t>
  </si>
  <si>
    <t>g</t>
  </si>
  <si>
    <t>h</t>
  </si>
  <si>
    <t>j</t>
  </si>
  <si>
    <t>k</t>
  </si>
  <si>
    <t>l</t>
  </si>
  <si>
    <t>m</t>
  </si>
  <si>
    <t>o</t>
  </si>
  <si>
    <t>p</t>
  </si>
  <si>
    <t>q</t>
  </si>
  <si>
    <t>r</t>
  </si>
  <si>
    <t>s</t>
  </si>
  <si>
    <t xml:space="preserve"> </t>
  </si>
  <si>
    <t>1 installed</t>
  </si>
  <si>
    <t>Ac Wall Plug Voltage (115 or 230 volts)</t>
  </si>
  <si>
    <t>Peak Power Consumption SPEC viewperf (Watts Peak) [7]</t>
  </si>
  <si>
    <t>% of Max Quartile</t>
  </si>
  <si>
    <t>delta</t>
  </si>
  <si>
    <t>delta%</t>
  </si>
  <si>
    <t>1,2,3,4,5</t>
  </si>
  <si>
    <t># of Dimm Sockets (total, populated or not)</t>
  </si>
  <si>
    <t>1,2,3,4,5,7</t>
  </si>
  <si>
    <t>Old School Level</t>
  </si>
  <si>
    <t>Non Scaled Quartile</t>
  </si>
  <si>
    <t>16 MB</t>
  </si>
  <si>
    <t>2D</t>
  </si>
  <si>
    <t>3D-SLI</t>
  </si>
  <si>
    <t>N</t>
  </si>
  <si>
    <t xml:space="preserve">Please indicate in the notes how these values were reached. Disclusure of NDA protected material and extensive detail are not required. </t>
  </si>
  <si>
    <t>Processor Speed (GHz)</t>
  </si>
  <si>
    <t>Processor  (Mfg)</t>
  </si>
  <si>
    <t># of Dims</t>
  </si>
  <si>
    <t>Idle (W)  [6]</t>
  </si>
  <si>
    <t>Notes</t>
  </si>
  <si>
    <t xml:space="preserve">[2] </t>
  </si>
  <si>
    <t>[3]</t>
  </si>
  <si>
    <t>[1]</t>
  </si>
  <si>
    <t>System Information</t>
  </si>
  <si>
    <t>[4]</t>
  </si>
  <si>
    <t>[5]</t>
  </si>
  <si>
    <t>[6]</t>
  </si>
  <si>
    <t>?</t>
  </si>
  <si>
    <t>Dedicated Graphics VRAM, i.e. Non-Shared (MB)</t>
  </si>
  <si>
    <t>Proposal A</t>
  </si>
  <si>
    <t>Proposal B</t>
  </si>
  <si>
    <t>w/h Proposal A</t>
  </si>
  <si>
    <t># of Processor Sockets (total, populated or not)</t>
  </si>
  <si>
    <t>Was System Tested to the Draft 2 Test Method? If Not, Please Explain in Notes.[5]</t>
  </si>
  <si>
    <t>Does the Unit Under Test Meet the mandatory portion of the definition? (Y/N, if no which ones does it meet, e.g.,  A/B/C)[1]</t>
  </si>
  <si>
    <t>1,2,3,4,5,6</t>
  </si>
  <si>
    <t>Power Supply Rated Power (W) [2]</t>
  </si>
  <si>
    <t>Internal or External Power Supply (I or E) [3]</t>
  </si>
  <si>
    <t>As defined in ENERGY STAR Draft 2 Specification, page 5</t>
  </si>
  <si>
    <t>Other</t>
  </si>
  <si>
    <t>Maximum  Power Consumption Linpack (Watt Peak) [7]</t>
  </si>
  <si>
    <t>Maximum  Power Consumption combined SPEC viewperf/Linpack test (Watts Peak) [7]</t>
  </si>
  <si>
    <t>2 installed</t>
  </si>
  <si>
    <t>Test method found in the appendix to the ENERGY STAR Draft 2 Specification, Pages 18-21</t>
  </si>
  <si>
    <t>Real time measurement of the maximum power consumption of the system in operation. Peak power is the maximum peak observed during the test. SPEC fp rate is being used since it potentially stresses more of the CPU than does int alone. SPEC viewperf is being utilized to observe and ensure the impact of 3D graphics cards in the max power during that test.</t>
  </si>
  <si>
    <t>Maximum Physical Memory (GB) Installable</t>
  </si>
  <si>
    <t>ENERGY STAR Workstation Data Collection Form to Analyze Requirements Scaling Options 6/12/06</t>
  </si>
  <si>
    <t>Based on nameplate specification of the power supply</t>
  </si>
  <si>
    <t>1,2,3,4,7</t>
  </si>
  <si>
    <t>As tested by the Internal Power Supply Test method available at  www.efficienctpowersupplies.com</t>
  </si>
  <si>
    <t>Y</t>
  </si>
  <si>
    <t>Power Supply Average Efficiency, If Known (@20%, 50% and 80% Load) [4]</t>
  </si>
  <si>
    <t>% Max 1</t>
  </si>
  <si>
    <t>% Max 2</t>
  </si>
  <si>
    <t>% Max 3</t>
  </si>
  <si>
    <t>% Max Final</t>
  </si>
  <si>
    <t>Sleep - WOL(W) - [6]</t>
  </si>
  <si>
    <t>Sleep w/ Full Network Connectivity (W)</t>
  </si>
  <si>
    <t>Standby /Off</t>
  </si>
  <si>
    <t>n</t>
  </si>
  <si>
    <t>i</t>
  </si>
  <si>
    <t>Graphics Card Model</t>
  </si>
  <si>
    <t>Off /Standby (W) [6]</t>
  </si>
  <si>
    <t>[10]</t>
  </si>
  <si>
    <t>Chipset Model / Manufacturer (if applicable)</t>
  </si>
  <si>
    <t>Operating System (Inclue Major Version and rev # ie; OS X 10.4.5, Win XP, SP2, Solarias 10.x)</t>
  </si>
  <si>
    <t>Power Measurements</t>
  </si>
  <si>
    <t># of Processors Installed (packages, not cores)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</si>
</sst>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0_-;\-* #,##0.00_-;_-* &quot;-&quot;??_-;_-@_-"/>
    <numFmt numFmtId="166" formatCode="_-* #,##0_-;\-* #,##0_-;_-* &quot;-&quot;_-;_-@_-"/>
    <numFmt numFmtId="167" formatCode="_-&quot;¥&quot;* #,##0.00_-;\-&quot;¥&quot;* #,##0.00_-;_-&quot;¥&quot;* &quot;-&quot;??_-;_-@_-"/>
    <numFmt numFmtId="168" formatCode="_-&quot;¥&quot;* #,##0_-;\-&quot;¥&quot;* #,##0_-;_-&quot;¥&quot;*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_-&quot;$&quot;* #,##0.00_-;\-&quot;$&quot;* #,##0.00_-;_-&quot;$&quot;* &quot;-&quot;??_-;_-@_-"/>
    <numFmt numFmtId="175" formatCode="_-&quot;$&quot;* #,##0_-;\-&quot;$&quot;* #,##0_-;_-&quot;$&quot;* &quot;-&quot;_-;_-@_-"/>
    <numFmt numFmtId="176" formatCode="0.00\ \W"/>
    <numFmt numFmtId="177" formatCode="0.0000"/>
    <numFmt numFmtId="178" formatCode="0.00000"/>
    <numFmt numFmtId="179" formatCode="0.000000"/>
    <numFmt numFmtId="180" formatCode="0.000"/>
    <numFmt numFmtId="181" formatCode="0.0%"/>
    <numFmt numFmtId="182" formatCode="00000"/>
    <numFmt numFmtId="183" formatCode="mmm\-yyyy"/>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0.0_ "/>
    <numFmt numFmtId="197" formatCode="0.00_ "/>
    <numFmt numFmtId="198" formatCode="0.000_ "/>
    <numFmt numFmtId="199" formatCode="0.0000_ "/>
    <numFmt numFmtId="200" formatCode="0_ "/>
    <numFmt numFmtId="201" formatCode="0_);[Red]\(0\)"/>
    <numFmt numFmtId="202" formatCode="0;[Red]0"/>
    <numFmt numFmtId="203" formatCode="0.0;[Red]0.0"/>
    <numFmt numFmtId="204" formatCode="&quot;△&quot;\ #,##0;&quot;▲&quot;\ #,##0"/>
    <numFmt numFmtId="205" formatCode="[&lt;=999]000;[&lt;=9999]000\-00;000\-0000"/>
    <numFmt numFmtId="206" formatCode="[$-409]d\-mmm\-yy;@"/>
    <numFmt numFmtId="207" formatCode="[$-409]mmmm\ d\,\ yyyy;@"/>
    <numFmt numFmtId="208" formatCode="[$-409]dddd\,\ mmmm\ dd\,\ yyyy"/>
    <numFmt numFmtId="209" formatCode="0.0000000"/>
    <numFmt numFmtId="210" formatCode="0.00000000"/>
    <numFmt numFmtId="211" formatCode="[$-409]mmmm\-yy;@"/>
    <numFmt numFmtId="212" formatCode="[$-409]h:mm:ss\ AM/PM"/>
  </numFmts>
  <fonts count="25">
    <font>
      <sz val="10"/>
      <name val="Arial"/>
      <family val="0"/>
    </font>
    <font>
      <u val="single"/>
      <sz val="10"/>
      <color indexed="36"/>
      <name val="Arial"/>
      <family val="2"/>
    </font>
    <font>
      <u val="single"/>
      <sz val="10"/>
      <color indexed="12"/>
      <name val="Arial"/>
      <family val="0"/>
    </font>
    <font>
      <sz val="8"/>
      <name val="Arial"/>
      <family val="0"/>
    </font>
    <font>
      <sz val="14"/>
      <name val="Arial"/>
      <family val="0"/>
    </font>
    <font>
      <sz val="16"/>
      <name val="Arial"/>
      <family val="0"/>
    </font>
    <font>
      <b/>
      <sz val="10"/>
      <name val="Arial"/>
      <family val="0"/>
    </font>
    <font>
      <sz val="10"/>
      <name val="Verdana"/>
      <family val="0"/>
    </font>
    <font>
      <sz val="8"/>
      <name val="Verdana"/>
      <family val="0"/>
    </font>
    <font>
      <b/>
      <sz val="8"/>
      <name val="Arial"/>
      <family val="0"/>
    </font>
    <font>
      <b/>
      <sz val="8"/>
      <name val="Verdana"/>
      <family val="0"/>
    </font>
    <font>
      <b/>
      <sz val="5.25"/>
      <name val="Verdana"/>
      <family val="0"/>
    </font>
    <font>
      <sz val="5.25"/>
      <name val="Verdana"/>
      <family val="0"/>
    </font>
    <font>
      <b/>
      <sz val="12"/>
      <name val="Verdana"/>
      <family val="0"/>
    </font>
    <font>
      <b/>
      <sz val="10"/>
      <name val="Verdana"/>
      <family val="0"/>
    </font>
    <font>
      <sz val="4.5"/>
      <name val="Verdana"/>
      <family val="0"/>
    </font>
    <font>
      <sz val="10"/>
      <color indexed="34"/>
      <name val="Verdana"/>
      <family val="0"/>
    </font>
    <font>
      <vertAlign val="superscript"/>
      <sz val="10"/>
      <color indexed="34"/>
      <name val="Verdana"/>
      <family val="0"/>
    </font>
    <font>
      <sz val="10"/>
      <color indexed="33"/>
      <name val="Verdana"/>
      <family val="0"/>
    </font>
    <font>
      <vertAlign val="superscript"/>
      <sz val="10"/>
      <color indexed="33"/>
      <name val="Verdana"/>
      <family val="0"/>
    </font>
    <font>
      <sz val="10"/>
      <color indexed="32"/>
      <name val="Verdana"/>
      <family val="0"/>
    </font>
    <font>
      <vertAlign val="superscript"/>
      <sz val="10"/>
      <color indexed="32"/>
      <name val="Verdana"/>
      <family val="0"/>
    </font>
    <font>
      <sz val="10"/>
      <color indexed="35"/>
      <name val="Verdana"/>
      <family val="0"/>
    </font>
    <font>
      <vertAlign val="superscript"/>
      <sz val="10"/>
      <color indexed="35"/>
      <name val="Verdana"/>
      <family val="0"/>
    </font>
    <font>
      <b/>
      <sz val="14"/>
      <name val="Verdana"/>
      <family val="0"/>
    </font>
  </fonts>
  <fills count="13">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15"/>
        <bgColor indexed="64"/>
      </patternFill>
    </fill>
    <fill>
      <patternFill patternType="solid">
        <fgColor indexed="48"/>
        <bgColor indexed="64"/>
      </patternFill>
    </fill>
    <fill>
      <patternFill patternType="solid">
        <fgColor indexed="10"/>
        <bgColor indexed="64"/>
      </patternFill>
    </fill>
    <fill>
      <patternFill patternType="solid">
        <fgColor indexed="11"/>
        <bgColor indexed="64"/>
      </patternFill>
    </fill>
    <fill>
      <patternFill patternType="solid">
        <fgColor indexed="53"/>
        <bgColor indexed="64"/>
      </patternFill>
    </fill>
  </fills>
  <borders count="28">
    <border>
      <left/>
      <right/>
      <top/>
      <bottom/>
      <diagonal/>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color indexed="63"/>
      </left>
      <right style="thin">
        <color indexed="8"/>
      </right>
      <top style="thin"/>
      <bottom style="medium"/>
    </border>
    <border>
      <left style="thin">
        <color indexed="8"/>
      </left>
      <right style="medium">
        <color indexed="8"/>
      </right>
      <top style="thin"/>
      <bottom style="medium"/>
    </border>
    <border>
      <left style="medium">
        <color indexed="8"/>
      </left>
      <right style="thin"/>
      <top style="thin"/>
      <bottom style="medium"/>
    </border>
    <border>
      <left style="thin"/>
      <right style="thin">
        <color indexed="8"/>
      </right>
      <top style="thin"/>
      <bottom style="medium"/>
    </border>
    <border>
      <left style="thin"/>
      <right style="medium"/>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color indexed="8"/>
      </left>
      <right style="thin">
        <color indexed="8"/>
      </right>
      <top style="thin"/>
      <bottom style="medium"/>
    </border>
    <border>
      <left style="thin">
        <color indexed="8"/>
      </left>
      <right>
        <color indexed="63"/>
      </right>
      <top style="thin"/>
      <bottom style="medium"/>
    </border>
    <border>
      <left>
        <color indexed="63"/>
      </left>
      <right style="thin"/>
      <top style="thin"/>
      <bottom style="medium"/>
    </border>
    <border>
      <left style="thin"/>
      <right style="thin"/>
      <top style="thin"/>
      <bottom style="medium"/>
    </border>
    <border>
      <left style="thin">
        <color indexed="8"/>
      </left>
      <right style="thin"/>
      <top style="thin"/>
      <bottom style="mediu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91">
    <xf numFmtId="0" fontId="0" fillId="0" borderId="0" xfId="0" applyAlignment="1">
      <alignment/>
    </xf>
    <xf numFmtId="0" fontId="0" fillId="0" borderId="1" xfId="0" applyBorder="1" applyAlignment="1">
      <alignment horizontal="left" wrapText="1"/>
    </xf>
    <xf numFmtId="0" fontId="0" fillId="0" borderId="2" xfId="0" applyBorder="1" applyAlignment="1">
      <alignment horizontal="left" wrapText="1"/>
    </xf>
    <xf numFmtId="0" fontId="0" fillId="0" borderId="0" xfId="0" applyAlignment="1">
      <alignment horizontal="left"/>
    </xf>
    <xf numFmtId="0" fontId="6" fillId="0" borderId="3" xfId="0" applyFont="1" applyFill="1" applyBorder="1" applyAlignment="1">
      <alignment horizontal="center" textRotation="90" wrapText="1"/>
    </xf>
    <xf numFmtId="0" fontId="6"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ill="1" applyBorder="1" applyAlignment="1">
      <alignment horizontal="right" wrapText="1"/>
    </xf>
    <xf numFmtId="0" fontId="0" fillId="0" borderId="0" xfId="0" applyAlignment="1">
      <alignment horizontal="left" wrapText="1"/>
    </xf>
    <xf numFmtId="0" fontId="0" fillId="0" borderId="0" xfId="0" applyAlignment="1">
      <alignment wrapText="1"/>
    </xf>
    <xf numFmtId="0" fontId="6" fillId="0" borderId="4" xfId="0" applyFont="1" applyFill="1" applyBorder="1" applyAlignment="1">
      <alignment horizontal="center" textRotation="90" wrapText="1"/>
    </xf>
    <xf numFmtId="0" fontId="6" fillId="0" borderId="5" xfId="0" applyFont="1" applyFill="1" applyBorder="1" applyAlignment="1">
      <alignment horizontal="center" textRotation="90" wrapText="1"/>
    </xf>
    <xf numFmtId="0" fontId="6" fillId="0" borderId="6" xfId="0" applyFont="1" applyFill="1" applyBorder="1" applyAlignment="1">
      <alignment horizontal="center" textRotation="90" wrapText="1"/>
    </xf>
    <xf numFmtId="0" fontId="6" fillId="0" borderId="7" xfId="0" applyFont="1" applyFill="1" applyBorder="1" applyAlignment="1">
      <alignment horizontal="center" textRotation="90" wrapText="1"/>
    </xf>
    <xf numFmtId="0" fontId="6" fillId="0" borderId="8" xfId="0" applyFont="1" applyFill="1" applyBorder="1" applyAlignment="1">
      <alignment horizontal="center" textRotation="90" wrapText="1"/>
    </xf>
    <xf numFmtId="0" fontId="6" fillId="0" borderId="9" xfId="0" applyFont="1" applyFill="1" applyBorder="1" applyAlignment="1">
      <alignment horizontal="center" textRotation="90" wrapText="1"/>
    </xf>
    <xf numFmtId="0" fontId="0" fillId="0" borderId="0" xfId="0" applyAlignment="1">
      <alignment horizontal="right" wrapText="1"/>
    </xf>
    <xf numFmtId="0" fontId="6" fillId="0" borderId="10" xfId="0" applyFont="1" applyFill="1" applyBorder="1" applyAlignment="1">
      <alignment horizontal="center" textRotation="90" wrapText="1"/>
    </xf>
    <xf numFmtId="0" fontId="0" fillId="0" borderId="0" xfId="0" applyFill="1" applyBorder="1" applyAlignment="1">
      <alignment horizontal="right" vertical="top"/>
    </xf>
    <xf numFmtId="0" fontId="0" fillId="0" borderId="0" xfId="0" applyBorder="1" applyAlignment="1">
      <alignment/>
    </xf>
    <xf numFmtId="0" fontId="4" fillId="0" borderId="0" xfId="0" applyFont="1" applyBorder="1" applyAlignment="1">
      <alignment wrapText="1"/>
    </xf>
    <xf numFmtId="0" fontId="6" fillId="0" borderId="11" xfId="0" applyFont="1" applyFill="1" applyBorder="1" applyAlignment="1">
      <alignment horizontal="center" textRotation="90" wrapText="1"/>
    </xf>
    <xf numFmtId="0" fontId="6" fillId="0" borderId="8" xfId="0" applyFont="1" applyFill="1" applyBorder="1" applyAlignment="1">
      <alignment/>
    </xf>
    <xf numFmtId="0" fontId="0" fillId="0" borderId="12" xfId="0" applyFont="1" applyFill="1" applyBorder="1" applyAlignment="1">
      <alignment wrapText="1"/>
    </xf>
    <xf numFmtId="0" fontId="0" fillId="0" borderId="0" xfId="0" applyFill="1" applyBorder="1" applyAlignment="1">
      <alignment/>
    </xf>
    <xf numFmtId="0" fontId="0" fillId="0" borderId="12" xfId="0" applyFill="1" applyBorder="1" applyAlignment="1">
      <alignment/>
    </xf>
    <xf numFmtId="0" fontId="6" fillId="0" borderId="13" xfId="0" applyFont="1" applyFill="1" applyBorder="1" applyAlignment="1">
      <alignment horizontal="center" textRotation="90" wrapText="1"/>
    </xf>
    <xf numFmtId="0" fontId="6" fillId="0" borderId="14" xfId="0" applyFont="1" applyFill="1" applyBorder="1" applyAlignment="1">
      <alignment horizontal="center" textRotation="90" wrapText="1"/>
    </xf>
    <xf numFmtId="0" fontId="6" fillId="0" borderId="1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6" fillId="0" borderId="17" xfId="0" applyFont="1" applyFill="1" applyBorder="1" applyAlignment="1">
      <alignment horizontal="center" textRotation="90" wrapText="1"/>
    </xf>
    <xf numFmtId="0" fontId="7" fillId="0" borderId="0" xfId="21">
      <alignment/>
      <protection/>
    </xf>
    <xf numFmtId="1" fontId="7" fillId="0" borderId="0" xfId="21" applyNumberFormat="1">
      <alignment/>
      <protection/>
    </xf>
    <xf numFmtId="49" fontId="14" fillId="0" borderId="12" xfId="21" applyNumberFormat="1" applyFont="1" applyBorder="1">
      <alignment/>
      <protection/>
    </xf>
    <xf numFmtId="49" fontId="14" fillId="0" borderId="12" xfId="0" applyNumberFormat="1" applyFont="1" applyBorder="1" applyAlignment="1">
      <alignment/>
    </xf>
    <xf numFmtId="0" fontId="7" fillId="2" borderId="12" xfId="21" applyFill="1" applyBorder="1">
      <alignment/>
      <protection/>
    </xf>
    <xf numFmtId="0" fontId="7" fillId="2" borderId="18" xfId="21" applyFill="1" applyBorder="1">
      <alignment/>
      <protection/>
    </xf>
    <xf numFmtId="0" fontId="7" fillId="0" borderId="19" xfId="21" applyBorder="1">
      <alignment/>
      <protection/>
    </xf>
    <xf numFmtId="0" fontId="7" fillId="2" borderId="20" xfId="21" applyFill="1" applyBorder="1">
      <alignment/>
      <protection/>
    </xf>
    <xf numFmtId="0" fontId="7" fillId="2" borderId="21" xfId="21" applyFill="1" applyBorder="1">
      <alignment/>
      <protection/>
    </xf>
    <xf numFmtId="0" fontId="7" fillId="0" borderId="21" xfId="21" applyBorder="1">
      <alignment/>
      <protection/>
    </xf>
    <xf numFmtId="0" fontId="7" fillId="0" borderId="22" xfId="21" applyBorder="1">
      <alignment/>
      <protection/>
    </xf>
    <xf numFmtId="2" fontId="7" fillId="3" borderId="12" xfId="21" applyNumberFormat="1" applyFill="1" applyBorder="1">
      <alignment/>
      <protection/>
    </xf>
    <xf numFmtId="2" fontId="7" fillId="4" borderId="12" xfId="21" applyNumberFormat="1" applyFill="1" applyBorder="1">
      <alignment/>
      <protection/>
    </xf>
    <xf numFmtId="0" fontId="7" fillId="3" borderId="12" xfId="21" applyFill="1" applyBorder="1">
      <alignment/>
      <protection/>
    </xf>
    <xf numFmtId="0" fontId="7" fillId="3" borderId="19" xfId="21" applyFill="1" applyBorder="1">
      <alignment/>
      <protection/>
    </xf>
    <xf numFmtId="0" fontId="0" fillId="2" borderId="18" xfId="0" applyFill="1" applyBorder="1" applyAlignment="1">
      <alignment/>
    </xf>
    <xf numFmtId="0" fontId="0" fillId="2" borderId="12" xfId="0" applyFill="1" applyBorder="1" applyAlignment="1">
      <alignment/>
    </xf>
    <xf numFmtId="0" fontId="0" fillId="5" borderId="12" xfId="0" applyFill="1" applyBorder="1" applyAlignment="1">
      <alignment/>
    </xf>
    <xf numFmtId="1" fontId="7" fillId="6" borderId="18" xfId="21" applyNumberFormat="1" applyFill="1" applyBorder="1">
      <alignment/>
      <protection/>
    </xf>
    <xf numFmtId="10" fontId="7" fillId="4" borderId="12" xfId="21" applyNumberFormat="1" applyFill="1" applyBorder="1">
      <alignment/>
      <protection/>
    </xf>
    <xf numFmtId="1" fontId="7" fillId="0" borderId="20" xfId="21" applyNumberFormat="1" applyBorder="1">
      <alignment/>
      <protection/>
    </xf>
    <xf numFmtId="0" fontId="7" fillId="7" borderId="12" xfId="21" applyFill="1" applyBorder="1">
      <alignment/>
      <protection/>
    </xf>
    <xf numFmtId="0" fontId="7" fillId="7" borderId="19" xfId="21" applyFill="1" applyBorder="1">
      <alignment/>
      <protection/>
    </xf>
    <xf numFmtId="0" fontId="7" fillId="7" borderId="21" xfId="21" applyFill="1" applyBorder="1">
      <alignment/>
      <protection/>
    </xf>
    <xf numFmtId="0" fontId="7" fillId="7" borderId="22" xfId="21" applyFill="1" applyBorder="1">
      <alignment/>
      <protection/>
    </xf>
    <xf numFmtId="0" fontId="7" fillId="2" borderId="18" xfId="21" applyFont="1" applyFill="1" applyBorder="1">
      <alignment/>
      <protection/>
    </xf>
    <xf numFmtId="0" fontId="14" fillId="0" borderId="12" xfId="21" applyNumberFormat="1" applyFont="1" applyBorder="1">
      <alignment/>
      <protection/>
    </xf>
    <xf numFmtId="10" fontId="7" fillId="4" borderId="12" xfId="21" applyNumberFormat="1" applyFont="1" applyFill="1" applyBorder="1">
      <alignment/>
      <protection/>
    </xf>
    <xf numFmtId="10" fontId="7" fillId="3" borderId="12" xfId="21" applyNumberFormat="1" applyFill="1" applyBorder="1">
      <alignment/>
      <protection/>
    </xf>
    <xf numFmtId="10" fontId="7" fillId="3" borderId="19" xfId="21" applyNumberFormat="1" applyFill="1" applyBorder="1">
      <alignment/>
      <protection/>
    </xf>
    <xf numFmtId="10" fontId="7" fillId="0" borderId="21" xfId="21" applyNumberFormat="1" applyBorder="1">
      <alignment/>
      <protection/>
    </xf>
    <xf numFmtId="10" fontId="7" fillId="0" borderId="22" xfId="21" applyNumberFormat="1" applyBorder="1">
      <alignment/>
      <protection/>
    </xf>
    <xf numFmtId="1" fontId="7" fillId="0" borderId="12" xfId="21" applyNumberFormat="1" applyFill="1" applyBorder="1">
      <alignment/>
      <protection/>
    </xf>
    <xf numFmtId="1" fontId="7" fillId="0" borderId="12" xfId="21" applyNumberFormat="1" applyBorder="1">
      <alignment/>
      <protection/>
    </xf>
    <xf numFmtId="0" fontId="0" fillId="0" borderId="12" xfId="0" applyFont="1" applyFill="1" applyBorder="1" applyAlignment="1">
      <alignment/>
    </xf>
    <xf numFmtId="0" fontId="0" fillId="8" borderId="12" xfId="0" applyFill="1" applyBorder="1" applyAlignment="1">
      <alignment/>
    </xf>
    <xf numFmtId="10" fontId="0" fillId="9" borderId="12" xfId="0" applyNumberFormat="1" applyFill="1" applyBorder="1" applyAlignment="1">
      <alignment/>
    </xf>
    <xf numFmtId="2" fontId="7" fillId="0" borderId="19" xfId="21" applyNumberFormat="1" applyFill="1" applyBorder="1">
      <alignment/>
      <protection/>
    </xf>
    <xf numFmtId="49" fontId="7" fillId="0" borderId="0" xfId="21" applyNumberFormat="1">
      <alignment/>
      <protection/>
    </xf>
    <xf numFmtId="4" fontId="7" fillId="10" borderId="12" xfId="21" applyNumberFormat="1" applyFill="1" applyBorder="1">
      <alignment/>
      <protection/>
    </xf>
    <xf numFmtId="4" fontId="7" fillId="10" borderId="12" xfId="21" applyNumberFormat="1" applyFont="1" applyFill="1" applyBorder="1">
      <alignment/>
      <protection/>
    </xf>
    <xf numFmtId="10" fontId="7" fillId="9" borderId="12" xfId="21" applyNumberFormat="1" applyFill="1" applyBorder="1">
      <alignment/>
      <protection/>
    </xf>
    <xf numFmtId="2" fontId="7" fillId="11" borderId="12" xfId="21" applyNumberFormat="1" applyFill="1" applyBorder="1">
      <alignment/>
      <protection/>
    </xf>
    <xf numFmtId="0" fontId="7" fillId="0" borderId="0" xfId="21" applyFont="1">
      <alignment/>
      <protection/>
    </xf>
    <xf numFmtId="0" fontId="0" fillId="12" borderId="12" xfId="0" applyFill="1" applyBorder="1" applyAlignment="1">
      <alignment/>
    </xf>
    <xf numFmtId="2" fontId="7" fillId="0" borderId="0" xfId="21" applyNumberFormat="1">
      <alignment/>
      <protection/>
    </xf>
    <xf numFmtId="10" fontId="7" fillId="0" borderId="0" xfId="21" applyNumberFormat="1">
      <alignment/>
      <protection/>
    </xf>
    <xf numFmtId="0" fontId="0" fillId="0" borderId="0" xfId="0" applyFill="1" applyAlignment="1">
      <alignment/>
    </xf>
    <xf numFmtId="0" fontId="4" fillId="0" borderId="1" xfId="0" applyFont="1" applyBorder="1" applyAlignment="1">
      <alignment horizontal="center" wrapText="1"/>
    </xf>
    <xf numFmtId="0" fontId="0" fillId="0" borderId="0" xfId="0" applyAlignment="1">
      <alignment horizontal="left"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4" fillId="0" borderId="23" xfId="0" applyFont="1" applyBorder="1" applyAlignment="1">
      <alignment horizontal="center" wrapText="1"/>
    </xf>
    <xf numFmtId="0" fontId="4" fillId="0" borderId="25"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TEC Calculator Master.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Energy v. Max Power comparison</a:t>
            </a:r>
          </a:p>
        </c:rich>
      </c:tx>
      <c:layout/>
      <c:spPr>
        <a:noFill/>
        <a:ln>
          <a:noFill/>
        </a:ln>
      </c:spPr>
    </c:title>
    <c:plotArea>
      <c:layout>
        <c:manualLayout>
          <c:xMode val="edge"/>
          <c:yMode val="edge"/>
          <c:x val="0.039"/>
          <c:y val="0.12575"/>
          <c:w val="0.692"/>
          <c:h val="0.81775"/>
        </c:manualLayout>
      </c:layout>
      <c:scatterChart>
        <c:scatterStyle val="lineMarker"/>
        <c:varyColors val="0"/>
        <c:ser>
          <c:idx val="3"/>
          <c:order val="0"/>
          <c:tx>
            <c:v>Final TEC after Weightings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Alt'!$M$2:$M$52</c:f>
              <c:numCache>
                <c:ptCount val="51"/>
                <c:pt idx="0">
                  <c:v>192.65699999999995</c:v>
                </c:pt>
                <c:pt idx="1">
                  <c:v>175.558</c:v>
                </c:pt>
                <c:pt idx="2">
                  <c:v>150.98</c:v>
                </c:pt>
                <c:pt idx="3">
                  <c:v>125.988</c:v>
                </c:pt>
                <c:pt idx="4">
                  <c:v>140.388</c:v>
                </c:pt>
                <c:pt idx="5">
                  <c:v>107.66</c:v>
                </c:pt>
                <c:pt idx="6">
                  <c:v>81.86800000000001</c:v>
                </c:pt>
                <c:pt idx="7">
                  <c:v>59.821</c:v>
                </c:pt>
                <c:pt idx="8">
                  <c:v>83.07</c:v>
                </c:pt>
                <c:pt idx="9">
                  <c:v>84.86999999999999</c:v>
                </c:pt>
                <c:pt idx="10">
                  <c:v>77.37</c:v>
                </c:pt>
                <c:pt idx="11">
                  <c:v>84.57</c:v>
                </c:pt>
                <c:pt idx="12">
                  <c:v>86.97</c:v>
                </c:pt>
                <c:pt idx="13">
                  <c:v>77.97</c:v>
                </c:pt>
                <c:pt idx="14">
                  <c:v>98.97</c:v>
                </c:pt>
                <c:pt idx="15">
                  <c:v>101.36999999999999</c:v>
                </c:pt>
                <c:pt idx="16">
                  <c:v>110.36999999999999</c:v>
                </c:pt>
                <c:pt idx="17">
                  <c:v>104.96999999999998</c:v>
                </c:pt>
                <c:pt idx="18">
                  <c:v>93.26999999999998</c:v>
                </c:pt>
                <c:pt idx="19">
                  <c:v>66.81</c:v>
                </c:pt>
                <c:pt idx="20">
                  <c:v>92.79</c:v>
                </c:pt>
                <c:pt idx="21">
                  <c:v>107.46</c:v>
                </c:pt>
                <c:pt idx="22">
                  <c:v>174.53999999999996</c:v>
                </c:pt>
                <c:pt idx="23">
                  <c:v>36.300000000000004</c:v>
                </c:pt>
                <c:pt idx="24">
                  <c:v>46.5</c:v>
                </c:pt>
                <c:pt idx="25">
                  <c:v>47.79</c:v>
                </c:pt>
                <c:pt idx="26">
                  <c:v>57.510000000000005</c:v>
                </c:pt>
                <c:pt idx="27">
                  <c:v>43.260000000000005</c:v>
                </c:pt>
                <c:pt idx="28">
                  <c:v>47.46</c:v>
                </c:pt>
                <c:pt idx="29">
                  <c:v>57.06</c:v>
                </c:pt>
                <c:pt idx="30">
                  <c:v>63.24</c:v>
                </c:pt>
                <c:pt idx="31">
                  <c:v>80.64</c:v>
                </c:pt>
                <c:pt idx="32">
                  <c:v>97.73</c:v>
                </c:pt>
                <c:pt idx="33">
                  <c:v>106.1</c:v>
                </c:pt>
                <c:pt idx="34">
                  <c:v>155.09</c:v>
                </c:pt>
                <c:pt idx="35">
                  <c:v>115.32</c:v>
                </c:pt>
                <c:pt idx="36">
                  <c:v>248.98999999999998</c:v>
                </c:pt>
                <c:pt idx="37">
                  <c:v>127.26047619047635</c:v>
                </c:pt>
                <c:pt idx="38">
                  <c:v>146.838</c:v>
                </c:pt>
                <c:pt idx="39">
                  <c:v>190.99320610687002</c:v>
                </c:pt>
                <c:pt idx="40">
                  <c:v>70.78099999999999</c:v>
                </c:pt>
                <c:pt idx="41">
                  <c:v>158.2</c:v>
                </c:pt>
                <c:pt idx="42">
                  <c:v>106.3</c:v>
                </c:pt>
                <c:pt idx="43">
                  <c:v>209</c:v>
                </c:pt>
                <c:pt idx="44">
                  <c:v>128.1</c:v>
                </c:pt>
                <c:pt idx="45">
                  <c:v>335.1</c:v>
                </c:pt>
                <c:pt idx="46">
                  <c:v>280.4</c:v>
                </c:pt>
                <c:pt idx="47">
                  <c:v>300.8</c:v>
                </c:pt>
                <c:pt idx="48">
                  <c:v>445.3</c:v>
                </c:pt>
                <c:pt idx="49">
                  <c:v>207.6</c:v>
                </c:pt>
                <c:pt idx="50">
                  <c:v>303.5</c:v>
                </c:pt>
              </c:numCache>
            </c:numRef>
          </c:yVal>
          <c:smooth val="0"/>
        </c:ser>
        <c:ser>
          <c:idx val="0"/>
          <c:order val="1"/>
          <c:tx>
            <c:v>Final TEC Budget</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Alt'!$O$2:$O$52</c:f>
              <c:numCache>
                <c:ptCount val="51"/>
                <c:pt idx="0">
                  <c:v>181.1698171618499</c:v>
                </c:pt>
                <c:pt idx="1">
                  <c:v>165.5599171618499</c:v>
                </c:pt>
                <c:pt idx="2">
                  <c:v>152.65403953598909</c:v>
                </c:pt>
                <c:pt idx="3">
                  <c:v>124.29116369049886</c:v>
                </c:pt>
                <c:pt idx="4">
                  <c:v>125.48598953598906</c:v>
                </c:pt>
                <c:pt idx="5">
                  <c:v>93.96701369049887</c:v>
                </c:pt>
                <c:pt idx="6">
                  <c:v>71.17366447565774</c:v>
                </c:pt>
                <c:pt idx="7">
                  <c:v>56.74781886520471</c:v>
                </c:pt>
                <c:pt idx="8">
                  <c:v>54.86695386520471</c:v>
                </c:pt>
                <c:pt idx="9">
                  <c:v>56.57295386520471</c:v>
                </c:pt>
                <c:pt idx="10">
                  <c:v>66.38245386520471</c:v>
                </c:pt>
                <c:pt idx="11">
                  <c:v>60.411453865204706</c:v>
                </c:pt>
                <c:pt idx="12">
                  <c:v>60.83795386520471</c:v>
                </c:pt>
                <c:pt idx="13">
                  <c:v>75.7654538652047</c:v>
                </c:pt>
                <c:pt idx="14">
                  <c:v>85.03491447565774</c:v>
                </c:pt>
                <c:pt idx="15">
                  <c:v>85.46141447565773</c:v>
                </c:pt>
                <c:pt idx="16">
                  <c:v>94.46582905198773</c:v>
                </c:pt>
                <c:pt idx="17">
                  <c:v>108.11382905198772</c:v>
                </c:pt>
                <c:pt idx="18">
                  <c:v>99.96241447565774</c:v>
                </c:pt>
                <c:pt idx="19">
                  <c:v>64.2499538652047</c:v>
                </c:pt>
                <c:pt idx="20">
                  <c:v>110.04606369049888</c:v>
                </c:pt>
                <c:pt idx="21">
                  <c:v>129.02593953598907</c:v>
                </c:pt>
                <c:pt idx="22">
                  <c:v>193.32506716184992</c:v>
                </c:pt>
                <c:pt idx="23">
                  <c:v>29.276953865204707</c:v>
                </c:pt>
                <c:pt idx="24">
                  <c:v>46.76345386520471</c:v>
                </c:pt>
                <c:pt idx="25">
                  <c:v>67.12191447565773</c:v>
                </c:pt>
                <c:pt idx="26">
                  <c:v>89.57406369049887</c:v>
                </c:pt>
                <c:pt idx="27">
                  <c:v>33.24609395484939</c:v>
                </c:pt>
                <c:pt idx="28">
                  <c:v>44.943914475657735</c:v>
                </c:pt>
                <c:pt idx="29">
                  <c:v>63.70991447565774</c:v>
                </c:pt>
                <c:pt idx="30">
                  <c:v>86.36232905198773</c:v>
                </c:pt>
                <c:pt idx="31">
                  <c:v>74.79891447565774</c:v>
                </c:pt>
                <c:pt idx="32">
                  <c:v>85.09643953598908</c:v>
                </c:pt>
                <c:pt idx="33">
                  <c:v>99.49506716184992</c:v>
                </c:pt>
                <c:pt idx="34">
                  <c:v>181.80956716184988</c:v>
                </c:pt>
                <c:pt idx="35">
                  <c:v>153.2794686078135</c:v>
                </c:pt>
                <c:pt idx="36">
                  <c:v>162.1905671618499</c:v>
                </c:pt>
                <c:pt idx="37">
                  <c:v>102.15643953598908</c:v>
                </c:pt>
                <c:pt idx="38">
                  <c:v>120.70856369049888</c:v>
                </c:pt>
                <c:pt idx="39">
                  <c:v>150.7603671618499</c:v>
                </c:pt>
                <c:pt idx="40">
                  <c:v>70.5221939548494</c:v>
                </c:pt>
                <c:pt idx="41">
                  <c:v>103.7600671618499</c:v>
                </c:pt>
                <c:pt idx="42">
                  <c:v>77.78441447565774</c:v>
                </c:pt>
                <c:pt idx="43">
                  <c:v>97.8914395359891</c:v>
                </c:pt>
                <c:pt idx="44">
                  <c:v>70.53391447565774</c:v>
                </c:pt>
                <c:pt idx="45">
                  <c:v>151.19032905198773</c:v>
                </c:pt>
                <c:pt idx="46">
                  <c:v>115.36432905198774</c:v>
                </c:pt>
                <c:pt idx="47">
                  <c:v>123.04132905198773</c:v>
                </c:pt>
                <c:pt idx="48">
                  <c:v>171.14706716184992</c:v>
                </c:pt>
                <c:pt idx="49">
                  <c:v>99.2229538652047</c:v>
                </c:pt>
                <c:pt idx="50">
                  <c:v>132.22406369049887</c:v>
                </c:pt>
              </c:numCache>
            </c:numRef>
          </c:yVal>
          <c:smooth val="0"/>
        </c:ser>
        <c:axId val="4637902"/>
        <c:axId val="41741119"/>
      </c:scatterChart>
      <c:valAx>
        <c:axId val="4637902"/>
        <c:scaling>
          <c:orientation val="minMax"/>
        </c:scaling>
        <c:axPos val="b"/>
        <c:title>
          <c:tx>
            <c:rich>
              <a:bodyPr vert="horz" rot="0" anchor="ctr"/>
              <a:lstStyle/>
              <a:p>
                <a:pPr algn="ctr">
                  <a:defRPr/>
                </a:pPr>
                <a:r>
                  <a:rPr lang="en-US" cap="none" sz="1000" b="1" i="0" u="none" baseline="0"/>
                  <a:t>Max Power</a:t>
                </a:r>
              </a:p>
            </c:rich>
          </c:tx>
          <c:layout/>
          <c:overlay val="0"/>
          <c:spPr>
            <a:noFill/>
            <a:ln>
              <a:noFill/>
            </a:ln>
          </c:spPr>
        </c:title>
        <c:delete val="0"/>
        <c:numFmt formatCode="General" sourceLinked="1"/>
        <c:majorTickMark val="out"/>
        <c:minorTickMark val="none"/>
        <c:tickLblPos val="nextTo"/>
        <c:crossAx val="41741119"/>
        <c:crosses val="autoZero"/>
        <c:crossBetween val="midCat"/>
        <c:dispUnits/>
      </c:valAx>
      <c:valAx>
        <c:axId val="41741119"/>
        <c:scaling>
          <c:orientation val="minMax"/>
        </c:scaling>
        <c:axPos val="l"/>
        <c:title>
          <c:tx>
            <c:rich>
              <a:bodyPr vert="horz" rot="-5400000" anchor="ctr"/>
              <a:lstStyle/>
              <a:p>
                <a:pPr algn="ctr">
                  <a:defRPr/>
                </a:pPr>
                <a:r>
                  <a:rPr lang="en-US" cap="none" sz="1000" b="1" i="0" u="none" baseline="0"/>
                  <a:t>Energy Consumed (TEC)</a:t>
                </a:r>
              </a:p>
            </c:rich>
          </c:tx>
          <c:layout/>
          <c:overlay val="0"/>
          <c:spPr>
            <a:noFill/>
            <a:ln>
              <a:noFill/>
            </a:ln>
          </c:spPr>
        </c:title>
        <c:majorGridlines/>
        <c:delete val="0"/>
        <c:numFmt formatCode="General" sourceLinked="1"/>
        <c:majorTickMark val="out"/>
        <c:minorTickMark val="none"/>
        <c:tickLblPos val="nextTo"/>
        <c:crossAx val="4637902"/>
        <c:crosses val="autoZero"/>
        <c:crossBetween val="midCat"/>
        <c:dispUnits/>
      </c:valAx>
      <c:spPr>
        <a:solidFill>
          <a:srgbClr val="CDCDCD"/>
        </a:solidFill>
        <a:ln w="12700">
          <a:solidFill>
            <a:srgbClr val="808080"/>
          </a:solidFill>
        </a:ln>
      </c:spPr>
    </c:plotArea>
    <c:legend>
      <c:legendPos val="r"/>
      <c:layout>
        <c:manualLayout>
          <c:xMode val="edge"/>
          <c:yMode val="edge"/>
          <c:x val="0.73775"/>
          <c:y val="0.431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Non Scaled Duty Cycle</a:t>
            </a:r>
          </a:p>
        </c:rich>
      </c:tx>
      <c:layout/>
      <c:spPr>
        <a:noFill/>
        <a:ln>
          <a:noFill/>
        </a:ln>
      </c:spPr>
    </c:title>
    <c:plotArea>
      <c:layout/>
      <c:lineChart>
        <c:grouping val="standard"/>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scaled'!$D$2:$F$2</c:f>
              <c:numCache>
                <c:ptCount val="3"/>
                <c:pt idx="0">
                  <c:v>192.25399999999996</c:v>
                </c:pt>
                <c:pt idx="1">
                  <c:v>282.847</c:v>
                </c:pt>
                <c:pt idx="2">
                  <c:v>223.75699999999998</c:v>
                </c:pt>
              </c:numCache>
            </c:numRef>
          </c:val>
          <c:smooth val="0"/>
        </c:ser>
        <c:ser>
          <c:idx val="1"/>
          <c:order val="1"/>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scaled'!$D$3:$F$3</c:f>
              <c:numCache>
                <c:ptCount val="3"/>
                <c:pt idx="0">
                  <c:v>175.16400000000002</c:v>
                </c:pt>
                <c:pt idx="1">
                  <c:v>257.3003</c:v>
                </c:pt>
                <c:pt idx="2">
                  <c:v>203.74499999999998</c:v>
                </c:pt>
              </c:numCache>
            </c:numRef>
          </c:val>
          <c:smooth val="0"/>
        </c:ser>
        <c:ser>
          <c:idx val="2"/>
          <c:order val="2"/>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scaled'!$D$4:$F$4</c:f>
              <c:numCache>
                <c:ptCount val="3"/>
                <c:pt idx="0">
                  <c:v>150.722</c:v>
                </c:pt>
                <c:pt idx="1">
                  <c:v>221.47320000000002</c:v>
                </c:pt>
                <c:pt idx="2">
                  <c:v>175.288</c:v>
                </c:pt>
              </c:numCache>
            </c:numRef>
          </c:val>
          <c:smooth val="0"/>
        </c:ser>
        <c:ser>
          <c:idx val="3"/>
          <c:order val="3"/>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scaled'!$D$5:$F$5</c:f>
              <c:numCache>
                <c:ptCount val="3"/>
                <c:pt idx="0">
                  <c:v>125.744</c:v>
                </c:pt>
                <c:pt idx="1">
                  <c:v>184.4433</c:v>
                </c:pt>
                <c:pt idx="2">
                  <c:v>146.14499999999998</c:v>
                </c:pt>
              </c:numCache>
            </c:numRef>
          </c:val>
          <c:smooth val="0"/>
        </c:ser>
        <c:ser>
          <c:idx val="4"/>
          <c:order val="4"/>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scaled'!$D$6:$F$6</c:f>
              <c:numCache>
                <c:ptCount val="3"/>
                <c:pt idx="0">
                  <c:v>140.206</c:v>
                </c:pt>
                <c:pt idx="1">
                  <c:v>206.00050000000002</c:v>
                </c:pt>
                <c:pt idx="2">
                  <c:v>163.013</c:v>
                </c:pt>
              </c:numCache>
            </c:numRef>
          </c:val>
          <c:smooth val="0"/>
        </c:ser>
        <c:ser>
          <c:idx val="5"/>
          <c:order val="5"/>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scaled'!$D$7:$F$7</c:f>
              <c:numCache>
                <c:ptCount val="3"/>
                <c:pt idx="0">
                  <c:v>107.53200000000001</c:v>
                </c:pt>
                <c:pt idx="1">
                  <c:v>157.5342</c:v>
                </c:pt>
                <c:pt idx="2">
                  <c:v>124.85799999999999</c:v>
                </c:pt>
              </c:numCache>
            </c:numRef>
          </c:val>
          <c:smooth val="0"/>
        </c:ser>
        <c:ser>
          <c:idx val="6"/>
          <c:order val="6"/>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scaled'!$D$8:$F$8</c:f>
              <c:numCache>
                <c:ptCount val="3"/>
                <c:pt idx="0">
                  <c:v>81.812</c:v>
                </c:pt>
                <c:pt idx="1">
                  <c:v>120.02910000000001</c:v>
                </c:pt>
                <c:pt idx="2">
                  <c:v>95.02699999999999</c:v>
                </c:pt>
              </c:numCache>
            </c:numRef>
          </c:val>
          <c:smooth val="0"/>
        </c:ser>
        <c:ser>
          <c:idx val="7"/>
          <c:order val="7"/>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scaled'!$D$9:$F$9</c:f>
              <c:numCache>
                <c:ptCount val="3"/>
                <c:pt idx="0">
                  <c:v>59.692</c:v>
                </c:pt>
                <c:pt idx="1">
                  <c:v>87.11</c:v>
                </c:pt>
                <c:pt idx="2">
                  <c:v>69.231</c:v>
                </c:pt>
              </c:numCache>
            </c:numRef>
          </c:val>
          <c:smooth val="0"/>
        </c:ser>
        <c:ser>
          <c:idx val="8"/>
          <c:order val="8"/>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scaled'!$D$10:$F$10</c:f>
              <c:numCache>
                <c:ptCount val="3"/>
                <c:pt idx="0">
                  <c:v>74.94</c:v>
                </c:pt>
                <c:pt idx="1">
                  <c:v>85.1</c:v>
                </c:pt>
                <c:pt idx="2">
                  <c:v>83.77</c:v>
                </c:pt>
              </c:numCache>
            </c:numRef>
          </c:val>
          <c:smooth val="0"/>
        </c:ser>
        <c:ser>
          <c:idx val="9"/>
          <c:order val="9"/>
          <c:spPr>
            <a:ln w="25400">
              <a:solidFill>
                <a:srgbClr val="CC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scaled'!$D$11:$F$11</c:f>
              <c:numCache>
                <c:ptCount val="3"/>
                <c:pt idx="0">
                  <c:v>76.53999999999999</c:v>
                </c:pt>
                <c:pt idx="1">
                  <c:v>86.89999999999999</c:v>
                </c:pt>
                <c:pt idx="2">
                  <c:v>85.56999999999998</c:v>
                </c:pt>
              </c:numCache>
            </c:numRef>
          </c:val>
          <c:smooth val="0"/>
        </c:ser>
        <c:ser>
          <c:idx val="10"/>
          <c:order val="10"/>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scaled'!$D$12:$F$12</c:f>
              <c:numCache>
                <c:ptCount val="3"/>
                <c:pt idx="0">
                  <c:v>69.94</c:v>
                </c:pt>
                <c:pt idx="1">
                  <c:v>79.69</c:v>
                </c:pt>
                <c:pt idx="2">
                  <c:v>78.16999999999999</c:v>
                </c:pt>
              </c:numCache>
            </c:numRef>
          </c:val>
          <c:smooth val="0"/>
        </c:ser>
        <c:ser>
          <c:idx val="11"/>
          <c:order val="11"/>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scaled'!$D$13:$F$13</c:f>
              <c:numCache>
                <c:ptCount val="3"/>
                <c:pt idx="0">
                  <c:v>76.34</c:v>
                </c:pt>
                <c:pt idx="1">
                  <c:v>86.88999999999999</c:v>
                </c:pt>
                <c:pt idx="2">
                  <c:v>85.36999999999998</c:v>
                </c:pt>
              </c:numCache>
            </c:numRef>
          </c:val>
          <c:smooth val="0"/>
        </c:ser>
        <c:ser>
          <c:idx val="12"/>
          <c:order val="12"/>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scaled'!$D$14:$F$14</c:f>
              <c:numCache>
                <c:ptCount val="3"/>
                <c:pt idx="0">
                  <c:v>78.53999999999999</c:v>
                </c:pt>
                <c:pt idx="1">
                  <c:v>89.58</c:v>
                </c:pt>
                <c:pt idx="2">
                  <c:v>87.86999999999999</c:v>
                </c:pt>
              </c:numCache>
            </c:numRef>
          </c:val>
          <c:smooth val="0"/>
        </c:ser>
        <c:ser>
          <c:idx val="13"/>
          <c:order val="13"/>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scaled'!$D$15:$F$15</c:f>
              <c:numCache>
                <c:ptCount val="3"/>
                <c:pt idx="0">
                  <c:v>70.53999999999999</c:v>
                </c:pt>
                <c:pt idx="1">
                  <c:v>80.58</c:v>
                </c:pt>
                <c:pt idx="2">
                  <c:v>78.87</c:v>
                </c:pt>
              </c:numCache>
            </c:numRef>
          </c:val>
          <c:smooth val="0"/>
        </c:ser>
        <c:ser>
          <c:idx val="14"/>
          <c:order val="14"/>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scaled'!$D$16:$F$16</c:f>
              <c:numCache>
                <c:ptCount val="3"/>
                <c:pt idx="0">
                  <c:v>89.14</c:v>
                </c:pt>
                <c:pt idx="1">
                  <c:v>101.29</c:v>
                </c:pt>
                <c:pt idx="2">
                  <c:v>99.76999999999998</c:v>
                </c:pt>
              </c:numCache>
            </c:numRef>
          </c:val>
          <c:smooth val="0"/>
        </c:ser>
        <c:ser>
          <c:idx val="15"/>
          <c:order val="15"/>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scaled'!$D$17:$F$17</c:f>
              <c:numCache>
                <c:ptCount val="3"/>
                <c:pt idx="0">
                  <c:v>91.34</c:v>
                </c:pt>
                <c:pt idx="1">
                  <c:v>103.98</c:v>
                </c:pt>
                <c:pt idx="2">
                  <c:v>102.27</c:v>
                </c:pt>
              </c:numCache>
            </c:numRef>
          </c:val>
          <c:smooth val="0"/>
        </c:ser>
        <c:ser>
          <c:idx val="16"/>
          <c:order val="16"/>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scaled'!$D$18:$F$18</c:f>
              <c:numCache>
                <c:ptCount val="3"/>
                <c:pt idx="0">
                  <c:v>99.34</c:v>
                </c:pt>
                <c:pt idx="1">
                  <c:v>112.97999999999999</c:v>
                </c:pt>
                <c:pt idx="2">
                  <c:v>111.27</c:v>
                </c:pt>
              </c:numCache>
            </c:numRef>
          </c:val>
          <c:smooth val="0"/>
        </c:ser>
        <c:ser>
          <c:idx val="17"/>
          <c:order val="17"/>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scaled'!$D$19:$F$19</c:f>
              <c:numCache>
                <c:ptCount val="3"/>
                <c:pt idx="0">
                  <c:v>94.53999999999999</c:v>
                </c:pt>
                <c:pt idx="1">
                  <c:v>107.57999999999998</c:v>
                </c:pt>
                <c:pt idx="2">
                  <c:v>105.86999999999999</c:v>
                </c:pt>
              </c:numCache>
            </c:numRef>
          </c:val>
          <c:smooth val="0"/>
        </c:ser>
        <c:ser>
          <c:idx val="18"/>
          <c:order val="18"/>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scaled'!$D$20:$F$20</c:f>
              <c:numCache>
                <c:ptCount val="3"/>
                <c:pt idx="0">
                  <c:v>84.14</c:v>
                </c:pt>
                <c:pt idx="1">
                  <c:v>95.88</c:v>
                </c:pt>
                <c:pt idx="2">
                  <c:v>94.16999999999999</c:v>
                </c:pt>
              </c:numCache>
            </c:numRef>
          </c:val>
          <c:smooth val="0"/>
        </c:ser>
        <c:ser>
          <c:idx val="19"/>
          <c:order val="19"/>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scaled'!$D$21:$F$21</c:f>
              <c:numCache>
                <c:ptCount val="3"/>
                <c:pt idx="0">
                  <c:v>66.74000000000001</c:v>
                </c:pt>
                <c:pt idx="1">
                  <c:v>96.62200000000001</c:v>
                </c:pt>
                <c:pt idx="2">
                  <c:v>77.09</c:v>
                </c:pt>
              </c:numCache>
            </c:numRef>
          </c:val>
          <c:smooth val="0"/>
        </c:ser>
        <c:ser>
          <c:idx val="20"/>
          <c:order val="20"/>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scaled'!$D$22:$F$22</c:f>
              <c:numCache>
                <c:ptCount val="3"/>
                <c:pt idx="0">
                  <c:v>92.46000000000001</c:v>
                </c:pt>
                <c:pt idx="1">
                  <c:v>134.028</c:v>
                </c:pt>
                <c:pt idx="2">
                  <c:v>107.01</c:v>
                </c:pt>
              </c:numCache>
            </c:numRef>
          </c:val>
          <c:smooth val="0"/>
        </c:ser>
        <c:ser>
          <c:idx val="21"/>
          <c:order val="21"/>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scaled'!$D$23:$F$23</c:f>
              <c:numCache>
                <c:ptCount val="3"/>
                <c:pt idx="0">
                  <c:v>107.03999999999999</c:v>
                </c:pt>
                <c:pt idx="1">
                  <c:v>155.397</c:v>
                </c:pt>
                <c:pt idx="2">
                  <c:v>123.99</c:v>
                </c:pt>
              </c:numCache>
            </c:numRef>
          </c:val>
          <c:smooth val="0"/>
        </c:ser>
        <c:marker val="1"/>
        <c:axId val="41066538"/>
        <c:axId val="34054523"/>
      </c:lineChart>
      <c:catAx>
        <c:axId val="41066538"/>
        <c:scaling>
          <c:orientation val="minMax"/>
        </c:scaling>
        <c:axPos val="b"/>
        <c:title>
          <c:tx>
            <c:rich>
              <a:bodyPr vert="horz" rot="0" anchor="ctr"/>
              <a:lstStyle/>
              <a:p>
                <a:pPr algn="ctr">
                  <a:defRPr/>
                </a:pPr>
                <a:r>
                  <a:rPr lang="en-US" cap="none" sz="525" b="1" i="0" u="none" baseline="0"/>
                  <a:t>Scenario</a:t>
                </a:r>
              </a:p>
            </c:rich>
          </c:tx>
          <c:layout/>
          <c:overlay val="0"/>
          <c:spPr>
            <a:noFill/>
            <a:ln>
              <a:noFill/>
            </a:ln>
          </c:spPr>
        </c:title>
        <c:delete val="0"/>
        <c:numFmt formatCode="General" sourceLinked="1"/>
        <c:majorTickMark val="out"/>
        <c:minorTickMark val="none"/>
        <c:tickLblPos val="nextTo"/>
        <c:crossAx val="34054523"/>
        <c:crosses val="autoZero"/>
        <c:auto val="1"/>
        <c:lblOffset val="100"/>
        <c:noMultiLvlLbl val="0"/>
      </c:catAx>
      <c:valAx>
        <c:axId val="34054523"/>
        <c:scaling>
          <c:orientation val="minMax"/>
        </c:scaling>
        <c:axPos val="l"/>
        <c:title>
          <c:tx>
            <c:rich>
              <a:bodyPr vert="horz" rot="-5400000" anchor="ctr"/>
              <a:lstStyle/>
              <a:p>
                <a:pPr algn="ctr">
                  <a:defRPr/>
                </a:pPr>
                <a:r>
                  <a:rPr lang="en-US" cap="none" sz="525" b="1" i="0" u="none" baseline="0"/>
                  <a:t>Watts</a:t>
                </a:r>
              </a:p>
            </c:rich>
          </c:tx>
          <c:layout/>
          <c:overlay val="0"/>
          <c:spPr>
            <a:noFill/>
            <a:ln>
              <a:noFill/>
            </a:ln>
          </c:spPr>
        </c:title>
        <c:majorGridlines/>
        <c:delete val="0"/>
        <c:numFmt formatCode="General" sourceLinked="1"/>
        <c:majorTickMark val="out"/>
        <c:minorTickMark val="none"/>
        <c:tickLblPos val="nextTo"/>
        <c:crossAx val="41066538"/>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Scaled Duty Cycle - Median</a:t>
            </a:r>
          </a:p>
        </c:rich>
      </c:tx>
      <c:layout/>
      <c:spPr>
        <a:noFill/>
        <a:ln>
          <a:noFill/>
        </a:ln>
      </c:spPr>
    </c:title>
    <c:plotArea>
      <c:layout/>
      <c:lineChart>
        <c:grouping val="standard"/>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scaled'!$D$2,'Duty Cycle Model -Med scaled'!$G$2,'Duty Cycle Model -Med scaled'!$J$2,'Duty Cycle Model -Med scaled'!$M$2)</c:f>
              <c:numCache>
                <c:ptCount val="4"/>
                <c:pt idx="0">
                  <c:v>192.25399999999996</c:v>
                </c:pt>
                <c:pt idx="1">
                  <c:v>282.847</c:v>
                </c:pt>
                <c:pt idx="2">
                  <c:v>223.75699999999998</c:v>
                </c:pt>
                <c:pt idx="3">
                  <c:v>192.65699999999995</c:v>
                </c:pt>
              </c:numCache>
            </c:numRef>
          </c:val>
          <c:smooth val="0"/>
        </c:ser>
        <c:ser>
          <c:idx val="1"/>
          <c:order val="1"/>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scaled'!$D$3,'Duty Cycle Model -Med scaled'!$G$3,'Duty Cycle Model -Med scaled'!$J$3,'Duty Cycle Model -Med scaled'!$M$3)</c:f>
              <c:numCache>
                <c:ptCount val="4"/>
                <c:pt idx="0">
                  <c:v>175.16400000000002</c:v>
                </c:pt>
                <c:pt idx="1">
                  <c:v>257.3003</c:v>
                </c:pt>
                <c:pt idx="2">
                  <c:v>203.74499999999998</c:v>
                </c:pt>
                <c:pt idx="3">
                  <c:v>175.558</c:v>
                </c:pt>
              </c:numCache>
            </c:numRef>
          </c:val>
          <c:smooth val="0"/>
        </c:ser>
        <c:ser>
          <c:idx val="2"/>
          <c:order val="2"/>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scaled'!$D$4,'Duty Cycle Model -Med scaled'!$G$4,'Duty Cycle Model -Med scaled'!$J$4,'Duty Cycle Model -Med scaled'!$M$4)</c:f>
              <c:numCache>
                <c:ptCount val="4"/>
                <c:pt idx="0">
                  <c:v>150.722</c:v>
                </c:pt>
                <c:pt idx="1">
                  <c:v>221.47320000000002</c:v>
                </c:pt>
                <c:pt idx="2">
                  <c:v>175.288</c:v>
                </c:pt>
                <c:pt idx="3">
                  <c:v>150.98</c:v>
                </c:pt>
              </c:numCache>
            </c:numRef>
          </c:val>
          <c:smooth val="0"/>
        </c:ser>
        <c:ser>
          <c:idx val="3"/>
          <c:order val="3"/>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scaled'!$D$5,'Duty Cycle Model -Med scaled'!$G$5,'Duty Cycle Model -Med scaled'!$J$5,'Duty Cycle Model -Med scaled'!$M$5)</c:f>
              <c:numCache>
                <c:ptCount val="4"/>
                <c:pt idx="0">
                  <c:v>125.744</c:v>
                </c:pt>
                <c:pt idx="1">
                  <c:v>184.4433</c:v>
                </c:pt>
                <c:pt idx="2">
                  <c:v>146.14499999999998</c:v>
                </c:pt>
                <c:pt idx="3">
                  <c:v>125.988</c:v>
                </c:pt>
              </c:numCache>
            </c:numRef>
          </c:val>
          <c:smooth val="0"/>
        </c:ser>
        <c:ser>
          <c:idx val="4"/>
          <c:order val="4"/>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scaled'!$D$6,'Duty Cycle Model -Med scaled'!$G$6,'Duty Cycle Model -Med scaled'!$J$6,'Duty Cycle Model -Med scaled'!$M$6)</c:f>
              <c:numCache>
                <c:ptCount val="4"/>
                <c:pt idx="0">
                  <c:v>140.206</c:v>
                </c:pt>
                <c:pt idx="1">
                  <c:v>206.00050000000002</c:v>
                </c:pt>
                <c:pt idx="2">
                  <c:v>163.013</c:v>
                </c:pt>
                <c:pt idx="3">
                  <c:v>140.388</c:v>
                </c:pt>
              </c:numCache>
            </c:numRef>
          </c:val>
          <c:smooth val="0"/>
        </c:ser>
        <c:ser>
          <c:idx val="5"/>
          <c:order val="5"/>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scaled'!$D$7,'Duty Cycle Model -Med scaled'!$G$7,'Duty Cycle Model -Med scaled'!$J$7,'Duty Cycle Model -Med scaled'!$M$7)</c:f>
              <c:numCache>
                <c:ptCount val="4"/>
                <c:pt idx="0">
                  <c:v>107.53200000000001</c:v>
                </c:pt>
                <c:pt idx="1">
                  <c:v>157.5342</c:v>
                </c:pt>
                <c:pt idx="2">
                  <c:v>124.85799999999999</c:v>
                </c:pt>
                <c:pt idx="3">
                  <c:v>107.66</c:v>
                </c:pt>
              </c:numCache>
            </c:numRef>
          </c:val>
          <c:smooth val="0"/>
        </c:ser>
        <c:ser>
          <c:idx val="6"/>
          <c:order val="6"/>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scaled'!$D$8,'Duty Cycle Model -Med scaled'!$G$8,'Duty Cycle Model -Med scaled'!$J$8,'Duty Cycle Model -Med scaled'!$M$8)</c:f>
              <c:numCache>
                <c:ptCount val="4"/>
                <c:pt idx="0">
                  <c:v>81.812</c:v>
                </c:pt>
                <c:pt idx="1">
                  <c:v>120.02910000000001</c:v>
                </c:pt>
                <c:pt idx="2">
                  <c:v>95.02699999999999</c:v>
                </c:pt>
                <c:pt idx="3">
                  <c:v>81.86800000000001</c:v>
                </c:pt>
              </c:numCache>
            </c:numRef>
          </c:val>
          <c:smooth val="0"/>
        </c:ser>
        <c:ser>
          <c:idx val="7"/>
          <c:order val="7"/>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scaled'!$D$9,'Duty Cycle Model -Med scaled'!$G$9,'Duty Cycle Model -Med scaled'!$J$9,'Duty Cycle Model -Med scaled'!$M$9)</c:f>
              <c:numCache>
                <c:ptCount val="4"/>
                <c:pt idx="0">
                  <c:v>59.692</c:v>
                </c:pt>
                <c:pt idx="1">
                  <c:v>87.11</c:v>
                </c:pt>
                <c:pt idx="2">
                  <c:v>69.231</c:v>
                </c:pt>
                <c:pt idx="3">
                  <c:v>59.821</c:v>
                </c:pt>
              </c:numCache>
            </c:numRef>
          </c:val>
          <c:smooth val="0"/>
        </c:ser>
        <c:ser>
          <c:idx val="8"/>
          <c:order val="8"/>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scaled'!$D$10,'Duty Cycle Model -Med scaled'!$G$10,'Duty Cycle Model -Med scaled'!$J$10,'Duty Cycle Model -Med scaled'!$M$10)</c:f>
              <c:numCache>
                <c:ptCount val="4"/>
                <c:pt idx="0">
                  <c:v>74.94</c:v>
                </c:pt>
                <c:pt idx="1">
                  <c:v>85.1</c:v>
                </c:pt>
                <c:pt idx="2">
                  <c:v>83.77</c:v>
                </c:pt>
                <c:pt idx="3">
                  <c:v>83.07</c:v>
                </c:pt>
              </c:numCache>
            </c:numRef>
          </c:val>
          <c:smooth val="0"/>
        </c:ser>
        <c:ser>
          <c:idx val="9"/>
          <c:order val="9"/>
          <c:spPr>
            <a:ln w="25400">
              <a:solidFill>
                <a:srgbClr val="CC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scaled'!$D$11,'Duty Cycle Model -Med scaled'!$G$11,'Duty Cycle Model -Med scaled'!$J$11,'Duty Cycle Model -Med scaled'!$M$11)</c:f>
              <c:numCache>
                <c:ptCount val="4"/>
                <c:pt idx="0">
                  <c:v>76.53999999999999</c:v>
                </c:pt>
                <c:pt idx="1">
                  <c:v>86.89999999999999</c:v>
                </c:pt>
                <c:pt idx="2">
                  <c:v>85.56999999999998</c:v>
                </c:pt>
                <c:pt idx="3">
                  <c:v>84.86999999999999</c:v>
                </c:pt>
              </c:numCache>
            </c:numRef>
          </c:val>
          <c:smooth val="0"/>
        </c:ser>
        <c:ser>
          <c:idx val="10"/>
          <c:order val="10"/>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scaled'!$D$12,'Duty Cycle Model -Med scaled'!$G$12,'Duty Cycle Model -Med scaled'!$J$12,'Duty Cycle Model -Med scaled'!$M$12)</c:f>
              <c:numCache>
                <c:ptCount val="4"/>
                <c:pt idx="0">
                  <c:v>69.94</c:v>
                </c:pt>
                <c:pt idx="1">
                  <c:v>79.69</c:v>
                </c:pt>
                <c:pt idx="2">
                  <c:v>78.16999999999999</c:v>
                </c:pt>
                <c:pt idx="3">
                  <c:v>77.37</c:v>
                </c:pt>
              </c:numCache>
            </c:numRef>
          </c:val>
          <c:smooth val="0"/>
        </c:ser>
        <c:ser>
          <c:idx val="11"/>
          <c:order val="11"/>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scaled'!$D$13,'Duty Cycle Model -Med scaled'!$G$13,'Duty Cycle Model -Med scaled'!$J$13,'Duty Cycle Model -Med scaled'!$M$13)</c:f>
              <c:numCache>
                <c:ptCount val="4"/>
                <c:pt idx="0">
                  <c:v>76.34</c:v>
                </c:pt>
                <c:pt idx="1">
                  <c:v>86.88999999999999</c:v>
                </c:pt>
                <c:pt idx="2">
                  <c:v>85.36999999999998</c:v>
                </c:pt>
                <c:pt idx="3">
                  <c:v>84.57</c:v>
                </c:pt>
              </c:numCache>
            </c:numRef>
          </c:val>
          <c:smooth val="0"/>
        </c:ser>
        <c:ser>
          <c:idx val="12"/>
          <c:order val="12"/>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scaled'!$D$14,'Duty Cycle Model -Med scaled'!$G$14,'Duty Cycle Model -Med scaled'!$J$14,'Duty Cycle Model -Med scaled'!$M$14)</c:f>
              <c:numCache>
                <c:ptCount val="4"/>
                <c:pt idx="0">
                  <c:v>78.53999999999999</c:v>
                </c:pt>
                <c:pt idx="1">
                  <c:v>89.58</c:v>
                </c:pt>
                <c:pt idx="2">
                  <c:v>87.86999999999999</c:v>
                </c:pt>
                <c:pt idx="3">
                  <c:v>86.97</c:v>
                </c:pt>
              </c:numCache>
            </c:numRef>
          </c:val>
          <c:smooth val="0"/>
        </c:ser>
        <c:ser>
          <c:idx val="13"/>
          <c:order val="13"/>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scaled'!$D$15,'Duty Cycle Model -Med scaled'!$G$15,'Duty Cycle Model -Med scaled'!$J$15,'Duty Cycle Model -Med scaled'!$M$15)</c:f>
              <c:numCache>
                <c:ptCount val="4"/>
                <c:pt idx="0">
                  <c:v>70.53999999999999</c:v>
                </c:pt>
                <c:pt idx="1">
                  <c:v>80.58</c:v>
                </c:pt>
                <c:pt idx="2">
                  <c:v>78.87</c:v>
                </c:pt>
                <c:pt idx="3">
                  <c:v>77.97</c:v>
                </c:pt>
              </c:numCache>
            </c:numRef>
          </c:val>
          <c:smooth val="0"/>
        </c:ser>
        <c:ser>
          <c:idx val="14"/>
          <c:order val="14"/>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scaled'!$D$16,'Duty Cycle Model -Med scaled'!$G$16,'Duty Cycle Model -Med scaled'!$J$16,'Duty Cycle Model -Med scaled'!$M$16)</c:f>
              <c:numCache>
                <c:ptCount val="4"/>
                <c:pt idx="0">
                  <c:v>89.14</c:v>
                </c:pt>
                <c:pt idx="1">
                  <c:v>101.29</c:v>
                </c:pt>
                <c:pt idx="2">
                  <c:v>99.76999999999998</c:v>
                </c:pt>
                <c:pt idx="3">
                  <c:v>98.97</c:v>
                </c:pt>
              </c:numCache>
            </c:numRef>
          </c:val>
          <c:smooth val="0"/>
        </c:ser>
        <c:ser>
          <c:idx val="15"/>
          <c:order val="15"/>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scaled'!$D$17,'Duty Cycle Model -Med scaled'!$G$17,'Duty Cycle Model -Med scaled'!$J$17,'Duty Cycle Model -Med scaled'!$M$17)</c:f>
              <c:numCache>
                <c:ptCount val="4"/>
                <c:pt idx="0">
                  <c:v>91.34</c:v>
                </c:pt>
                <c:pt idx="1">
                  <c:v>103.98</c:v>
                </c:pt>
                <c:pt idx="2">
                  <c:v>102.27</c:v>
                </c:pt>
                <c:pt idx="3">
                  <c:v>101.36999999999999</c:v>
                </c:pt>
              </c:numCache>
            </c:numRef>
          </c:val>
          <c:smooth val="0"/>
        </c:ser>
        <c:ser>
          <c:idx val="16"/>
          <c:order val="16"/>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scaled'!$D$18,'Duty Cycle Model -Med scaled'!$G$18,'Duty Cycle Model -Med scaled'!$J$18,'Duty Cycle Model -Med scaled'!$M$18)</c:f>
              <c:numCache>
                <c:ptCount val="4"/>
                <c:pt idx="0">
                  <c:v>99.34</c:v>
                </c:pt>
                <c:pt idx="1">
                  <c:v>112.97999999999999</c:v>
                </c:pt>
                <c:pt idx="2">
                  <c:v>111.27</c:v>
                </c:pt>
                <c:pt idx="3">
                  <c:v>110.36999999999999</c:v>
                </c:pt>
              </c:numCache>
            </c:numRef>
          </c:val>
          <c:smooth val="0"/>
        </c:ser>
        <c:ser>
          <c:idx val="17"/>
          <c:order val="17"/>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scaled'!$D$19,'Duty Cycle Model -Med scaled'!$G$19,'Duty Cycle Model -Med scaled'!$J$19,'Duty Cycle Model -Med scaled'!$M$19)</c:f>
              <c:numCache>
                <c:ptCount val="4"/>
                <c:pt idx="0">
                  <c:v>94.53999999999999</c:v>
                </c:pt>
                <c:pt idx="1">
                  <c:v>107.57999999999998</c:v>
                </c:pt>
                <c:pt idx="2">
                  <c:v>105.86999999999999</c:v>
                </c:pt>
                <c:pt idx="3">
                  <c:v>104.96999999999998</c:v>
                </c:pt>
              </c:numCache>
            </c:numRef>
          </c:val>
          <c:smooth val="0"/>
        </c:ser>
        <c:ser>
          <c:idx val="18"/>
          <c:order val="18"/>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scaled'!$D$20,'Duty Cycle Model -Med scaled'!$G$20,'Duty Cycle Model -Med scaled'!$J$20,'Duty Cycle Model -Med scaled'!$M$20)</c:f>
              <c:numCache>
                <c:ptCount val="4"/>
                <c:pt idx="0">
                  <c:v>84.14</c:v>
                </c:pt>
                <c:pt idx="1">
                  <c:v>95.88</c:v>
                </c:pt>
                <c:pt idx="2">
                  <c:v>94.16999999999999</c:v>
                </c:pt>
                <c:pt idx="3">
                  <c:v>93.26999999999998</c:v>
                </c:pt>
              </c:numCache>
            </c:numRef>
          </c:val>
          <c:smooth val="0"/>
        </c:ser>
        <c:ser>
          <c:idx val="19"/>
          <c:order val="19"/>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scaled'!$D$21,'Duty Cycle Model -Med scaled'!$G$21,'Duty Cycle Model -Med scaled'!$J$21,'Duty Cycle Model -Med scaled'!$M$21)</c:f>
              <c:numCache>
                <c:ptCount val="4"/>
                <c:pt idx="0">
                  <c:v>66.74000000000001</c:v>
                </c:pt>
                <c:pt idx="1">
                  <c:v>96.62200000000001</c:v>
                </c:pt>
                <c:pt idx="2">
                  <c:v>77.09</c:v>
                </c:pt>
                <c:pt idx="3">
                  <c:v>66.81</c:v>
                </c:pt>
              </c:numCache>
            </c:numRef>
          </c:val>
          <c:smooth val="0"/>
        </c:ser>
        <c:ser>
          <c:idx val="20"/>
          <c:order val="20"/>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scaled'!$D$22,'Duty Cycle Model -Med scaled'!$G$22,'Duty Cycle Model -Med scaled'!$J$22,'Duty Cycle Model -Med scaled'!$M$22)</c:f>
              <c:numCache>
                <c:ptCount val="4"/>
                <c:pt idx="0">
                  <c:v>92.46000000000001</c:v>
                </c:pt>
                <c:pt idx="1">
                  <c:v>134.028</c:v>
                </c:pt>
                <c:pt idx="2">
                  <c:v>107.01</c:v>
                </c:pt>
                <c:pt idx="3">
                  <c:v>92.79</c:v>
                </c:pt>
              </c:numCache>
            </c:numRef>
          </c:val>
          <c:smooth val="0"/>
        </c:ser>
        <c:ser>
          <c:idx val="21"/>
          <c:order val="21"/>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scaled'!$D$23,'Duty Cycle Model -Med scaled'!$G$23,'Duty Cycle Model -Med scaled'!$J$23,'Duty Cycle Model -Med scaled'!$M$23)</c:f>
              <c:numCache>
                <c:ptCount val="4"/>
                <c:pt idx="0">
                  <c:v>107.03999999999999</c:v>
                </c:pt>
                <c:pt idx="1">
                  <c:v>155.397</c:v>
                </c:pt>
                <c:pt idx="2">
                  <c:v>123.99</c:v>
                </c:pt>
                <c:pt idx="3">
                  <c:v>107.46</c:v>
                </c:pt>
              </c:numCache>
            </c:numRef>
          </c:val>
          <c:smooth val="0"/>
        </c:ser>
        <c:marker val="1"/>
        <c:axId val="38055252"/>
        <c:axId val="6952949"/>
      </c:lineChart>
      <c:catAx>
        <c:axId val="38055252"/>
        <c:scaling>
          <c:orientation val="minMax"/>
        </c:scaling>
        <c:axPos val="b"/>
        <c:title>
          <c:tx>
            <c:rich>
              <a:bodyPr vert="horz" rot="0" anchor="ctr"/>
              <a:lstStyle/>
              <a:p>
                <a:pPr algn="ctr">
                  <a:defRPr/>
                </a:pPr>
                <a:r>
                  <a:rPr lang="en-US" cap="none" sz="525" b="1" i="0" u="none" baseline="0"/>
                  <a:t>Scenario</a:t>
                </a:r>
              </a:p>
            </c:rich>
          </c:tx>
          <c:layout/>
          <c:overlay val="0"/>
          <c:spPr>
            <a:noFill/>
            <a:ln>
              <a:noFill/>
            </a:ln>
          </c:spPr>
        </c:title>
        <c:delete val="0"/>
        <c:numFmt formatCode="General" sourceLinked="1"/>
        <c:majorTickMark val="out"/>
        <c:minorTickMark val="none"/>
        <c:tickLblPos val="nextTo"/>
        <c:crossAx val="6952949"/>
        <c:crosses val="autoZero"/>
        <c:auto val="1"/>
        <c:lblOffset val="100"/>
        <c:noMultiLvlLbl val="0"/>
      </c:catAx>
      <c:valAx>
        <c:axId val="6952949"/>
        <c:scaling>
          <c:orientation val="minMax"/>
        </c:scaling>
        <c:axPos val="l"/>
        <c:title>
          <c:tx>
            <c:rich>
              <a:bodyPr vert="horz" rot="-5400000" anchor="ctr"/>
              <a:lstStyle/>
              <a:p>
                <a:pPr algn="ctr">
                  <a:defRPr/>
                </a:pPr>
                <a:r>
                  <a:rPr lang="en-US" cap="none" sz="525" b="1" i="0" u="none" baseline="0"/>
                  <a:t>Watts</a:t>
                </a:r>
              </a:p>
            </c:rich>
          </c:tx>
          <c:layout/>
          <c:overlay val="0"/>
          <c:spPr>
            <a:noFill/>
            <a:ln>
              <a:noFill/>
            </a:ln>
          </c:spPr>
        </c:title>
        <c:majorGridlines/>
        <c:delete val="0"/>
        <c:numFmt formatCode="General" sourceLinked="1"/>
        <c:majorTickMark val="out"/>
        <c:minorTickMark val="none"/>
        <c:tickLblPos val="nextTo"/>
        <c:crossAx val="38055252"/>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Final Weightings</a:t>
            </a:r>
          </a:p>
        </c:rich>
      </c:tx>
      <c:layout>
        <c:manualLayout>
          <c:xMode val="factor"/>
          <c:yMode val="factor"/>
          <c:x val="0.32025"/>
          <c:y val="0.00475"/>
        </c:manualLayout>
      </c:layout>
      <c:spPr>
        <a:noFill/>
        <a:ln>
          <a:noFill/>
        </a:ln>
      </c:spPr>
    </c:title>
    <c:plotArea>
      <c:layout>
        <c:manualLayout>
          <c:xMode val="edge"/>
          <c:yMode val="edge"/>
          <c:x val="0.1915"/>
          <c:y val="0.084"/>
          <c:w val="0.48025"/>
          <c:h val="0.808"/>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c:v>
                </c:pt>
                <c:pt idx="3">
                  <c:v>unused entry</c:v>
                </c:pt>
              </c:strCache>
            </c:strRef>
          </c:cat>
          <c:val>
            <c:numRef>
              <c:f>Factors!$E$2:$E$5</c:f>
              <c:numCache>
                <c:ptCount val="4"/>
                <c:pt idx="0">
                  <c:v>0.6</c:v>
                </c:pt>
                <c:pt idx="1">
                  <c:v>0.1</c:v>
                </c:pt>
                <c:pt idx="2">
                  <c:v>0.3</c:v>
                </c:pt>
                <c:pt idx="3">
                  <c:v>0</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Max Power Internal</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xVal>
            <c:strRef>
              <c:f>'Actual Data'!$A$2:$A$53</c:f>
              <c:strCache>
                <c:ptCount val="52"/>
                <c:pt idx="1">
                  <c:v>Record Number</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strCache>
            </c:strRef>
          </c:xVal>
          <c:yVal>
            <c:numRef>
              <c:f>'Actual Data'!$AO$2:$AO$53</c:f>
              <c:numCache>
                <c:ptCount val="52"/>
                <c:pt idx="1">
                  <c:v>0</c:v>
                </c:pt>
              </c:numCache>
            </c:numRef>
          </c:yVal>
          <c:smooth val="0"/>
        </c:ser>
        <c:ser>
          <c:idx val="2"/>
          <c:order val="1"/>
          <c:tx>
            <c:v>Max Power Combo</c:v>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strRef>
              <c:f>'Actual Data'!$A$2:$A$53</c:f>
              <c:strCache>
                <c:ptCount val="52"/>
                <c:pt idx="1">
                  <c:v>Record Number</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strCache>
            </c:strRef>
          </c:xVal>
          <c:yVal>
            <c:numRef>
              <c:f>'Actual Data'!$AQ$2:$AQ$53</c:f>
              <c:numCache>
                <c:ptCount val="52"/>
                <c:pt idx="1">
                  <c:v>0</c:v>
                </c:pt>
                <c:pt idx="2">
                  <c:v>563.5</c:v>
                </c:pt>
                <c:pt idx="3">
                  <c:v>526.9</c:v>
                </c:pt>
                <c:pt idx="4">
                  <c:v>480.4</c:v>
                </c:pt>
                <c:pt idx="5">
                  <c:v>346.4</c:v>
                </c:pt>
                <c:pt idx="6">
                  <c:v>416.7</c:v>
                </c:pt>
                <c:pt idx="7">
                  <c:v>275.3</c:v>
                </c:pt>
                <c:pt idx="8">
                  <c:v>211.5</c:v>
                </c:pt>
                <c:pt idx="9">
                  <c:v>160.41</c:v>
                </c:pt>
                <c:pt idx="10">
                  <c:v>156</c:v>
                </c:pt>
                <c:pt idx="11">
                  <c:v>160</c:v>
                </c:pt>
                <c:pt idx="12">
                  <c:v>183</c:v>
                </c:pt>
                <c:pt idx="13">
                  <c:v>169</c:v>
                </c:pt>
                <c:pt idx="14">
                  <c:v>170</c:v>
                </c:pt>
                <c:pt idx="15">
                  <c:v>205</c:v>
                </c:pt>
                <c:pt idx="16">
                  <c:v>249</c:v>
                </c:pt>
                <c:pt idx="17">
                  <c:v>250</c:v>
                </c:pt>
                <c:pt idx="18">
                  <c:v>288</c:v>
                </c:pt>
                <c:pt idx="19">
                  <c:v>320</c:v>
                </c:pt>
                <c:pt idx="20">
                  <c:v>284</c:v>
                </c:pt>
                <c:pt idx="21">
                  <c:v>178</c:v>
                </c:pt>
                <c:pt idx="22">
                  <c:v>313</c:v>
                </c:pt>
                <c:pt idx="23">
                  <c:v>425</c:v>
                </c:pt>
                <c:pt idx="24">
                  <c:v>577</c:v>
                </c:pt>
                <c:pt idx="25">
                  <c:v>96</c:v>
                </c:pt>
                <c:pt idx="26">
                  <c:v>137</c:v>
                </c:pt>
                <c:pt idx="27">
                  <c:v>207</c:v>
                </c:pt>
                <c:pt idx="28">
                  <c:v>260</c:v>
                </c:pt>
                <c:pt idx="29">
                  <c:v>125</c:v>
                </c:pt>
                <c:pt idx="30">
                  <c:v>155</c:v>
                </c:pt>
                <c:pt idx="31">
                  <c:v>199</c:v>
                </c:pt>
                <c:pt idx="32">
                  <c:v>269</c:v>
                </c:pt>
                <c:pt idx="33">
                  <c:v>225</c:v>
                </c:pt>
                <c:pt idx="34">
                  <c:v>322</c:v>
                </c:pt>
                <c:pt idx="35">
                  <c:v>372</c:v>
                </c:pt>
                <c:pt idx="36">
                  <c:v>540</c:v>
                </c:pt>
                <c:pt idx="37">
                  <c:v>405</c:v>
                </c:pt>
                <c:pt idx="38">
                  <c:v>514</c:v>
                </c:pt>
                <c:pt idx="39">
                  <c:v>357</c:v>
                </c:pt>
                <c:pt idx="40">
                  <c:v>328</c:v>
                </c:pt>
                <c:pt idx="41">
                  <c:v>487.2</c:v>
                </c:pt>
                <c:pt idx="42">
                  <c:v>212.4</c:v>
                </c:pt>
                <c:pt idx="43">
                  <c:v>382</c:v>
                </c:pt>
                <c:pt idx="44">
                  <c:v>232</c:v>
                </c:pt>
                <c:pt idx="45">
                  <c:v>352</c:v>
                </c:pt>
                <c:pt idx="46">
                  <c:v>215</c:v>
                </c:pt>
                <c:pt idx="47">
                  <c:v>386</c:v>
                </c:pt>
                <c:pt idx="48">
                  <c:v>322</c:v>
                </c:pt>
                <c:pt idx="49">
                  <c:v>340</c:v>
                </c:pt>
                <c:pt idx="50">
                  <c:v>505</c:v>
                </c:pt>
                <c:pt idx="51">
                  <c:v>250</c:v>
                </c:pt>
              </c:numCache>
            </c:numRef>
          </c:yVal>
          <c:smooth val="0"/>
        </c:ser>
        <c:ser>
          <c:idx val="3"/>
          <c:order val="2"/>
          <c:tx>
            <c:v>Idle Power</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xVal>
            <c:strRef>
              <c:f>'Actual Data'!$A$2:$A$53</c:f>
              <c:strCache>
                <c:ptCount val="52"/>
                <c:pt idx="1">
                  <c:v>Record Number</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strCache>
            </c:strRef>
          </c:xVal>
          <c:yVal>
            <c:numRef>
              <c:f>'Actual Data'!$AM$2:$AM$53</c:f>
              <c:numCache>
                <c:ptCount val="52"/>
                <c:pt idx="1">
                  <c:v>0</c:v>
                </c:pt>
                <c:pt idx="2">
                  <c:v>317.46</c:v>
                </c:pt>
                <c:pt idx="3">
                  <c:v>288.7</c:v>
                </c:pt>
                <c:pt idx="4">
                  <c:v>248.47</c:v>
                </c:pt>
                <c:pt idx="5">
                  <c:v>206.86</c:v>
                </c:pt>
                <c:pt idx="6">
                  <c:v>231.07</c:v>
                </c:pt>
                <c:pt idx="7">
                  <c:v>176.58</c:v>
                </c:pt>
                <c:pt idx="8">
                  <c:v>134.56</c:v>
                </c:pt>
                <c:pt idx="9">
                  <c:v>97.59</c:v>
                </c:pt>
                <c:pt idx="10">
                  <c:v>94</c:v>
                </c:pt>
                <c:pt idx="11">
                  <c:v>96</c:v>
                </c:pt>
                <c:pt idx="12">
                  <c:v>88</c:v>
                </c:pt>
                <c:pt idx="13">
                  <c:v>96</c:v>
                </c:pt>
                <c:pt idx="14">
                  <c:v>99</c:v>
                </c:pt>
                <c:pt idx="15">
                  <c:v>89</c:v>
                </c:pt>
                <c:pt idx="16">
                  <c:v>112</c:v>
                </c:pt>
                <c:pt idx="17">
                  <c:v>115</c:v>
                </c:pt>
                <c:pt idx="18">
                  <c:v>125</c:v>
                </c:pt>
                <c:pt idx="19">
                  <c:v>119</c:v>
                </c:pt>
                <c:pt idx="20">
                  <c:v>106</c:v>
                </c:pt>
                <c:pt idx="21">
                  <c:v>108</c:v>
                </c:pt>
                <c:pt idx="22">
                  <c:v>150</c:v>
                </c:pt>
                <c:pt idx="23">
                  <c:v>174</c:v>
                </c:pt>
                <c:pt idx="24">
                  <c:v>283</c:v>
                </c:pt>
                <c:pt idx="25">
                  <c:v>60</c:v>
                </c:pt>
                <c:pt idx="26">
                  <c:v>77</c:v>
                </c:pt>
                <c:pt idx="27">
                  <c:v>79</c:v>
                </c:pt>
                <c:pt idx="28">
                  <c:v>95</c:v>
                </c:pt>
                <c:pt idx="29">
                  <c:v>71</c:v>
                </c:pt>
                <c:pt idx="30">
                  <c:v>78</c:v>
                </c:pt>
                <c:pt idx="31">
                  <c:v>94</c:v>
                </c:pt>
                <c:pt idx="32">
                  <c:v>104</c:v>
                </c:pt>
                <c:pt idx="33">
                  <c:v>129</c:v>
                </c:pt>
                <c:pt idx="34">
                  <c:v>156</c:v>
                </c:pt>
                <c:pt idx="35">
                  <c:v>169</c:v>
                </c:pt>
                <c:pt idx="36">
                  <c:v>249</c:v>
                </c:pt>
                <c:pt idx="37">
                  <c:v>188</c:v>
                </c:pt>
                <c:pt idx="38">
                  <c:v>410</c:v>
                </c:pt>
                <c:pt idx="39">
                  <c:v>209.18412698412726</c:v>
                </c:pt>
                <c:pt idx="40">
                  <c:v>241.98</c:v>
                </c:pt>
                <c:pt idx="41">
                  <c:v>312.80534351145</c:v>
                </c:pt>
                <c:pt idx="42">
                  <c:v>115.5</c:v>
                </c:pt>
                <c:pt idx="43">
                  <c:v>253</c:v>
                </c:pt>
                <c:pt idx="44">
                  <c:v>169</c:v>
                </c:pt>
                <c:pt idx="45">
                  <c:v>339</c:v>
                </c:pt>
                <c:pt idx="46">
                  <c:v>205</c:v>
                </c:pt>
                <c:pt idx="47">
                  <c:v>369</c:v>
                </c:pt>
                <c:pt idx="48">
                  <c:v>308</c:v>
                </c:pt>
                <c:pt idx="49">
                  <c:v>331</c:v>
                </c:pt>
                <c:pt idx="50">
                  <c:v>490</c:v>
                </c:pt>
                <c:pt idx="51">
                  <c:v>230</c:v>
                </c:pt>
              </c:numCache>
            </c:numRef>
          </c:yVal>
          <c:smooth val="0"/>
        </c:ser>
        <c:axId val="62576542"/>
        <c:axId val="26317967"/>
      </c:scatterChart>
      <c:valAx>
        <c:axId val="62576542"/>
        <c:scaling>
          <c:orientation val="minMax"/>
        </c:scaling>
        <c:axPos val="b"/>
        <c:title>
          <c:tx>
            <c:rich>
              <a:bodyPr vert="horz" rot="0" anchor="ctr"/>
              <a:lstStyle/>
              <a:p>
                <a:pPr algn="ctr">
                  <a:defRPr/>
                </a:pPr>
                <a:r>
                  <a:rPr lang="en-US" cap="none" sz="1000" b="1" i="0" u="none" baseline="0">
                    <a:latin typeface="Arial"/>
                    <a:ea typeface="Arial"/>
                    <a:cs typeface="Arial"/>
                  </a:rPr>
                  <a:t>Unit Number</a:t>
                </a:r>
              </a:p>
            </c:rich>
          </c:tx>
          <c:layout/>
          <c:overlay val="0"/>
          <c:spPr>
            <a:noFill/>
            <a:ln>
              <a:noFill/>
            </a:ln>
          </c:spPr>
        </c:title>
        <c:delete val="0"/>
        <c:numFmt formatCode="General" sourceLinked="1"/>
        <c:majorTickMark val="out"/>
        <c:minorTickMark val="none"/>
        <c:tickLblPos val="nextTo"/>
        <c:crossAx val="26317967"/>
        <c:crosses val="autoZero"/>
        <c:crossBetween val="midCat"/>
        <c:dispUnits/>
      </c:valAx>
      <c:valAx>
        <c:axId val="26317967"/>
        <c:scaling>
          <c:orientation val="minMax"/>
        </c:scaling>
        <c:axPos val="l"/>
        <c:title>
          <c:tx>
            <c:rich>
              <a:bodyPr vert="horz" rot="-5400000" anchor="ctr"/>
              <a:lstStyle/>
              <a:p>
                <a:pPr algn="ctr">
                  <a:defRPr/>
                </a:pPr>
                <a:r>
                  <a:rPr lang="en-US" cap="none" sz="1000" b="1" i="0" u="none" baseline="0">
                    <a:latin typeface="Arial"/>
                    <a:ea typeface="Arial"/>
                    <a:cs typeface="Arial"/>
                  </a:rPr>
                  <a:t>Power (Watts)</a:t>
                </a:r>
              </a:p>
            </c:rich>
          </c:tx>
          <c:layout/>
          <c:overlay val="0"/>
          <c:spPr>
            <a:noFill/>
            <a:ln>
              <a:noFill/>
            </a:ln>
          </c:spPr>
        </c:title>
        <c:majorGridlines/>
        <c:delete val="0"/>
        <c:numFmt formatCode="General" sourceLinked="1"/>
        <c:majorTickMark val="out"/>
        <c:minorTickMark val="none"/>
        <c:tickLblPos val="nextTo"/>
        <c:crossAx val="62576542"/>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Energy v. Max Power comparison</a:t>
            </a:r>
          </a:p>
        </c:rich>
      </c:tx>
      <c:layout/>
      <c:spPr>
        <a:noFill/>
        <a:ln>
          <a:noFill/>
        </a:ln>
      </c:spPr>
    </c:title>
    <c:plotArea>
      <c:layout>
        <c:manualLayout>
          <c:xMode val="edge"/>
          <c:yMode val="edge"/>
          <c:x val="0.039"/>
          <c:y val="0.12575"/>
          <c:w val="0.692"/>
          <c:h val="0.81775"/>
        </c:manualLayout>
      </c:layout>
      <c:scatterChart>
        <c:scatterStyle val="lineMarker"/>
        <c:varyColors val="0"/>
        <c:ser>
          <c:idx val="3"/>
          <c:order val="0"/>
          <c:tx>
            <c:v>Final TEC numbers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00CCFF"/>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FFFF"/>
                      </a:solidFill>
                    </a:defRPr>
                  </a:pPr>
                </a:p>
              </c:txPr>
              <c:numFmt formatCode="General"/>
              <c:spPr>
                <a:solidFill>
                  <a:srgbClr val="000000"/>
                </a:solidFill>
                <a:ln w="3175">
                  <a:noFill/>
                </a:ln>
              </c:spPr>
            </c:trendlineLbl>
          </c:trendline>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Alt'!$M$2:$M$52</c:f>
              <c:numCache>
                <c:ptCount val="51"/>
                <c:pt idx="0">
                  <c:v>192.65699999999995</c:v>
                </c:pt>
                <c:pt idx="1">
                  <c:v>175.558</c:v>
                </c:pt>
                <c:pt idx="2">
                  <c:v>150.98</c:v>
                </c:pt>
                <c:pt idx="3">
                  <c:v>125.988</c:v>
                </c:pt>
                <c:pt idx="4">
                  <c:v>140.388</c:v>
                </c:pt>
                <c:pt idx="5">
                  <c:v>107.66</c:v>
                </c:pt>
                <c:pt idx="6">
                  <c:v>81.86800000000001</c:v>
                </c:pt>
                <c:pt idx="7">
                  <c:v>59.821</c:v>
                </c:pt>
                <c:pt idx="8">
                  <c:v>83.07</c:v>
                </c:pt>
                <c:pt idx="9">
                  <c:v>84.86999999999999</c:v>
                </c:pt>
                <c:pt idx="10">
                  <c:v>77.37</c:v>
                </c:pt>
                <c:pt idx="11">
                  <c:v>84.57</c:v>
                </c:pt>
                <c:pt idx="12">
                  <c:v>86.97</c:v>
                </c:pt>
                <c:pt idx="13">
                  <c:v>77.97</c:v>
                </c:pt>
                <c:pt idx="14">
                  <c:v>98.97</c:v>
                </c:pt>
                <c:pt idx="15">
                  <c:v>101.36999999999999</c:v>
                </c:pt>
                <c:pt idx="16">
                  <c:v>110.36999999999999</c:v>
                </c:pt>
                <c:pt idx="17">
                  <c:v>104.96999999999998</c:v>
                </c:pt>
                <c:pt idx="18">
                  <c:v>93.26999999999998</c:v>
                </c:pt>
                <c:pt idx="19">
                  <c:v>66.81</c:v>
                </c:pt>
                <c:pt idx="20">
                  <c:v>92.79</c:v>
                </c:pt>
                <c:pt idx="21">
                  <c:v>107.46</c:v>
                </c:pt>
                <c:pt idx="22">
                  <c:v>174.53999999999996</c:v>
                </c:pt>
                <c:pt idx="23">
                  <c:v>36.300000000000004</c:v>
                </c:pt>
                <c:pt idx="24">
                  <c:v>46.5</c:v>
                </c:pt>
                <c:pt idx="25">
                  <c:v>47.79</c:v>
                </c:pt>
                <c:pt idx="26">
                  <c:v>57.510000000000005</c:v>
                </c:pt>
                <c:pt idx="27">
                  <c:v>43.260000000000005</c:v>
                </c:pt>
                <c:pt idx="28">
                  <c:v>47.46</c:v>
                </c:pt>
                <c:pt idx="29">
                  <c:v>57.06</c:v>
                </c:pt>
                <c:pt idx="30">
                  <c:v>63.24</c:v>
                </c:pt>
                <c:pt idx="31">
                  <c:v>80.64</c:v>
                </c:pt>
                <c:pt idx="32">
                  <c:v>97.73</c:v>
                </c:pt>
                <c:pt idx="33">
                  <c:v>106.1</c:v>
                </c:pt>
                <c:pt idx="34">
                  <c:v>155.09</c:v>
                </c:pt>
                <c:pt idx="35">
                  <c:v>115.32</c:v>
                </c:pt>
                <c:pt idx="36">
                  <c:v>248.98999999999998</c:v>
                </c:pt>
                <c:pt idx="37">
                  <c:v>127.26047619047635</c:v>
                </c:pt>
                <c:pt idx="38">
                  <c:v>146.838</c:v>
                </c:pt>
                <c:pt idx="39">
                  <c:v>190.99320610687002</c:v>
                </c:pt>
                <c:pt idx="40">
                  <c:v>70.78099999999999</c:v>
                </c:pt>
                <c:pt idx="41">
                  <c:v>158.2</c:v>
                </c:pt>
                <c:pt idx="42">
                  <c:v>106.3</c:v>
                </c:pt>
                <c:pt idx="43">
                  <c:v>209</c:v>
                </c:pt>
                <c:pt idx="44">
                  <c:v>128.1</c:v>
                </c:pt>
                <c:pt idx="45">
                  <c:v>335.1</c:v>
                </c:pt>
                <c:pt idx="46">
                  <c:v>280.4</c:v>
                </c:pt>
                <c:pt idx="47">
                  <c:v>300.8</c:v>
                </c:pt>
                <c:pt idx="48">
                  <c:v>445.3</c:v>
                </c:pt>
                <c:pt idx="49">
                  <c:v>207.6</c:v>
                </c:pt>
                <c:pt idx="50">
                  <c:v>303.5</c:v>
                </c:pt>
              </c:numCache>
            </c:numRef>
          </c:yVal>
          <c:smooth val="0"/>
        </c:ser>
        <c:axId val="40125752"/>
        <c:axId val="25587449"/>
      </c:scatterChart>
      <c:valAx>
        <c:axId val="40125752"/>
        <c:scaling>
          <c:orientation val="minMax"/>
        </c:scaling>
        <c:axPos val="b"/>
        <c:title>
          <c:tx>
            <c:rich>
              <a:bodyPr vert="horz" rot="0" anchor="ctr"/>
              <a:lstStyle/>
              <a:p>
                <a:pPr algn="ctr">
                  <a:defRPr/>
                </a:pPr>
                <a:r>
                  <a:rPr lang="en-US" cap="none" sz="1000" b="1" i="0" u="none" baseline="0"/>
                  <a:t>Max Power</a:t>
                </a:r>
              </a:p>
            </c:rich>
          </c:tx>
          <c:layout/>
          <c:overlay val="0"/>
          <c:spPr>
            <a:noFill/>
            <a:ln>
              <a:noFill/>
            </a:ln>
          </c:spPr>
        </c:title>
        <c:delete val="0"/>
        <c:numFmt formatCode="General" sourceLinked="1"/>
        <c:majorTickMark val="out"/>
        <c:minorTickMark val="none"/>
        <c:tickLblPos val="nextTo"/>
        <c:crossAx val="25587449"/>
        <c:crosses val="autoZero"/>
        <c:crossBetween val="midCat"/>
        <c:dispUnits/>
      </c:valAx>
      <c:valAx>
        <c:axId val="25587449"/>
        <c:scaling>
          <c:orientation val="minMax"/>
        </c:scaling>
        <c:axPos val="l"/>
        <c:title>
          <c:tx>
            <c:rich>
              <a:bodyPr vert="horz" rot="-5400000" anchor="ctr"/>
              <a:lstStyle/>
              <a:p>
                <a:pPr algn="ctr">
                  <a:defRPr/>
                </a:pPr>
                <a:r>
                  <a:rPr lang="en-US" cap="none" sz="1000" b="1" i="0" u="none" baseline="0"/>
                  <a:t>Energy Consumed (TEC)</a:t>
                </a:r>
              </a:p>
            </c:rich>
          </c:tx>
          <c:layout/>
          <c:overlay val="0"/>
          <c:spPr>
            <a:noFill/>
            <a:ln>
              <a:noFill/>
            </a:ln>
          </c:spPr>
        </c:title>
        <c:majorGridlines/>
        <c:delete val="0"/>
        <c:numFmt formatCode="General" sourceLinked="1"/>
        <c:majorTickMark val="out"/>
        <c:minorTickMark val="none"/>
        <c:tickLblPos val="nextTo"/>
        <c:crossAx val="40125752"/>
        <c:crosses val="autoZero"/>
        <c:crossBetween val="midCat"/>
        <c:dispUnits/>
      </c:valAx>
      <c:spPr>
        <a:solidFill>
          <a:srgbClr val="CDCDCD"/>
        </a:solidFill>
        <a:ln w="12700">
          <a:solidFill>
            <a:srgbClr val="808080"/>
          </a:solidFill>
        </a:ln>
      </c:spPr>
    </c:plotArea>
    <c:legend>
      <c:legendPos val="r"/>
      <c:layout>
        <c:manualLayout>
          <c:xMode val="edge"/>
          <c:yMode val="edge"/>
          <c:x val="0.73075"/>
          <c:y val="0.644"/>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Energy v. Max Power comparison</a:t>
            </a:r>
          </a:p>
        </c:rich>
      </c:tx>
      <c:layout/>
      <c:spPr>
        <a:noFill/>
        <a:ln>
          <a:noFill/>
        </a:ln>
      </c:spPr>
    </c:title>
    <c:plotArea>
      <c:layout>
        <c:manualLayout>
          <c:xMode val="edge"/>
          <c:yMode val="edge"/>
          <c:x val="0.039"/>
          <c:y val="0.12575"/>
          <c:w val="0.692"/>
          <c:h val="0.81775"/>
        </c:manualLayout>
      </c:layout>
      <c:scatterChart>
        <c:scatterStyle val="lineMarker"/>
        <c:varyColors val="0"/>
        <c:ser>
          <c:idx val="3"/>
          <c:order val="0"/>
          <c:tx>
            <c:v>Final Weightings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00CCFF"/>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FFFF"/>
                      </a:solidFill>
                    </a:defRPr>
                  </a:pPr>
                </a:p>
              </c:txPr>
              <c:numFmt formatCode="General"/>
              <c:spPr>
                <a:solidFill>
                  <a:srgbClr val="000000"/>
                </a:solidFill>
                <a:ln w="3175">
                  <a:noFill/>
                </a:ln>
              </c:spPr>
            </c:trendlineLbl>
          </c:trendline>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Alt'!$M$2:$M$52</c:f>
              <c:numCache>
                <c:ptCount val="51"/>
                <c:pt idx="0">
                  <c:v>192.65699999999995</c:v>
                </c:pt>
                <c:pt idx="1">
                  <c:v>175.558</c:v>
                </c:pt>
                <c:pt idx="2">
                  <c:v>150.98</c:v>
                </c:pt>
                <c:pt idx="3">
                  <c:v>125.988</c:v>
                </c:pt>
                <c:pt idx="4">
                  <c:v>140.388</c:v>
                </c:pt>
                <c:pt idx="5">
                  <c:v>107.66</c:v>
                </c:pt>
                <c:pt idx="6">
                  <c:v>81.86800000000001</c:v>
                </c:pt>
                <c:pt idx="7">
                  <c:v>59.821</c:v>
                </c:pt>
                <c:pt idx="8">
                  <c:v>83.07</c:v>
                </c:pt>
                <c:pt idx="9">
                  <c:v>84.86999999999999</c:v>
                </c:pt>
                <c:pt idx="10">
                  <c:v>77.37</c:v>
                </c:pt>
                <c:pt idx="11">
                  <c:v>84.57</c:v>
                </c:pt>
                <c:pt idx="12">
                  <c:v>86.97</c:v>
                </c:pt>
                <c:pt idx="13">
                  <c:v>77.97</c:v>
                </c:pt>
                <c:pt idx="14">
                  <c:v>98.97</c:v>
                </c:pt>
                <c:pt idx="15">
                  <c:v>101.36999999999999</c:v>
                </c:pt>
                <c:pt idx="16">
                  <c:v>110.36999999999999</c:v>
                </c:pt>
                <c:pt idx="17">
                  <c:v>104.96999999999998</c:v>
                </c:pt>
                <c:pt idx="18">
                  <c:v>93.26999999999998</c:v>
                </c:pt>
                <c:pt idx="19">
                  <c:v>66.81</c:v>
                </c:pt>
                <c:pt idx="20">
                  <c:v>92.79</c:v>
                </c:pt>
                <c:pt idx="21">
                  <c:v>107.46</c:v>
                </c:pt>
                <c:pt idx="22">
                  <c:v>174.53999999999996</c:v>
                </c:pt>
                <c:pt idx="23">
                  <c:v>36.300000000000004</c:v>
                </c:pt>
                <c:pt idx="24">
                  <c:v>46.5</c:v>
                </c:pt>
                <c:pt idx="25">
                  <c:v>47.79</c:v>
                </c:pt>
                <c:pt idx="26">
                  <c:v>57.510000000000005</c:v>
                </c:pt>
                <c:pt idx="27">
                  <c:v>43.260000000000005</c:v>
                </c:pt>
                <c:pt idx="28">
                  <c:v>47.46</c:v>
                </c:pt>
                <c:pt idx="29">
                  <c:v>57.06</c:v>
                </c:pt>
                <c:pt idx="30">
                  <c:v>63.24</c:v>
                </c:pt>
                <c:pt idx="31">
                  <c:v>80.64</c:v>
                </c:pt>
                <c:pt idx="32">
                  <c:v>97.73</c:v>
                </c:pt>
                <c:pt idx="33">
                  <c:v>106.1</c:v>
                </c:pt>
                <c:pt idx="34">
                  <c:v>155.09</c:v>
                </c:pt>
                <c:pt idx="35">
                  <c:v>115.32</c:v>
                </c:pt>
                <c:pt idx="36">
                  <c:v>248.98999999999998</c:v>
                </c:pt>
                <c:pt idx="37">
                  <c:v>127.26047619047635</c:v>
                </c:pt>
                <c:pt idx="38">
                  <c:v>146.838</c:v>
                </c:pt>
                <c:pt idx="39">
                  <c:v>190.99320610687002</c:v>
                </c:pt>
                <c:pt idx="40">
                  <c:v>70.78099999999999</c:v>
                </c:pt>
                <c:pt idx="41">
                  <c:v>158.2</c:v>
                </c:pt>
                <c:pt idx="42">
                  <c:v>106.3</c:v>
                </c:pt>
                <c:pt idx="43">
                  <c:v>209</c:v>
                </c:pt>
                <c:pt idx="44">
                  <c:v>128.1</c:v>
                </c:pt>
                <c:pt idx="45">
                  <c:v>335.1</c:v>
                </c:pt>
                <c:pt idx="46">
                  <c:v>280.4</c:v>
                </c:pt>
                <c:pt idx="47">
                  <c:v>300.8</c:v>
                </c:pt>
                <c:pt idx="48">
                  <c:v>445.3</c:v>
                </c:pt>
                <c:pt idx="49">
                  <c:v>207.6</c:v>
                </c:pt>
                <c:pt idx="50">
                  <c:v>303.5</c:v>
                </c:pt>
              </c:numCache>
            </c:numRef>
          </c:yVal>
          <c:smooth val="0"/>
        </c:ser>
        <c:ser>
          <c:idx val="0"/>
          <c:order val="1"/>
          <c:tx>
            <c:v>Scenario 3</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00009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80"/>
                      </a:solidFill>
                    </a:defRPr>
                  </a:pPr>
                </a:p>
              </c:txPr>
              <c:numFmt formatCode="General"/>
            </c:trendlineLbl>
          </c:trendline>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Alt'!$J$2:$J$52</c:f>
              <c:numCache>
                <c:ptCount val="51"/>
                <c:pt idx="0">
                  <c:v>223.75699999999998</c:v>
                </c:pt>
                <c:pt idx="1">
                  <c:v>203.74499999999998</c:v>
                </c:pt>
                <c:pt idx="2">
                  <c:v>175.288</c:v>
                </c:pt>
                <c:pt idx="3">
                  <c:v>146.14499999999998</c:v>
                </c:pt>
                <c:pt idx="4">
                  <c:v>163.013</c:v>
                </c:pt>
                <c:pt idx="5">
                  <c:v>124.85799999999999</c:v>
                </c:pt>
                <c:pt idx="6">
                  <c:v>95.02699999999999</c:v>
                </c:pt>
                <c:pt idx="7">
                  <c:v>69.231</c:v>
                </c:pt>
                <c:pt idx="8">
                  <c:v>83.77</c:v>
                </c:pt>
                <c:pt idx="9">
                  <c:v>85.56999999999998</c:v>
                </c:pt>
                <c:pt idx="10">
                  <c:v>78.16999999999999</c:v>
                </c:pt>
                <c:pt idx="11">
                  <c:v>85.36999999999998</c:v>
                </c:pt>
                <c:pt idx="12">
                  <c:v>87.86999999999999</c:v>
                </c:pt>
                <c:pt idx="13">
                  <c:v>78.87</c:v>
                </c:pt>
                <c:pt idx="14">
                  <c:v>99.76999999999998</c:v>
                </c:pt>
                <c:pt idx="15">
                  <c:v>102.27</c:v>
                </c:pt>
                <c:pt idx="16">
                  <c:v>111.27</c:v>
                </c:pt>
                <c:pt idx="17">
                  <c:v>105.86999999999999</c:v>
                </c:pt>
                <c:pt idx="18">
                  <c:v>94.16999999999999</c:v>
                </c:pt>
                <c:pt idx="19">
                  <c:v>77.09</c:v>
                </c:pt>
                <c:pt idx="20">
                  <c:v>107.01</c:v>
                </c:pt>
                <c:pt idx="21">
                  <c:v>123.99</c:v>
                </c:pt>
                <c:pt idx="22">
                  <c:v>201.41</c:v>
                </c:pt>
                <c:pt idx="23">
                  <c:v>42.22</c:v>
                </c:pt>
                <c:pt idx="24">
                  <c:v>54.12</c:v>
                </c:pt>
                <c:pt idx="25">
                  <c:v>55.58</c:v>
                </c:pt>
                <c:pt idx="26">
                  <c:v>66.86</c:v>
                </c:pt>
                <c:pt idx="27">
                  <c:v>50.16</c:v>
                </c:pt>
                <c:pt idx="28">
                  <c:v>55.059999999999995</c:v>
                </c:pt>
                <c:pt idx="29">
                  <c:v>66.26</c:v>
                </c:pt>
                <c:pt idx="30">
                  <c:v>73.38</c:v>
                </c:pt>
                <c:pt idx="31">
                  <c:v>92.62</c:v>
                </c:pt>
                <c:pt idx="32">
                  <c:v>112.16</c:v>
                </c:pt>
                <c:pt idx="33">
                  <c:v>121.63</c:v>
                </c:pt>
                <c:pt idx="34">
                  <c:v>178.31</c:v>
                </c:pt>
                <c:pt idx="35">
                  <c:v>133.38</c:v>
                </c:pt>
                <c:pt idx="36">
                  <c:v>289.07</c:v>
                </c:pt>
                <c:pt idx="37">
                  <c:v>147.6688888888891</c:v>
                </c:pt>
                <c:pt idx="38">
                  <c:v>170.586</c:v>
                </c:pt>
                <c:pt idx="39">
                  <c:v>221.263740458015</c:v>
                </c:pt>
                <c:pt idx="40">
                  <c:v>81.95799999999998</c:v>
                </c:pt>
                <c:pt idx="41">
                  <c:v>181.7</c:v>
                </c:pt>
                <c:pt idx="42">
                  <c:v>121.89999999999999</c:v>
                </c:pt>
                <c:pt idx="43">
                  <c:v>241.39999999999998</c:v>
                </c:pt>
                <c:pt idx="44">
                  <c:v>147.1</c:v>
                </c:pt>
                <c:pt idx="45">
                  <c:v>335.1</c:v>
                </c:pt>
                <c:pt idx="46">
                  <c:v>280.4</c:v>
                </c:pt>
                <c:pt idx="47">
                  <c:v>300.8</c:v>
                </c:pt>
                <c:pt idx="48">
                  <c:v>445.3</c:v>
                </c:pt>
                <c:pt idx="49">
                  <c:v>207.6</c:v>
                </c:pt>
                <c:pt idx="50">
                  <c:v>303.5</c:v>
                </c:pt>
              </c:numCache>
            </c:numRef>
          </c:yVal>
          <c:smooth val="0"/>
        </c:ser>
        <c:ser>
          <c:idx val="1"/>
          <c:order val="2"/>
          <c:tx>
            <c:v>Scenario 2</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FF00FF"/>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FF00FF"/>
                      </a:solidFill>
                    </a:defRPr>
                  </a:pPr>
                </a:p>
              </c:txPr>
              <c:numFmt formatCode="General"/>
            </c:trendlineLbl>
          </c:trendline>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Alt'!$G$2:$G$52</c:f>
              <c:numCache>
                <c:ptCount val="51"/>
                <c:pt idx="0">
                  <c:v>282.847</c:v>
                </c:pt>
                <c:pt idx="1">
                  <c:v>257.3003</c:v>
                </c:pt>
                <c:pt idx="2">
                  <c:v>221.47320000000002</c:v>
                </c:pt>
                <c:pt idx="3">
                  <c:v>184.4433</c:v>
                </c:pt>
                <c:pt idx="4">
                  <c:v>206.00050000000002</c:v>
                </c:pt>
                <c:pt idx="5">
                  <c:v>157.5342</c:v>
                </c:pt>
                <c:pt idx="6">
                  <c:v>120.02910000000001</c:v>
                </c:pt>
                <c:pt idx="7">
                  <c:v>87.11</c:v>
                </c:pt>
                <c:pt idx="8">
                  <c:v>85.1</c:v>
                </c:pt>
                <c:pt idx="9">
                  <c:v>86.89999999999999</c:v>
                </c:pt>
                <c:pt idx="10">
                  <c:v>79.69</c:v>
                </c:pt>
                <c:pt idx="11">
                  <c:v>86.88999999999999</c:v>
                </c:pt>
                <c:pt idx="12">
                  <c:v>89.58</c:v>
                </c:pt>
                <c:pt idx="13">
                  <c:v>80.58</c:v>
                </c:pt>
                <c:pt idx="14">
                  <c:v>101.29</c:v>
                </c:pt>
                <c:pt idx="15">
                  <c:v>103.98</c:v>
                </c:pt>
                <c:pt idx="16">
                  <c:v>112.97999999999999</c:v>
                </c:pt>
                <c:pt idx="17">
                  <c:v>107.57999999999998</c:v>
                </c:pt>
                <c:pt idx="18">
                  <c:v>95.88</c:v>
                </c:pt>
                <c:pt idx="19">
                  <c:v>96.62200000000001</c:v>
                </c:pt>
                <c:pt idx="20">
                  <c:v>134.028</c:v>
                </c:pt>
                <c:pt idx="21">
                  <c:v>155.397</c:v>
                </c:pt>
                <c:pt idx="22">
                  <c:v>252.463</c:v>
                </c:pt>
                <c:pt idx="23">
                  <c:v>53.468</c:v>
                </c:pt>
                <c:pt idx="24">
                  <c:v>68.598</c:v>
                </c:pt>
                <c:pt idx="25">
                  <c:v>70.381</c:v>
                </c:pt>
                <c:pt idx="26">
                  <c:v>84.625</c:v>
                </c:pt>
                <c:pt idx="27">
                  <c:v>63.27</c:v>
                </c:pt>
                <c:pt idx="28">
                  <c:v>69.5</c:v>
                </c:pt>
                <c:pt idx="29">
                  <c:v>83.74</c:v>
                </c:pt>
                <c:pt idx="30">
                  <c:v>92.646</c:v>
                </c:pt>
                <c:pt idx="31">
                  <c:v>115.382</c:v>
                </c:pt>
                <c:pt idx="32">
                  <c:v>139.577</c:v>
                </c:pt>
                <c:pt idx="33">
                  <c:v>151.137</c:v>
                </c:pt>
                <c:pt idx="34">
                  <c:v>222.42800000000003</c:v>
                </c:pt>
                <c:pt idx="35">
                  <c:v>167.69400000000002</c:v>
                </c:pt>
                <c:pt idx="36">
                  <c:v>365.222</c:v>
                </c:pt>
                <c:pt idx="37">
                  <c:v>186.44487301587324</c:v>
                </c:pt>
                <c:pt idx="38">
                  <c:v>215.7072</c:v>
                </c:pt>
                <c:pt idx="39">
                  <c:v>278.7777557251905</c:v>
                </c:pt>
                <c:pt idx="40">
                  <c:v>103.1943</c:v>
                </c:pt>
                <c:pt idx="41">
                  <c:v>226.35000000000002</c:v>
                </c:pt>
                <c:pt idx="42">
                  <c:v>151.54</c:v>
                </c:pt>
                <c:pt idx="43">
                  <c:v>302.96</c:v>
                </c:pt>
                <c:pt idx="44">
                  <c:v>183.2</c:v>
                </c:pt>
                <c:pt idx="45">
                  <c:v>335.1</c:v>
                </c:pt>
                <c:pt idx="46">
                  <c:v>280.4</c:v>
                </c:pt>
                <c:pt idx="47">
                  <c:v>300.8</c:v>
                </c:pt>
                <c:pt idx="48">
                  <c:v>445.3</c:v>
                </c:pt>
                <c:pt idx="49">
                  <c:v>207.60000000000002</c:v>
                </c:pt>
                <c:pt idx="50">
                  <c:v>303.5</c:v>
                </c:pt>
              </c:numCache>
            </c:numRef>
          </c:yVal>
          <c:smooth val="0"/>
        </c:ser>
        <c:ser>
          <c:idx val="2"/>
          <c:order val="3"/>
          <c:tx>
            <c:v>Scenario 1</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trendline>
            <c:spPr>
              <a:ln w="25400">
                <a:solidFill>
                  <a:srgbClr val="FCF305"/>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FFFF00"/>
                      </a:solidFill>
                    </a:defRPr>
                  </a:pPr>
                </a:p>
              </c:txPr>
              <c:numFmt formatCode="General"/>
              <c:spPr>
                <a:solidFill>
                  <a:srgbClr val="000000"/>
                </a:solidFill>
                <a:ln w="3175">
                  <a:noFill/>
                </a:ln>
              </c:spPr>
            </c:trendlineLbl>
          </c:trendline>
          <c:xVal>
            <c:numRef>
              <c:f>'Raw Data'!$H$2:$H$52</c:f>
              <c:numCache>
                <c:ptCount val="51"/>
                <c:pt idx="0">
                  <c:v>568.5</c:v>
                </c:pt>
                <c:pt idx="1">
                  <c:v>531.9</c:v>
                </c:pt>
                <c:pt idx="2">
                  <c:v>485.4</c:v>
                </c:pt>
                <c:pt idx="3">
                  <c:v>351.4</c:v>
                </c:pt>
                <c:pt idx="4">
                  <c:v>421.7</c:v>
                </c:pt>
                <c:pt idx="5">
                  <c:v>280.3</c:v>
                </c:pt>
                <c:pt idx="6">
                  <c:v>221.5</c:v>
                </c:pt>
                <c:pt idx="7">
                  <c:v>165.41</c:v>
                </c:pt>
                <c:pt idx="8">
                  <c:v>161</c:v>
                </c:pt>
                <c:pt idx="9">
                  <c:v>165</c:v>
                </c:pt>
                <c:pt idx="10">
                  <c:v>188</c:v>
                </c:pt>
                <c:pt idx="11">
                  <c:v>174</c:v>
                </c:pt>
                <c:pt idx="12">
                  <c:v>175</c:v>
                </c:pt>
                <c:pt idx="13">
                  <c:v>210</c:v>
                </c:pt>
                <c:pt idx="14">
                  <c:v>254</c:v>
                </c:pt>
                <c:pt idx="15">
                  <c:v>255</c:v>
                </c:pt>
                <c:pt idx="16">
                  <c:v>293</c:v>
                </c:pt>
                <c:pt idx="17">
                  <c:v>325</c:v>
                </c:pt>
                <c:pt idx="18">
                  <c:v>289</c:v>
                </c:pt>
                <c:pt idx="19">
                  <c:v>183</c:v>
                </c:pt>
                <c:pt idx="20">
                  <c:v>318</c:v>
                </c:pt>
                <c:pt idx="21">
                  <c:v>430</c:v>
                </c:pt>
                <c:pt idx="22">
                  <c:v>597</c:v>
                </c:pt>
                <c:pt idx="23">
                  <c:v>101</c:v>
                </c:pt>
                <c:pt idx="24">
                  <c:v>142</c:v>
                </c:pt>
                <c:pt idx="25">
                  <c:v>212</c:v>
                </c:pt>
                <c:pt idx="26">
                  <c:v>270</c:v>
                </c:pt>
                <c:pt idx="27">
                  <c:v>130</c:v>
                </c:pt>
                <c:pt idx="28">
                  <c:v>160</c:v>
                </c:pt>
                <c:pt idx="29">
                  <c:v>204</c:v>
                </c:pt>
                <c:pt idx="30">
                  <c:v>274</c:v>
                </c:pt>
                <c:pt idx="31">
                  <c:v>230</c:v>
                </c:pt>
                <c:pt idx="32">
                  <c:v>327</c:v>
                </c:pt>
                <c:pt idx="33">
                  <c:v>377</c:v>
                </c:pt>
                <c:pt idx="34">
                  <c:v>570</c:v>
                </c:pt>
                <c:pt idx="35">
                  <c:v>425</c:v>
                </c:pt>
                <c:pt idx="36">
                  <c:v>524</c:v>
                </c:pt>
                <c:pt idx="37">
                  <c:v>367</c:v>
                </c:pt>
                <c:pt idx="38">
                  <c:v>343</c:v>
                </c:pt>
                <c:pt idx="39">
                  <c:v>497.2</c:v>
                </c:pt>
                <c:pt idx="40">
                  <c:v>217.4</c:v>
                </c:pt>
                <c:pt idx="41">
                  <c:v>387</c:v>
                </c:pt>
                <c:pt idx="42">
                  <c:v>237</c:v>
                </c:pt>
                <c:pt idx="43">
                  <c:v>357</c:v>
                </c:pt>
                <c:pt idx="44">
                  <c:v>220</c:v>
                </c:pt>
                <c:pt idx="45">
                  <c:v>426</c:v>
                </c:pt>
                <c:pt idx="46">
                  <c:v>342</c:v>
                </c:pt>
                <c:pt idx="47">
                  <c:v>360</c:v>
                </c:pt>
                <c:pt idx="48">
                  <c:v>545</c:v>
                </c:pt>
                <c:pt idx="49">
                  <c:v>265</c:v>
                </c:pt>
                <c:pt idx="50">
                  <c:v>370</c:v>
                </c:pt>
              </c:numCache>
            </c:numRef>
          </c:xVal>
          <c:yVal>
            <c:numRef>
              <c:f>'Duty Cycle Model - Alt'!$D$2:$D$52</c:f>
              <c:numCache>
                <c:ptCount val="51"/>
                <c:pt idx="0">
                  <c:v>129.65099999999998</c:v>
                </c:pt>
                <c:pt idx="1">
                  <c:v>118.39600000000002</c:v>
                </c:pt>
                <c:pt idx="2">
                  <c:v>101.84800000000001</c:v>
                </c:pt>
                <c:pt idx="3">
                  <c:v>85.18600000000002</c:v>
                </c:pt>
                <c:pt idx="4">
                  <c:v>94.774</c:v>
                </c:pt>
                <c:pt idx="5">
                  <c:v>73.008</c:v>
                </c:pt>
                <c:pt idx="6">
                  <c:v>55.438</c:v>
                </c:pt>
                <c:pt idx="7">
                  <c:v>40.742999999999995</c:v>
                </c:pt>
                <c:pt idx="8">
                  <c:v>65.41</c:v>
                </c:pt>
                <c:pt idx="9">
                  <c:v>66.81</c:v>
                </c:pt>
                <c:pt idx="10">
                  <c:v>60.910000000000004</c:v>
                </c:pt>
                <c:pt idx="11">
                  <c:v>66.51</c:v>
                </c:pt>
                <c:pt idx="12">
                  <c:v>68.31</c:v>
                </c:pt>
                <c:pt idx="13">
                  <c:v>61.31</c:v>
                </c:pt>
                <c:pt idx="14">
                  <c:v>77.71000000000001</c:v>
                </c:pt>
                <c:pt idx="15">
                  <c:v>79.50999999999999</c:v>
                </c:pt>
                <c:pt idx="16">
                  <c:v>86.50999999999999</c:v>
                </c:pt>
                <c:pt idx="17">
                  <c:v>82.31</c:v>
                </c:pt>
                <c:pt idx="18">
                  <c:v>73.21000000000001</c:v>
                </c:pt>
                <c:pt idx="19">
                  <c:v>46.11000000000001</c:v>
                </c:pt>
                <c:pt idx="20">
                  <c:v>63.69</c:v>
                </c:pt>
                <c:pt idx="21">
                  <c:v>73.56</c:v>
                </c:pt>
                <c:pt idx="22">
                  <c:v>118.84</c:v>
                </c:pt>
                <c:pt idx="23">
                  <c:v>24.419999999999998</c:v>
                </c:pt>
                <c:pt idx="24">
                  <c:v>31.22</c:v>
                </c:pt>
                <c:pt idx="25">
                  <c:v>32.11</c:v>
                </c:pt>
                <c:pt idx="26">
                  <c:v>38.63</c:v>
                </c:pt>
                <c:pt idx="27">
                  <c:v>29.180000000000003</c:v>
                </c:pt>
                <c:pt idx="28">
                  <c:v>31.980000000000004</c:v>
                </c:pt>
                <c:pt idx="29">
                  <c:v>38.38</c:v>
                </c:pt>
                <c:pt idx="30">
                  <c:v>42.56</c:v>
                </c:pt>
                <c:pt idx="31">
                  <c:v>55.8</c:v>
                </c:pt>
                <c:pt idx="32">
                  <c:v>67.77000000000001</c:v>
                </c:pt>
                <c:pt idx="33">
                  <c:v>73.48</c:v>
                </c:pt>
                <c:pt idx="34">
                  <c:v>106.59000000000002</c:v>
                </c:pt>
                <c:pt idx="35">
                  <c:v>78.32000000000001</c:v>
                </c:pt>
                <c:pt idx="36">
                  <c:v>167.45</c:v>
                </c:pt>
                <c:pt idx="37">
                  <c:v>85.8636507936509</c:v>
                </c:pt>
                <c:pt idx="38">
                  <c:v>99.042</c:v>
                </c:pt>
                <c:pt idx="39">
                  <c:v>128.99213740458</c:v>
                </c:pt>
                <c:pt idx="40">
                  <c:v>48.405</c:v>
                </c:pt>
                <c:pt idx="41">
                  <c:v>109.60000000000001</c:v>
                </c:pt>
                <c:pt idx="42">
                  <c:v>74.50000000000001</c:v>
                </c:pt>
                <c:pt idx="43">
                  <c:v>143.4</c:v>
                </c:pt>
                <c:pt idx="44">
                  <c:v>88.3</c:v>
                </c:pt>
                <c:pt idx="45">
                  <c:v>267.3</c:v>
                </c:pt>
                <c:pt idx="46">
                  <c:v>225.2</c:v>
                </c:pt>
                <c:pt idx="47">
                  <c:v>240.39999999999998</c:v>
                </c:pt>
                <c:pt idx="48">
                  <c:v>355.9</c:v>
                </c:pt>
                <c:pt idx="49">
                  <c:v>162.8</c:v>
                </c:pt>
                <c:pt idx="50">
                  <c:v>240.5</c:v>
                </c:pt>
              </c:numCache>
            </c:numRef>
          </c:yVal>
          <c:smooth val="0"/>
        </c:ser>
        <c:axId val="28960450"/>
        <c:axId val="59317459"/>
      </c:scatterChart>
      <c:valAx>
        <c:axId val="28960450"/>
        <c:scaling>
          <c:orientation val="minMax"/>
        </c:scaling>
        <c:axPos val="b"/>
        <c:title>
          <c:tx>
            <c:rich>
              <a:bodyPr vert="horz" rot="0" anchor="ctr"/>
              <a:lstStyle/>
              <a:p>
                <a:pPr algn="ctr">
                  <a:defRPr/>
                </a:pPr>
                <a:r>
                  <a:rPr lang="en-US" cap="none" sz="1000" b="1" i="0" u="none" baseline="0"/>
                  <a:t>Max Power</a:t>
                </a:r>
              </a:p>
            </c:rich>
          </c:tx>
          <c:layout/>
          <c:overlay val="0"/>
          <c:spPr>
            <a:noFill/>
            <a:ln>
              <a:noFill/>
            </a:ln>
          </c:spPr>
        </c:title>
        <c:delete val="0"/>
        <c:numFmt formatCode="General" sourceLinked="1"/>
        <c:majorTickMark val="out"/>
        <c:minorTickMark val="none"/>
        <c:tickLblPos val="nextTo"/>
        <c:crossAx val="59317459"/>
        <c:crosses val="autoZero"/>
        <c:crossBetween val="midCat"/>
        <c:dispUnits/>
      </c:valAx>
      <c:valAx>
        <c:axId val="59317459"/>
        <c:scaling>
          <c:orientation val="minMax"/>
        </c:scaling>
        <c:axPos val="l"/>
        <c:title>
          <c:tx>
            <c:rich>
              <a:bodyPr vert="horz" rot="-5400000" anchor="ctr"/>
              <a:lstStyle/>
              <a:p>
                <a:pPr algn="ctr">
                  <a:defRPr/>
                </a:pPr>
                <a:r>
                  <a:rPr lang="en-US" cap="none" sz="1000" b="1" i="0" u="none" baseline="0"/>
                  <a:t>Energy Consumed (TEC)</a:t>
                </a:r>
              </a:p>
            </c:rich>
          </c:tx>
          <c:layout/>
          <c:overlay val="0"/>
          <c:spPr>
            <a:noFill/>
            <a:ln>
              <a:noFill/>
            </a:ln>
          </c:spPr>
        </c:title>
        <c:majorGridlines/>
        <c:delete val="0"/>
        <c:numFmt formatCode="General" sourceLinked="1"/>
        <c:majorTickMark val="out"/>
        <c:minorTickMark val="none"/>
        <c:tickLblPos val="nextTo"/>
        <c:crossAx val="28960450"/>
        <c:crosses val="autoZero"/>
        <c:crossBetween val="midCat"/>
        <c:dispUnits/>
      </c:valAx>
      <c:spPr>
        <a:solidFill>
          <a:srgbClr val="CDCDCD"/>
        </a:solidFill>
        <a:ln w="12700">
          <a:solidFill>
            <a:srgbClr val="808080"/>
          </a:solidFill>
        </a:ln>
      </c:spPr>
    </c:plotArea>
    <c:legend>
      <c:legendPos val="r"/>
      <c:layout>
        <c:manualLayout>
          <c:xMode val="edge"/>
          <c:yMode val="edge"/>
          <c:x val="0.73825"/>
          <c:y val="0.544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TEC % Graphic Comparison</a:t>
            </a:r>
          </a:p>
        </c:rich>
      </c:tx>
      <c:layout/>
      <c:spPr>
        <a:noFill/>
        <a:ln>
          <a:noFill/>
        </a:ln>
      </c:spPr>
    </c:title>
    <c:plotArea>
      <c:layout/>
      <c:scatterChart>
        <c:scatterStyle val="lineMarker"/>
        <c:varyColors val="0"/>
        <c:ser>
          <c:idx val="3"/>
          <c:order val="0"/>
          <c:tx>
            <c:strRef>
              <c:f>'Duty Cycle Model -quart scaled'!$N$1</c:f>
              <c:strCache>
                <c:ptCount val="1"/>
                <c:pt idx="0">
                  <c:v>% Max Final</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strRef>
              <c:f>'Duty Cycle Model -quart scaled'!$B$2:$B$52</c:f>
              <c:strCache>
                <c:ptCount val="51"/>
                <c:pt idx="0">
                  <c:v>a</c:v>
                </c:pt>
                <c:pt idx="1">
                  <c:v>a</c:v>
                </c:pt>
                <c:pt idx="2">
                  <c:v>a</c:v>
                </c:pt>
                <c:pt idx="3">
                  <c:v>a</c:v>
                </c:pt>
                <c:pt idx="4">
                  <c:v>b</c:v>
                </c:pt>
                <c:pt idx="5">
                  <c:v>b</c:v>
                </c:pt>
                <c:pt idx="6">
                  <c:v>c</c:v>
                </c:pt>
                <c:pt idx="7">
                  <c:v>c</c:v>
                </c:pt>
                <c:pt idx="8">
                  <c:v>d</c:v>
                </c:pt>
                <c:pt idx="9">
                  <c:v>d</c:v>
                </c:pt>
                <c:pt idx="10">
                  <c:v>d</c:v>
                </c:pt>
                <c:pt idx="11">
                  <c:v>e</c:v>
                </c:pt>
                <c:pt idx="12">
                  <c:v>e</c:v>
                </c:pt>
                <c:pt idx="13">
                  <c:v>e</c:v>
                </c:pt>
                <c:pt idx="14">
                  <c:v>e</c:v>
                </c:pt>
                <c:pt idx="15">
                  <c:v>e</c:v>
                </c:pt>
                <c:pt idx="16">
                  <c:v>e</c:v>
                </c:pt>
                <c:pt idx="17">
                  <c:v>e</c:v>
                </c:pt>
                <c:pt idx="18">
                  <c:v>e</c:v>
                </c:pt>
                <c:pt idx="19">
                  <c:v>f</c:v>
                </c:pt>
                <c:pt idx="20">
                  <c:v>f</c:v>
                </c:pt>
                <c:pt idx="21">
                  <c:v>f</c:v>
                </c:pt>
                <c:pt idx="22">
                  <c:v>f</c:v>
                </c:pt>
                <c:pt idx="23">
                  <c:v>g</c:v>
                </c:pt>
                <c:pt idx="24">
                  <c:v>g</c:v>
                </c:pt>
                <c:pt idx="25">
                  <c:v>g</c:v>
                </c:pt>
                <c:pt idx="26">
                  <c:v>g</c:v>
                </c:pt>
                <c:pt idx="27">
                  <c:v>h</c:v>
                </c:pt>
                <c:pt idx="28">
                  <c:v>h</c:v>
                </c:pt>
                <c:pt idx="29">
                  <c:v>h</c:v>
                </c:pt>
                <c:pt idx="30">
                  <c:v>h</c:v>
                </c:pt>
                <c:pt idx="31">
                  <c:v>I</c:v>
                </c:pt>
                <c:pt idx="32">
                  <c:v>I</c:v>
                </c:pt>
                <c:pt idx="33">
                  <c:v>I</c:v>
                </c:pt>
                <c:pt idx="34">
                  <c:v>I</c:v>
                </c:pt>
                <c:pt idx="35">
                  <c:v>j</c:v>
                </c:pt>
                <c:pt idx="36">
                  <c:v>k</c:v>
                </c:pt>
                <c:pt idx="37">
                  <c:v>l</c:v>
                </c:pt>
                <c:pt idx="38">
                  <c:v>m</c:v>
                </c:pt>
                <c:pt idx="39">
                  <c:v>n</c:v>
                </c:pt>
                <c:pt idx="40">
                  <c:v>o</c:v>
                </c:pt>
                <c:pt idx="41">
                  <c:v>p</c:v>
                </c:pt>
                <c:pt idx="42">
                  <c:v>q</c:v>
                </c:pt>
                <c:pt idx="43">
                  <c:v>q</c:v>
                </c:pt>
                <c:pt idx="44">
                  <c:v>q</c:v>
                </c:pt>
                <c:pt idx="45">
                  <c:v>r</c:v>
                </c:pt>
                <c:pt idx="46">
                  <c:v>r</c:v>
                </c:pt>
                <c:pt idx="47">
                  <c:v>r</c:v>
                </c:pt>
                <c:pt idx="48">
                  <c:v>r</c:v>
                </c:pt>
                <c:pt idx="49">
                  <c:v>s</c:v>
                </c:pt>
                <c:pt idx="50">
                  <c:v>s</c:v>
                </c:pt>
              </c:strCache>
            </c:strRef>
          </c:xVal>
          <c:yVal>
            <c:numRef>
              <c:f>'Duty Cycle Model -quart scaled'!$N$2:$N$52</c:f>
              <c:numCache>
                <c:ptCount val="51"/>
                <c:pt idx="0">
                  <c:v>0.33888654353562</c:v>
                </c:pt>
                <c:pt idx="1">
                  <c:v>0.3300582816318857</c:v>
                </c:pt>
                <c:pt idx="2">
                  <c:v>0.3110424392253811</c:v>
                </c:pt>
                <c:pt idx="3">
                  <c:v>0.3585315879339784</c:v>
                </c:pt>
                <c:pt idx="4">
                  <c:v>0.3329096514109557</c:v>
                </c:pt>
                <c:pt idx="5">
                  <c:v>0.38408847663217976</c:v>
                </c:pt>
                <c:pt idx="6">
                  <c:v>0.369607223476298</c:v>
                </c:pt>
                <c:pt idx="7">
                  <c:v>0.36165286258388246</c:v>
                </c:pt>
                <c:pt idx="8">
                  <c:v>0.5159627329192547</c:v>
                </c:pt>
                <c:pt idx="9">
                  <c:v>0.5143636363636364</c:v>
                </c:pt>
                <c:pt idx="10">
                  <c:v>0.4115425531914894</c:v>
                </c:pt>
                <c:pt idx="11">
                  <c:v>0.48603448275862066</c:v>
                </c:pt>
                <c:pt idx="12">
                  <c:v>0.49697142857142856</c:v>
                </c:pt>
                <c:pt idx="13">
                  <c:v>0.3712857142857143</c:v>
                </c:pt>
                <c:pt idx="14">
                  <c:v>0.3896456692913386</c:v>
                </c:pt>
                <c:pt idx="15">
                  <c:v>0.39752941176470585</c:v>
                </c:pt>
                <c:pt idx="16">
                  <c:v>0.3766894197952218</c:v>
                </c:pt>
                <c:pt idx="17">
                  <c:v>0.3229846153846153</c:v>
                </c:pt>
                <c:pt idx="18">
                  <c:v>0.3227335640138408</c:v>
                </c:pt>
                <c:pt idx="19">
                  <c:v>0.36508196721311476</c:v>
                </c:pt>
                <c:pt idx="20">
                  <c:v>0.2917924528301887</c:v>
                </c:pt>
                <c:pt idx="21">
                  <c:v>0.24990697674418602</c:v>
                </c:pt>
                <c:pt idx="22">
                  <c:v>0.2923618090452261</c:v>
                </c:pt>
                <c:pt idx="23">
                  <c:v>0.35940594059405945</c:v>
                </c:pt>
                <c:pt idx="24">
                  <c:v>0.3274647887323944</c:v>
                </c:pt>
                <c:pt idx="25">
                  <c:v>0.22542452830188678</c:v>
                </c:pt>
                <c:pt idx="26">
                  <c:v>0.21300000000000002</c:v>
                </c:pt>
                <c:pt idx="27">
                  <c:v>0.3327692307692308</c:v>
                </c:pt>
                <c:pt idx="28">
                  <c:v>0.296625</c:v>
                </c:pt>
                <c:pt idx="29">
                  <c:v>0.2797058823529412</c:v>
                </c:pt>
                <c:pt idx="30">
                  <c:v>0.2308029197080292</c:v>
                </c:pt>
                <c:pt idx="31">
                  <c:v>0.3506086956521739</c:v>
                </c:pt>
                <c:pt idx="32">
                  <c:v>0.298868501529052</c:v>
                </c:pt>
                <c:pt idx="33">
                  <c:v>0.28143236074270556</c:v>
                </c:pt>
                <c:pt idx="34">
                  <c:v>0.2720877192982456</c:v>
                </c:pt>
                <c:pt idx="35">
                  <c:v>0.2713411764705882</c:v>
                </c:pt>
                <c:pt idx="36">
                  <c:v>0.4751717557251908</c:v>
                </c:pt>
                <c:pt idx="37">
                  <c:v>0.34675879070974486</c:v>
                </c:pt>
                <c:pt idx="38">
                  <c:v>0.42809912536443145</c:v>
                </c:pt>
                <c:pt idx="39">
                  <c:v>0.38413758267672976</c:v>
                </c:pt>
                <c:pt idx="40">
                  <c:v>0.3255795768169273</c:v>
                </c:pt>
                <c:pt idx="41">
                  <c:v>0.40878552971576226</c:v>
                </c:pt>
                <c:pt idx="42">
                  <c:v>0.44852320675105484</c:v>
                </c:pt>
                <c:pt idx="43">
                  <c:v>0.5854341736694678</c:v>
                </c:pt>
                <c:pt idx="44">
                  <c:v>0.5822727272727273</c:v>
                </c:pt>
                <c:pt idx="45">
                  <c:v>0.7866197183098592</c:v>
                </c:pt>
                <c:pt idx="46">
                  <c:v>0.8198830409356724</c:v>
                </c:pt>
                <c:pt idx="47">
                  <c:v>0.8355555555555556</c:v>
                </c:pt>
                <c:pt idx="48">
                  <c:v>0.8170642201834862</c:v>
                </c:pt>
                <c:pt idx="49">
                  <c:v>0.7833962264150943</c:v>
                </c:pt>
                <c:pt idx="50">
                  <c:v>0.8202702702702702</c:v>
                </c:pt>
              </c:numCache>
            </c:numRef>
          </c:yVal>
          <c:smooth val="0"/>
        </c:ser>
        <c:axId val="64095084"/>
        <c:axId val="39984845"/>
      </c:scatterChart>
      <c:valAx>
        <c:axId val="64095084"/>
        <c:scaling>
          <c:orientation val="minMax"/>
        </c:scaling>
        <c:axPos val="b"/>
        <c:title>
          <c:tx>
            <c:rich>
              <a:bodyPr vert="horz" rot="0" anchor="ctr"/>
              <a:lstStyle/>
              <a:p>
                <a:pPr algn="ctr">
                  <a:defRPr/>
                </a:pPr>
                <a:r>
                  <a:rPr lang="en-US" cap="none" sz="1000" b="1" i="0" u="none" baseline="0"/>
                  <a:t>Models</a:t>
                </a:r>
              </a:p>
            </c:rich>
          </c:tx>
          <c:layout/>
          <c:overlay val="0"/>
          <c:spPr>
            <a:noFill/>
            <a:ln>
              <a:noFill/>
            </a:ln>
          </c:spPr>
        </c:title>
        <c:delete val="0"/>
        <c:numFmt formatCode="General" sourceLinked="1"/>
        <c:majorTickMark val="out"/>
        <c:minorTickMark val="none"/>
        <c:tickLblPos val="nextTo"/>
        <c:crossAx val="39984845"/>
        <c:crosses val="autoZero"/>
        <c:crossBetween val="midCat"/>
        <c:dispUnits/>
      </c:valAx>
      <c:valAx>
        <c:axId val="39984845"/>
        <c:scaling>
          <c:orientation val="minMax"/>
        </c:scaling>
        <c:axPos val="l"/>
        <c:title>
          <c:tx>
            <c:rich>
              <a:bodyPr vert="horz" rot="-5400000" anchor="ctr"/>
              <a:lstStyle/>
              <a:p>
                <a:pPr algn="ctr">
                  <a:defRPr/>
                </a:pPr>
                <a:r>
                  <a:rPr lang="en-US" cap="none" sz="1000" b="1" i="0" u="none" baseline="0"/>
                  <a:t>TEC Percentage of Max Power</a:t>
                </a:r>
              </a:p>
            </c:rich>
          </c:tx>
          <c:layout/>
          <c:overlay val="0"/>
          <c:spPr>
            <a:noFill/>
            <a:ln>
              <a:noFill/>
            </a:ln>
          </c:spPr>
        </c:title>
        <c:majorGridlines/>
        <c:delete val="0"/>
        <c:numFmt formatCode="General" sourceLinked="1"/>
        <c:majorTickMark val="out"/>
        <c:minorTickMark val="none"/>
        <c:tickLblPos val="nextTo"/>
        <c:crossAx val="64095084"/>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TEC % Graphic Comparison</a:t>
            </a:r>
          </a:p>
        </c:rich>
      </c:tx>
      <c:layout/>
      <c:spPr>
        <a:noFill/>
        <a:ln>
          <a:noFill/>
        </a:ln>
      </c:spPr>
    </c:title>
    <c:plotArea>
      <c:layout/>
      <c:scatterChart>
        <c:scatterStyle val="lineMarker"/>
        <c:varyColors val="0"/>
        <c:ser>
          <c:idx val="0"/>
          <c:order val="0"/>
          <c:tx>
            <c:strRef>
              <c:f>'Duty Cycle Model -quart scaled'!$E$1</c:f>
              <c:strCache>
                <c:ptCount val="1"/>
                <c:pt idx="0">
                  <c:v>% Max 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strRef>
              <c:f>'Duty Cycle Model -quart scaled'!$B$2:$B$52</c:f>
              <c:strCache>
                <c:ptCount val="51"/>
                <c:pt idx="0">
                  <c:v>a</c:v>
                </c:pt>
                <c:pt idx="1">
                  <c:v>a</c:v>
                </c:pt>
                <c:pt idx="2">
                  <c:v>a</c:v>
                </c:pt>
                <c:pt idx="3">
                  <c:v>a</c:v>
                </c:pt>
                <c:pt idx="4">
                  <c:v>b</c:v>
                </c:pt>
                <c:pt idx="5">
                  <c:v>b</c:v>
                </c:pt>
                <c:pt idx="6">
                  <c:v>c</c:v>
                </c:pt>
                <c:pt idx="7">
                  <c:v>c</c:v>
                </c:pt>
                <c:pt idx="8">
                  <c:v>d</c:v>
                </c:pt>
                <c:pt idx="9">
                  <c:v>d</c:v>
                </c:pt>
                <c:pt idx="10">
                  <c:v>d</c:v>
                </c:pt>
                <c:pt idx="11">
                  <c:v>e</c:v>
                </c:pt>
                <c:pt idx="12">
                  <c:v>e</c:v>
                </c:pt>
                <c:pt idx="13">
                  <c:v>e</c:v>
                </c:pt>
                <c:pt idx="14">
                  <c:v>e</c:v>
                </c:pt>
                <c:pt idx="15">
                  <c:v>e</c:v>
                </c:pt>
                <c:pt idx="16">
                  <c:v>e</c:v>
                </c:pt>
                <c:pt idx="17">
                  <c:v>e</c:v>
                </c:pt>
                <c:pt idx="18">
                  <c:v>e</c:v>
                </c:pt>
                <c:pt idx="19">
                  <c:v>f</c:v>
                </c:pt>
                <c:pt idx="20">
                  <c:v>f</c:v>
                </c:pt>
                <c:pt idx="21">
                  <c:v>f</c:v>
                </c:pt>
                <c:pt idx="22">
                  <c:v>f</c:v>
                </c:pt>
                <c:pt idx="23">
                  <c:v>g</c:v>
                </c:pt>
                <c:pt idx="24">
                  <c:v>g</c:v>
                </c:pt>
                <c:pt idx="25">
                  <c:v>g</c:v>
                </c:pt>
                <c:pt idx="26">
                  <c:v>g</c:v>
                </c:pt>
                <c:pt idx="27">
                  <c:v>h</c:v>
                </c:pt>
                <c:pt idx="28">
                  <c:v>h</c:v>
                </c:pt>
                <c:pt idx="29">
                  <c:v>h</c:v>
                </c:pt>
                <c:pt idx="30">
                  <c:v>h</c:v>
                </c:pt>
                <c:pt idx="31">
                  <c:v>I</c:v>
                </c:pt>
                <c:pt idx="32">
                  <c:v>I</c:v>
                </c:pt>
                <c:pt idx="33">
                  <c:v>I</c:v>
                </c:pt>
                <c:pt idx="34">
                  <c:v>I</c:v>
                </c:pt>
                <c:pt idx="35">
                  <c:v>j</c:v>
                </c:pt>
                <c:pt idx="36">
                  <c:v>k</c:v>
                </c:pt>
                <c:pt idx="37">
                  <c:v>l</c:v>
                </c:pt>
                <c:pt idx="38">
                  <c:v>m</c:v>
                </c:pt>
                <c:pt idx="39">
                  <c:v>n</c:v>
                </c:pt>
                <c:pt idx="40">
                  <c:v>o</c:v>
                </c:pt>
                <c:pt idx="41">
                  <c:v>p</c:v>
                </c:pt>
                <c:pt idx="42">
                  <c:v>q</c:v>
                </c:pt>
                <c:pt idx="43">
                  <c:v>q</c:v>
                </c:pt>
                <c:pt idx="44">
                  <c:v>q</c:v>
                </c:pt>
                <c:pt idx="45">
                  <c:v>r</c:v>
                </c:pt>
                <c:pt idx="46">
                  <c:v>r</c:v>
                </c:pt>
                <c:pt idx="47">
                  <c:v>r</c:v>
                </c:pt>
                <c:pt idx="48">
                  <c:v>r</c:v>
                </c:pt>
                <c:pt idx="49">
                  <c:v>s</c:v>
                </c:pt>
                <c:pt idx="50">
                  <c:v>s</c:v>
                </c:pt>
              </c:strCache>
            </c:strRef>
          </c:xVal>
          <c:yVal>
            <c:numRef>
              <c:f>'Duty Cycle Model -quart scaled'!$E$2:$E$52</c:f>
              <c:numCache>
                <c:ptCount val="51"/>
                <c:pt idx="0">
                  <c:v>0.22805804749340366</c:v>
                </c:pt>
                <c:pt idx="1">
                  <c:v>0.22259071253995116</c:v>
                </c:pt>
                <c:pt idx="2">
                  <c:v>0.20982282653481668</c:v>
                </c:pt>
                <c:pt idx="3">
                  <c:v>0.24241889584519075</c:v>
                </c:pt>
                <c:pt idx="4">
                  <c:v>0.2247427080863173</c:v>
                </c:pt>
                <c:pt idx="5">
                  <c:v>0.2604637887977167</c:v>
                </c:pt>
                <c:pt idx="6">
                  <c:v>0.25028442437923254</c:v>
                </c:pt>
                <c:pt idx="7">
                  <c:v>0.24631521673417567</c:v>
                </c:pt>
                <c:pt idx="8">
                  <c:v>0.4062732919254658</c:v>
                </c:pt>
                <c:pt idx="9">
                  <c:v>0.40490909090909094</c:v>
                </c:pt>
                <c:pt idx="10">
                  <c:v>0.32398936170212767</c:v>
                </c:pt>
                <c:pt idx="11">
                  <c:v>0.38224137931034485</c:v>
                </c:pt>
                <c:pt idx="12">
                  <c:v>0.39034285714285716</c:v>
                </c:pt>
                <c:pt idx="13">
                  <c:v>0.29195238095238096</c:v>
                </c:pt>
                <c:pt idx="14">
                  <c:v>0.3059448818897638</c:v>
                </c:pt>
                <c:pt idx="15">
                  <c:v>0.3118039215686274</c:v>
                </c:pt>
                <c:pt idx="16">
                  <c:v>0.2952559726962457</c:v>
                </c:pt>
                <c:pt idx="17">
                  <c:v>0.2532615384615385</c:v>
                </c:pt>
                <c:pt idx="18">
                  <c:v>0.2533217993079585</c:v>
                </c:pt>
                <c:pt idx="19">
                  <c:v>0.2519672131147541</c:v>
                </c:pt>
                <c:pt idx="20">
                  <c:v>0.20028301886792452</c:v>
                </c:pt>
                <c:pt idx="21">
                  <c:v>0.17106976744186048</c:v>
                </c:pt>
                <c:pt idx="22">
                  <c:v>0.19906197654941374</c:v>
                </c:pt>
                <c:pt idx="23">
                  <c:v>0.24178217821782177</c:v>
                </c:pt>
                <c:pt idx="24">
                  <c:v>0.21985915492957744</c:v>
                </c:pt>
                <c:pt idx="25">
                  <c:v>0.15146226415094338</c:v>
                </c:pt>
                <c:pt idx="26">
                  <c:v>0.14307407407407408</c:v>
                </c:pt>
                <c:pt idx="27">
                  <c:v>0.2244615384615385</c:v>
                </c:pt>
                <c:pt idx="28">
                  <c:v>0.19987500000000002</c:v>
                </c:pt>
                <c:pt idx="29">
                  <c:v>0.1881372549019608</c:v>
                </c:pt>
                <c:pt idx="30">
                  <c:v>0.1553284671532847</c:v>
                </c:pt>
                <c:pt idx="31">
                  <c:v>0.2426086956521739</c:v>
                </c:pt>
                <c:pt idx="32">
                  <c:v>0.20724770642201837</c:v>
                </c:pt>
                <c:pt idx="33">
                  <c:v>0.19490716180371354</c:v>
                </c:pt>
                <c:pt idx="34">
                  <c:v>0.18700000000000003</c:v>
                </c:pt>
                <c:pt idx="35">
                  <c:v>0.18428235294117648</c:v>
                </c:pt>
                <c:pt idx="36">
                  <c:v>0.31956106870229006</c:v>
                </c:pt>
                <c:pt idx="37">
                  <c:v>0.23396090134509784</c:v>
                </c:pt>
                <c:pt idx="38">
                  <c:v>0.28875218658892127</c:v>
                </c:pt>
                <c:pt idx="39">
                  <c:v>0.25943712269625907</c:v>
                </c:pt>
                <c:pt idx="40">
                  <c:v>0.22265409383624654</c:v>
                </c:pt>
                <c:pt idx="41">
                  <c:v>0.2832041343669251</c:v>
                </c:pt>
                <c:pt idx="42">
                  <c:v>0.3143459915611815</c:v>
                </c:pt>
                <c:pt idx="43">
                  <c:v>0.4016806722689076</c:v>
                </c:pt>
                <c:pt idx="44">
                  <c:v>0.40136363636363637</c:v>
                </c:pt>
                <c:pt idx="45">
                  <c:v>0.6274647887323944</c:v>
                </c:pt>
                <c:pt idx="46">
                  <c:v>0.6584795321637427</c:v>
                </c:pt>
                <c:pt idx="47">
                  <c:v>0.6677777777777777</c:v>
                </c:pt>
                <c:pt idx="48">
                  <c:v>0.6530275229357798</c:v>
                </c:pt>
                <c:pt idx="49">
                  <c:v>0.6143396226415094</c:v>
                </c:pt>
                <c:pt idx="50">
                  <c:v>0.65</c:v>
                </c:pt>
              </c:numCache>
            </c:numRef>
          </c:yVal>
          <c:smooth val="0"/>
        </c:ser>
        <c:ser>
          <c:idx val="1"/>
          <c:order val="1"/>
          <c:tx>
            <c:strRef>
              <c:f>'Duty Cycle Model -quart scaled'!$H$1</c:f>
              <c:strCache>
                <c:ptCount val="1"/>
                <c:pt idx="0">
                  <c:v>% Max 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strRef>
              <c:f>'Duty Cycle Model -quart scaled'!$B$2:$B$52</c:f>
              <c:strCache>
                <c:ptCount val="51"/>
                <c:pt idx="0">
                  <c:v>a</c:v>
                </c:pt>
                <c:pt idx="1">
                  <c:v>a</c:v>
                </c:pt>
                <c:pt idx="2">
                  <c:v>a</c:v>
                </c:pt>
                <c:pt idx="3">
                  <c:v>a</c:v>
                </c:pt>
                <c:pt idx="4">
                  <c:v>b</c:v>
                </c:pt>
                <c:pt idx="5">
                  <c:v>b</c:v>
                </c:pt>
                <c:pt idx="6">
                  <c:v>c</c:v>
                </c:pt>
                <c:pt idx="7">
                  <c:v>c</c:v>
                </c:pt>
                <c:pt idx="8">
                  <c:v>d</c:v>
                </c:pt>
                <c:pt idx="9">
                  <c:v>d</c:v>
                </c:pt>
                <c:pt idx="10">
                  <c:v>d</c:v>
                </c:pt>
                <c:pt idx="11">
                  <c:v>e</c:v>
                </c:pt>
                <c:pt idx="12">
                  <c:v>e</c:v>
                </c:pt>
                <c:pt idx="13">
                  <c:v>e</c:v>
                </c:pt>
                <c:pt idx="14">
                  <c:v>e</c:v>
                </c:pt>
                <c:pt idx="15">
                  <c:v>e</c:v>
                </c:pt>
                <c:pt idx="16">
                  <c:v>e</c:v>
                </c:pt>
                <c:pt idx="17">
                  <c:v>e</c:v>
                </c:pt>
                <c:pt idx="18">
                  <c:v>e</c:v>
                </c:pt>
                <c:pt idx="19">
                  <c:v>f</c:v>
                </c:pt>
                <c:pt idx="20">
                  <c:v>f</c:v>
                </c:pt>
                <c:pt idx="21">
                  <c:v>f</c:v>
                </c:pt>
                <c:pt idx="22">
                  <c:v>f</c:v>
                </c:pt>
                <c:pt idx="23">
                  <c:v>g</c:v>
                </c:pt>
                <c:pt idx="24">
                  <c:v>g</c:v>
                </c:pt>
                <c:pt idx="25">
                  <c:v>g</c:v>
                </c:pt>
                <c:pt idx="26">
                  <c:v>g</c:v>
                </c:pt>
                <c:pt idx="27">
                  <c:v>h</c:v>
                </c:pt>
                <c:pt idx="28">
                  <c:v>h</c:v>
                </c:pt>
                <c:pt idx="29">
                  <c:v>h</c:v>
                </c:pt>
                <c:pt idx="30">
                  <c:v>h</c:v>
                </c:pt>
                <c:pt idx="31">
                  <c:v>I</c:v>
                </c:pt>
                <c:pt idx="32">
                  <c:v>I</c:v>
                </c:pt>
                <c:pt idx="33">
                  <c:v>I</c:v>
                </c:pt>
                <c:pt idx="34">
                  <c:v>I</c:v>
                </c:pt>
                <c:pt idx="35">
                  <c:v>j</c:v>
                </c:pt>
                <c:pt idx="36">
                  <c:v>k</c:v>
                </c:pt>
                <c:pt idx="37">
                  <c:v>l</c:v>
                </c:pt>
                <c:pt idx="38">
                  <c:v>m</c:v>
                </c:pt>
                <c:pt idx="39">
                  <c:v>n</c:v>
                </c:pt>
                <c:pt idx="40">
                  <c:v>o</c:v>
                </c:pt>
                <c:pt idx="41">
                  <c:v>p</c:v>
                </c:pt>
                <c:pt idx="42">
                  <c:v>q</c:v>
                </c:pt>
                <c:pt idx="43">
                  <c:v>q</c:v>
                </c:pt>
                <c:pt idx="44">
                  <c:v>q</c:v>
                </c:pt>
                <c:pt idx="45">
                  <c:v>r</c:v>
                </c:pt>
                <c:pt idx="46">
                  <c:v>r</c:v>
                </c:pt>
                <c:pt idx="47">
                  <c:v>r</c:v>
                </c:pt>
                <c:pt idx="48">
                  <c:v>r</c:v>
                </c:pt>
                <c:pt idx="49">
                  <c:v>s</c:v>
                </c:pt>
                <c:pt idx="50">
                  <c:v>s</c:v>
                </c:pt>
              </c:strCache>
            </c:strRef>
          </c:xVal>
          <c:yVal>
            <c:numRef>
              <c:f>'Duty Cycle Model -quart scaled'!$H$2:$H$52</c:f>
              <c:numCache>
                <c:ptCount val="51"/>
                <c:pt idx="0">
                  <c:v>0.4975321020228672</c:v>
                </c:pt>
                <c:pt idx="1">
                  <c:v>0.4837381086670427</c:v>
                </c:pt>
                <c:pt idx="2">
                  <c:v>0.45626946847960453</c:v>
                </c:pt>
                <c:pt idx="3">
                  <c:v>0.5248813318155948</c:v>
                </c:pt>
                <c:pt idx="4">
                  <c:v>0.4885001185677022</c:v>
                </c:pt>
                <c:pt idx="5">
                  <c:v>0.5620199785943631</c:v>
                </c:pt>
                <c:pt idx="6">
                  <c:v>0.5418920993227991</c:v>
                </c:pt>
                <c:pt idx="7">
                  <c:v>0.5266307962033735</c:v>
                </c:pt>
                <c:pt idx="8">
                  <c:v>0.5285714285714286</c:v>
                </c:pt>
                <c:pt idx="9">
                  <c:v>0.5266666666666666</c:v>
                </c:pt>
                <c:pt idx="10">
                  <c:v>0.42388297872340425</c:v>
                </c:pt>
                <c:pt idx="11">
                  <c:v>0.49936781609195396</c:v>
                </c:pt>
                <c:pt idx="12">
                  <c:v>0.5118857142857143</c:v>
                </c:pt>
                <c:pt idx="13">
                  <c:v>0.38371428571428573</c:v>
                </c:pt>
                <c:pt idx="14">
                  <c:v>0.39877952755905516</c:v>
                </c:pt>
                <c:pt idx="15">
                  <c:v>0.407764705882353</c:v>
                </c:pt>
                <c:pt idx="16">
                  <c:v>0.38559726962457336</c:v>
                </c:pt>
                <c:pt idx="17">
                  <c:v>0.33101538461538454</c:v>
                </c:pt>
                <c:pt idx="18">
                  <c:v>0.3317647058823529</c:v>
                </c:pt>
                <c:pt idx="19">
                  <c:v>0.5279890710382514</c:v>
                </c:pt>
                <c:pt idx="20">
                  <c:v>0.4214716981132075</c:v>
                </c:pt>
                <c:pt idx="21">
                  <c:v>0.3613883720930232</c:v>
                </c:pt>
                <c:pt idx="22">
                  <c:v>0.4228860971524288</c:v>
                </c:pt>
                <c:pt idx="23">
                  <c:v>0.5293861386138614</c:v>
                </c:pt>
                <c:pt idx="24">
                  <c:v>0.48308450704225353</c:v>
                </c:pt>
                <c:pt idx="25">
                  <c:v>0.3319858490566038</c:v>
                </c:pt>
                <c:pt idx="26">
                  <c:v>0.31342592592592594</c:v>
                </c:pt>
                <c:pt idx="27">
                  <c:v>0.4866923076923077</c:v>
                </c:pt>
                <c:pt idx="28">
                  <c:v>0.434375</c:v>
                </c:pt>
                <c:pt idx="29">
                  <c:v>0.41049019607843135</c:v>
                </c:pt>
                <c:pt idx="30">
                  <c:v>0.33812408759124085</c:v>
                </c:pt>
                <c:pt idx="31">
                  <c:v>0.5016608695652174</c:v>
                </c:pt>
                <c:pt idx="32">
                  <c:v>0.4268409785932722</c:v>
                </c:pt>
                <c:pt idx="33">
                  <c:v>0.400893899204244</c:v>
                </c:pt>
                <c:pt idx="34">
                  <c:v>0.3902245614035088</c:v>
                </c:pt>
                <c:pt idx="35">
                  <c:v>0.39457411764705885</c:v>
                </c:pt>
                <c:pt idx="36">
                  <c:v>0.6969885496183206</c:v>
                </c:pt>
                <c:pt idx="37">
                  <c:v>0.508024177154968</c:v>
                </c:pt>
                <c:pt idx="38">
                  <c:v>0.6288839650145772</c:v>
                </c:pt>
                <c:pt idx="39">
                  <c:v>0.5606954057224266</c:v>
                </c:pt>
                <c:pt idx="40">
                  <c:v>0.47467479300827964</c:v>
                </c:pt>
                <c:pt idx="41">
                  <c:v>0.5848837209302327</c:v>
                </c:pt>
                <c:pt idx="42">
                  <c:v>0.6394092827004219</c:v>
                </c:pt>
                <c:pt idx="43">
                  <c:v>0.848627450980392</c:v>
                </c:pt>
                <c:pt idx="44">
                  <c:v>0.8327272727272726</c:v>
                </c:pt>
                <c:pt idx="45">
                  <c:v>0.7866197183098592</c:v>
                </c:pt>
                <c:pt idx="46">
                  <c:v>0.8198830409356724</c:v>
                </c:pt>
                <c:pt idx="47">
                  <c:v>0.8355555555555556</c:v>
                </c:pt>
                <c:pt idx="48">
                  <c:v>0.8170642201834862</c:v>
                </c:pt>
                <c:pt idx="49">
                  <c:v>0.7833962264150944</c:v>
                </c:pt>
                <c:pt idx="50">
                  <c:v>0.8202702702702702</c:v>
                </c:pt>
              </c:numCache>
            </c:numRef>
          </c:yVal>
          <c:smooth val="0"/>
        </c:ser>
        <c:ser>
          <c:idx val="2"/>
          <c:order val="2"/>
          <c:tx>
            <c:strRef>
              <c:f>'Duty Cycle Model -quart scaled'!$K$1</c:f>
              <c:strCache>
                <c:ptCount val="1"/>
                <c:pt idx="0">
                  <c:v>% Max 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strRef>
              <c:f>'Duty Cycle Model -quart scaled'!$B$2:$B$52</c:f>
              <c:strCache>
                <c:ptCount val="51"/>
                <c:pt idx="0">
                  <c:v>a</c:v>
                </c:pt>
                <c:pt idx="1">
                  <c:v>a</c:v>
                </c:pt>
                <c:pt idx="2">
                  <c:v>a</c:v>
                </c:pt>
                <c:pt idx="3">
                  <c:v>a</c:v>
                </c:pt>
                <c:pt idx="4">
                  <c:v>b</c:v>
                </c:pt>
                <c:pt idx="5">
                  <c:v>b</c:v>
                </c:pt>
                <c:pt idx="6">
                  <c:v>c</c:v>
                </c:pt>
                <c:pt idx="7">
                  <c:v>c</c:v>
                </c:pt>
                <c:pt idx="8">
                  <c:v>d</c:v>
                </c:pt>
                <c:pt idx="9">
                  <c:v>d</c:v>
                </c:pt>
                <c:pt idx="10">
                  <c:v>d</c:v>
                </c:pt>
                <c:pt idx="11">
                  <c:v>e</c:v>
                </c:pt>
                <c:pt idx="12">
                  <c:v>e</c:v>
                </c:pt>
                <c:pt idx="13">
                  <c:v>e</c:v>
                </c:pt>
                <c:pt idx="14">
                  <c:v>e</c:v>
                </c:pt>
                <c:pt idx="15">
                  <c:v>e</c:v>
                </c:pt>
                <c:pt idx="16">
                  <c:v>e</c:v>
                </c:pt>
                <c:pt idx="17">
                  <c:v>e</c:v>
                </c:pt>
                <c:pt idx="18">
                  <c:v>e</c:v>
                </c:pt>
                <c:pt idx="19">
                  <c:v>f</c:v>
                </c:pt>
                <c:pt idx="20">
                  <c:v>f</c:v>
                </c:pt>
                <c:pt idx="21">
                  <c:v>f</c:v>
                </c:pt>
                <c:pt idx="22">
                  <c:v>f</c:v>
                </c:pt>
                <c:pt idx="23">
                  <c:v>g</c:v>
                </c:pt>
                <c:pt idx="24">
                  <c:v>g</c:v>
                </c:pt>
                <c:pt idx="25">
                  <c:v>g</c:v>
                </c:pt>
                <c:pt idx="26">
                  <c:v>g</c:v>
                </c:pt>
                <c:pt idx="27">
                  <c:v>h</c:v>
                </c:pt>
                <c:pt idx="28">
                  <c:v>h</c:v>
                </c:pt>
                <c:pt idx="29">
                  <c:v>h</c:v>
                </c:pt>
                <c:pt idx="30">
                  <c:v>h</c:v>
                </c:pt>
                <c:pt idx="31">
                  <c:v>I</c:v>
                </c:pt>
                <c:pt idx="32">
                  <c:v>I</c:v>
                </c:pt>
                <c:pt idx="33">
                  <c:v>I</c:v>
                </c:pt>
                <c:pt idx="34">
                  <c:v>I</c:v>
                </c:pt>
                <c:pt idx="35">
                  <c:v>j</c:v>
                </c:pt>
                <c:pt idx="36">
                  <c:v>k</c:v>
                </c:pt>
                <c:pt idx="37">
                  <c:v>l</c:v>
                </c:pt>
                <c:pt idx="38">
                  <c:v>m</c:v>
                </c:pt>
                <c:pt idx="39">
                  <c:v>n</c:v>
                </c:pt>
                <c:pt idx="40">
                  <c:v>o</c:v>
                </c:pt>
                <c:pt idx="41">
                  <c:v>p</c:v>
                </c:pt>
                <c:pt idx="42">
                  <c:v>q</c:v>
                </c:pt>
                <c:pt idx="43">
                  <c:v>q</c:v>
                </c:pt>
                <c:pt idx="44">
                  <c:v>q</c:v>
                </c:pt>
                <c:pt idx="45">
                  <c:v>r</c:v>
                </c:pt>
                <c:pt idx="46">
                  <c:v>r</c:v>
                </c:pt>
                <c:pt idx="47">
                  <c:v>r</c:v>
                </c:pt>
                <c:pt idx="48">
                  <c:v>r</c:v>
                </c:pt>
                <c:pt idx="49">
                  <c:v>s</c:v>
                </c:pt>
                <c:pt idx="50">
                  <c:v>s</c:v>
                </c:pt>
              </c:strCache>
            </c:strRef>
          </c:xVal>
          <c:yVal>
            <c:numRef>
              <c:f>'Duty Cycle Model -quart scaled'!$K$2:$K$52</c:f>
              <c:numCache>
                <c:ptCount val="51"/>
                <c:pt idx="0">
                  <c:v>0.3935919085312225</c:v>
                </c:pt>
                <c:pt idx="1">
                  <c:v>0.38305132543711223</c:v>
                </c:pt>
                <c:pt idx="2">
                  <c:v>0.36112072517511334</c:v>
                </c:pt>
                <c:pt idx="3">
                  <c:v>0.41589356858281157</c:v>
                </c:pt>
                <c:pt idx="4">
                  <c:v>0.38656153663742</c:v>
                </c:pt>
                <c:pt idx="5">
                  <c:v>0.4454441669639671</c:v>
                </c:pt>
                <c:pt idx="6">
                  <c:v>0.42901580135440176</c:v>
                </c:pt>
                <c:pt idx="7">
                  <c:v>0.41854180521129314</c:v>
                </c:pt>
                <c:pt idx="8">
                  <c:v>0.5203105590062111</c:v>
                </c:pt>
                <c:pt idx="9">
                  <c:v>0.5186060606060605</c:v>
                </c:pt>
                <c:pt idx="10">
                  <c:v>0.4157978723404255</c:v>
                </c:pt>
                <c:pt idx="11">
                  <c:v>0.49063218390804586</c:v>
                </c:pt>
                <c:pt idx="12">
                  <c:v>0.5021142857142856</c:v>
                </c:pt>
                <c:pt idx="13">
                  <c:v>0.3755714285714286</c:v>
                </c:pt>
                <c:pt idx="14">
                  <c:v>0.3927952755905511</c:v>
                </c:pt>
                <c:pt idx="15">
                  <c:v>0.40105882352941175</c:v>
                </c:pt>
                <c:pt idx="16">
                  <c:v>0.3797610921501706</c:v>
                </c:pt>
                <c:pt idx="17">
                  <c:v>0.3257538461538461</c:v>
                </c:pt>
                <c:pt idx="18">
                  <c:v>0.32584775086505186</c:v>
                </c:pt>
                <c:pt idx="19">
                  <c:v>0.4212568306010929</c:v>
                </c:pt>
                <c:pt idx="20">
                  <c:v>0.3365094339622642</c:v>
                </c:pt>
                <c:pt idx="21">
                  <c:v>0.2883488372093023</c:v>
                </c:pt>
                <c:pt idx="22">
                  <c:v>0.33737018425460635</c:v>
                </c:pt>
                <c:pt idx="23">
                  <c:v>0.418019801980198</c:v>
                </c:pt>
                <c:pt idx="24">
                  <c:v>0.38112676056338024</c:v>
                </c:pt>
                <c:pt idx="25">
                  <c:v>0.26216981132075473</c:v>
                </c:pt>
                <c:pt idx="26">
                  <c:v>0.24762962962962962</c:v>
                </c:pt>
                <c:pt idx="27">
                  <c:v>0.38584615384615384</c:v>
                </c:pt>
                <c:pt idx="28">
                  <c:v>0.34412499999999996</c:v>
                </c:pt>
                <c:pt idx="29">
                  <c:v>0.3248039215686275</c:v>
                </c:pt>
                <c:pt idx="30">
                  <c:v>0.2678102189781022</c:v>
                </c:pt>
                <c:pt idx="31">
                  <c:v>0.40269565217391307</c:v>
                </c:pt>
                <c:pt idx="32">
                  <c:v>0.3429969418960245</c:v>
                </c:pt>
                <c:pt idx="33">
                  <c:v>0.3226259946949602</c:v>
                </c:pt>
                <c:pt idx="34">
                  <c:v>0.3128245614035088</c:v>
                </c:pt>
                <c:pt idx="35">
                  <c:v>0.31383529411764705</c:v>
                </c:pt>
                <c:pt idx="36">
                  <c:v>0.5516603053435114</c:v>
                </c:pt>
                <c:pt idx="37">
                  <c:v>0.40236754465637353</c:v>
                </c:pt>
                <c:pt idx="38">
                  <c:v>0.49733527696793006</c:v>
                </c:pt>
                <c:pt idx="39">
                  <c:v>0.44501959062352175</c:v>
                </c:pt>
                <c:pt idx="40">
                  <c:v>0.37699172033118666</c:v>
                </c:pt>
                <c:pt idx="41">
                  <c:v>0.46950904392764853</c:v>
                </c:pt>
                <c:pt idx="42">
                  <c:v>0.5143459915611814</c:v>
                </c:pt>
                <c:pt idx="43">
                  <c:v>0.6761904761904761</c:v>
                </c:pt>
                <c:pt idx="44">
                  <c:v>0.6686363636363636</c:v>
                </c:pt>
                <c:pt idx="45">
                  <c:v>0.7866197183098592</c:v>
                </c:pt>
                <c:pt idx="46">
                  <c:v>0.8198830409356724</c:v>
                </c:pt>
                <c:pt idx="47">
                  <c:v>0.8355555555555556</c:v>
                </c:pt>
                <c:pt idx="48">
                  <c:v>0.8170642201834862</c:v>
                </c:pt>
                <c:pt idx="49">
                  <c:v>0.7833962264150943</c:v>
                </c:pt>
                <c:pt idx="50">
                  <c:v>0.8202702702702702</c:v>
                </c:pt>
              </c:numCache>
            </c:numRef>
          </c:yVal>
          <c:smooth val="0"/>
        </c:ser>
        <c:ser>
          <c:idx val="3"/>
          <c:order val="3"/>
          <c:tx>
            <c:strRef>
              <c:f>'Duty Cycle Model -quart scaled'!$N$1</c:f>
              <c:strCache>
                <c:ptCount val="1"/>
                <c:pt idx="0">
                  <c:v>% Max Final</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strRef>
              <c:f>'Duty Cycle Model -quart scaled'!$B$2:$B$52</c:f>
              <c:strCache>
                <c:ptCount val="51"/>
                <c:pt idx="0">
                  <c:v>a</c:v>
                </c:pt>
                <c:pt idx="1">
                  <c:v>a</c:v>
                </c:pt>
                <c:pt idx="2">
                  <c:v>a</c:v>
                </c:pt>
                <c:pt idx="3">
                  <c:v>a</c:v>
                </c:pt>
                <c:pt idx="4">
                  <c:v>b</c:v>
                </c:pt>
                <c:pt idx="5">
                  <c:v>b</c:v>
                </c:pt>
                <c:pt idx="6">
                  <c:v>c</c:v>
                </c:pt>
                <c:pt idx="7">
                  <c:v>c</c:v>
                </c:pt>
                <c:pt idx="8">
                  <c:v>d</c:v>
                </c:pt>
                <c:pt idx="9">
                  <c:v>d</c:v>
                </c:pt>
                <c:pt idx="10">
                  <c:v>d</c:v>
                </c:pt>
                <c:pt idx="11">
                  <c:v>e</c:v>
                </c:pt>
                <c:pt idx="12">
                  <c:v>e</c:v>
                </c:pt>
                <c:pt idx="13">
                  <c:v>e</c:v>
                </c:pt>
                <c:pt idx="14">
                  <c:v>e</c:v>
                </c:pt>
                <c:pt idx="15">
                  <c:v>e</c:v>
                </c:pt>
                <c:pt idx="16">
                  <c:v>e</c:v>
                </c:pt>
                <c:pt idx="17">
                  <c:v>e</c:v>
                </c:pt>
                <c:pt idx="18">
                  <c:v>e</c:v>
                </c:pt>
                <c:pt idx="19">
                  <c:v>f</c:v>
                </c:pt>
                <c:pt idx="20">
                  <c:v>f</c:v>
                </c:pt>
                <c:pt idx="21">
                  <c:v>f</c:v>
                </c:pt>
                <c:pt idx="22">
                  <c:v>f</c:v>
                </c:pt>
                <c:pt idx="23">
                  <c:v>g</c:v>
                </c:pt>
                <c:pt idx="24">
                  <c:v>g</c:v>
                </c:pt>
                <c:pt idx="25">
                  <c:v>g</c:v>
                </c:pt>
                <c:pt idx="26">
                  <c:v>g</c:v>
                </c:pt>
                <c:pt idx="27">
                  <c:v>h</c:v>
                </c:pt>
                <c:pt idx="28">
                  <c:v>h</c:v>
                </c:pt>
                <c:pt idx="29">
                  <c:v>h</c:v>
                </c:pt>
                <c:pt idx="30">
                  <c:v>h</c:v>
                </c:pt>
                <c:pt idx="31">
                  <c:v>I</c:v>
                </c:pt>
                <c:pt idx="32">
                  <c:v>I</c:v>
                </c:pt>
                <c:pt idx="33">
                  <c:v>I</c:v>
                </c:pt>
                <c:pt idx="34">
                  <c:v>I</c:v>
                </c:pt>
                <c:pt idx="35">
                  <c:v>j</c:v>
                </c:pt>
                <c:pt idx="36">
                  <c:v>k</c:v>
                </c:pt>
                <c:pt idx="37">
                  <c:v>l</c:v>
                </c:pt>
                <c:pt idx="38">
                  <c:v>m</c:v>
                </c:pt>
                <c:pt idx="39">
                  <c:v>n</c:v>
                </c:pt>
                <c:pt idx="40">
                  <c:v>o</c:v>
                </c:pt>
                <c:pt idx="41">
                  <c:v>p</c:v>
                </c:pt>
                <c:pt idx="42">
                  <c:v>q</c:v>
                </c:pt>
                <c:pt idx="43">
                  <c:v>q</c:v>
                </c:pt>
                <c:pt idx="44">
                  <c:v>q</c:v>
                </c:pt>
                <c:pt idx="45">
                  <c:v>r</c:v>
                </c:pt>
                <c:pt idx="46">
                  <c:v>r</c:v>
                </c:pt>
                <c:pt idx="47">
                  <c:v>r</c:v>
                </c:pt>
                <c:pt idx="48">
                  <c:v>r</c:v>
                </c:pt>
                <c:pt idx="49">
                  <c:v>s</c:v>
                </c:pt>
                <c:pt idx="50">
                  <c:v>s</c:v>
                </c:pt>
              </c:strCache>
            </c:strRef>
          </c:xVal>
          <c:yVal>
            <c:numRef>
              <c:f>'Duty Cycle Model -quart scaled'!$N$2:$N$52</c:f>
              <c:numCache>
                <c:ptCount val="51"/>
                <c:pt idx="0">
                  <c:v>0.33888654353562</c:v>
                </c:pt>
                <c:pt idx="1">
                  <c:v>0.3300582816318857</c:v>
                </c:pt>
                <c:pt idx="2">
                  <c:v>0.3110424392253811</c:v>
                </c:pt>
                <c:pt idx="3">
                  <c:v>0.3585315879339784</c:v>
                </c:pt>
                <c:pt idx="4">
                  <c:v>0.3329096514109557</c:v>
                </c:pt>
                <c:pt idx="5">
                  <c:v>0.38408847663217976</c:v>
                </c:pt>
                <c:pt idx="6">
                  <c:v>0.369607223476298</c:v>
                </c:pt>
                <c:pt idx="7">
                  <c:v>0.36165286258388246</c:v>
                </c:pt>
                <c:pt idx="8">
                  <c:v>0.5159627329192547</c:v>
                </c:pt>
                <c:pt idx="9">
                  <c:v>0.5143636363636364</c:v>
                </c:pt>
                <c:pt idx="10">
                  <c:v>0.4115425531914894</c:v>
                </c:pt>
                <c:pt idx="11">
                  <c:v>0.48603448275862066</c:v>
                </c:pt>
                <c:pt idx="12">
                  <c:v>0.49697142857142856</c:v>
                </c:pt>
                <c:pt idx="13">
                  <c:v>0.3712857142857143</c:v>
                </c:pt>
                <c:pt idx="14">
                  <c:v>0.3896456692913386</c:v>
                </c:pt>
                <c:pt idx="15">
                  <c:v>0.39752941176470585</c:v>
                </c:pt>
                <c:pt idx="16">
                  <c:v>0.3766894197952218</c:v>
                </c:pt>
                <c:pt idx="17">
                  <c:v>0.3229846153846153</c:v>
                </c:pt>
                <c:pt idx="18">
                  <c:v>0.3227335640138408</c:v>
                </c:pt>
                <c:pt idx="19">
                  <c:v>0.36508196721311476</c:v>
                </c:pt>
                <c:pt idx="20">
                  <c:v>0.2917924528301887</c:v>
                </c:pt>
                <c:pt idx="21">
                  <c:v>0.24990697674418602</c:v>
                </c:pt>
                <c:pt idx="22">
                  <c:v>0.2923618090452261</c:v>
                </c:pt>
                <c:pt idx="23">
                  <c:v>0.35940594059405945</c:v>
                </c:pt>
                <c:pt idx="24">
                  <c:v>0.3274647887323944</c:v>
                </c:pt>
                <c:pt idx="25">
                  <c:v>0.22542452830188678</c:v>
                </c:pt>
                <c:pt idx="26">
                  <c:v>0.21300000000000002</c:v>
                </c:pt>
                <c:pt idx="27">
                  <c:v>0.3327692307692308</c:v>
                </c:pt>
                <c:pt idx="28">
                  <c:v>0.296625</c:v>
                </c:pt>
                <c:pt idx="29">
                  <c:v>0.2797058823529412</c:v>
                </c:pt>
                <c:pt idx="30">
                  <c:v>0.2308029197080292</c:v>
                </c:pt>
                <c:pt idx="31">
                  <c:v>0.3506086956521739</c:v>
                </c:pt>
                <c:pt idx="32">
                  <c:v>0.298868501529052</c:v>
                </c:pt>
                <c:pt idx="33">
                  <c:v>0.28143236074270556</c:v>
                </c:pt>
                <c:pt idx="34">
                  <c:v>0.2720877192982456</c:v>
                </c:pt>
                <c:pt idx="35">
                  <c:v>0.2713411764705882</c:v>
                </c:pt>
                <c:pt idx="36">
                  <c:v>0.4751717557251908</c:v>
                </c:pt>
                <c:pt idx="37">
                  <c:v>0.34675879070974486</c:v>
                </c:pt>
                <c:pt idx="38">
                  <c:v>0.42809912536443145</c:v>
                </c:pt>
                <c:pt idx="39">
                  <c:v>0.38413758267672976</c:v>
                </c:pt>
                <c:pt idx="40">
                  <c:v>0.3255795768169273</c:v>
                </c:pt>
                <c:pt idx="41">
                  <c:v>0.40878552971576226</c:v>
                </c:pt>
                <c:pt idx="42">
                  <c:v>0.44852320675105484</c:v>
                </c:pt>
                <c:pt idx="43">
                  <c:v>0.5854341736694678</c:v>
                </c:pt>
                <c:pt idx="44">
                  <c:v>0.5822727272727273</c:v>
                </c:pt>
                <c:pt idx="45">
                  <c:v>0.7866197183098592</c:v>
                </c:pt>
                <c:pt idx="46">
                  <c:v>0.8198830409356724</c:v>
                </c:pt>
                <c:pt idx="47">
                  <c:v>0.8355555555555556</c:v>
                </c:pt>
                <c:pt idx="48">
                  <c:v>0.8170642201834862</c:v>
                </c:pt>
                <c:pt idx="49">
                  <c:v>0.7833962264150943</c:v>
                </c:pt>
                <c:pt idx="50">
                  <c:v>0.8202702702702702</c:v>
                </c:pt>
              </c:numCache>
            </c:numRef>
          </c:yVal>
          <c:smooth val="0"/>
        </c:ser>
        <c:axId val="24319286"/>
        <c:axId val="17546983"/>
      </c:scatterChart>
      <c:valAx>
        <c:axId val="24319286"/>
        <c:scaling>
          <c:orientation val="minMax"/>
        </c:scaling>
        <c:axPos val="b"/>
        <c:title>
          <c:tx>
            <c:rich>
              <a:bodyPr vert="horz" rot="0" anchor="ctr"/>
              <a:lstStyle/>
              <a:p>
                <a:pPr algn="ctr">
                  <a:defRPr/>
                </a:pPr>
                <a:r>
                  <a:rPr lang="en-US" cap="none" sz="1000" b="1" i="0" u="none" baseline="0"/>
                  <a:t>Models</a:t>
                </a:r>
              </a:p>
            </c:rich>
          </c:tx>
          <c:layout/>
          <c:overlay val="0"/>
          <c:spPr>
            <a:noFill/>
            <a:ln>
              <a:noFill/>
            </a:ln>
          </c:spPr>
        </c:title>
        <c:delete val="0"/>
        <c:numFmt formatCode="General" sourceLinked="1"/>
        <c:majorTickMark val="out"/>
        <c:minorTickMark val="none"/>
        <c:tickLblPos val="nextTo"/>
        <c:crossAx val="17546983"/>
        <c:crosses val="autoZero"/>
        <c:crossBetween val="midCat"/>
        <c:dispUnits/>
      </c:valAx>
      <c:valAx>
        <c:axId val="17546983"/>
        <c:scaling>
          <c:orientation val="minMax"/>
        </c:scaling>
        <c:axPos val="l"/>
        <c:title>
          <c:tx>
            <c:rich>
              <a:bodyPr vert="horz" rot="-5400000" anchor="ctr"/>
              <a:lstStyle/>
              <a:p>
                <a:pPr algn="ctr">
                  <a:defRPr/>
                </a:pPr>
                <a:r>
                  <a:rPr lang="en-US" cap="none" sz="1000" b="1" i="0" u="none" baseline="0"/>
                  <a:t>TEC Percentage of Max Power</a:t>
                </a:r>
              </a:p>
            </c:rich>
          </c:tx>
          <c:layout/>
          <c:overlay val="0"/>
          <c:spPr>
            <a:noFill/>
            <a:ln>
              <a:noFill/>
            </a:ln>
          </c:spPr>
        </c:title>
        <c:majorGridlines/>
        <c:delete val="0"/>
        <c:numFmt formatCode="General" sourceLinked="1"/>
        <c:majorTickMark val="out"/>
        <c:minorTickMark val="none"/>
        <c:tickLblPos val="nextTo"/>
        <c:crossAx val="24319286"/>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Scaled Duty Cycle - Quartile</a:t>
            </a:r>
          </a:p>
        </c:rich>
      </c:tx>
      <c:layout/>
      <c:spPr>
        <a:noFill/>
        <a:ln>
          <a:noFill/>
        </a:ln>
      </c:spPr>
    </c:title>
    <c:plotArea>
      <c:layout/>
      <c:lineChart>
        <c:grouping val="standard"/>
        <c:varyColors val="0"/>
        <c:ser>
          <c:idx val="0"/>
          <c:order val="0"/>
          <c:spPr>
            <a:ln w="25400">
              <a:solidFill>
                <a:srgbClr val="99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scaled'!$D$2,'Duty Cycle Model -quart scaled'!$G$2,'Duty Cycle Model -quart scaled'!$J$2,'Duty Cycle Model -quart scaled'!$M$2)</c:f>
              <c:numCache>
                <c:ptCount val="4"/>
                <c:pt idx="0">
                  <c:v>129.65099999999998</c:v>
                </c:pt>
                <c:pt idx="1">
                  <c:v>282.847</c:v>
                </c:pt>
                <c:pt idx="2">
                  <c:v>223.75699999999998</c:v>
                </c:pt>
                <c:pt idx="3">
                  <c:v>192.65699999999995</c:v>
                </c:pt>
              </c:numCache>
            </c:numRef>
          </c:val>
          <c:smooth val="0"/>
        </c:ser>
        <c:ser>
          <c:idx val="1"/>
          <c:order val="1"/>
          <c:spPr>
            <a:ln w="25400">
              <a:solidFill>
                <a:srgbClr val="DD080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scaled'!$D$3,'Duty Cycle Model -quart scaled'!$G$3,'Duty Cycle Model -quart scaled'!$J$3,'Duty Cycle Model -quart scaled'!$M$3)</c:f>
              <c:numCache>
                <c:ptCount val="4"/>
                <c:pt idx="0">
                  <c:v>118.39600000000002</c:v>
                </c:pt>
                <c:pt idx="1">
                  <c:v>257.3003</c:v>
                </c:pt>
                <c:pt idx="2">
                  <c:v>203.74499999999998</c:v>
                </c:pt>
                <c:pt idx="3">
                  <c:v>175.558</c:v>
                </c:pt>
              </c:numCache>
            </c:numRef>
          </c:val>
          <c:smooth val="0"/>
        </c:ser>
        <c:ser>
          <c:idx val="2"/>
          <c:order val="2"/>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scaled'!$D$4,'Duty Cycle Model -quart scaled'!$G$4,'Duty Cycle Model -quart scaled'!$J$4,'Duty Cycle Model -quart scaled'!$M$4)</c:f>
              <c:numCache>
                <c:ptCount val="4"/>
                <c:pt idx="0">
                  <c:v>101.84800000000001</c:v>
                </c:pt>
                <c:pt idx="1">
                  <c:v>221.47320000000002</c:v>
                </c:pt>
                <c:pt idx="2">
                  <c:v>175.288</c:v>
                </c:pt>
                <c:pt idx="3">
                  <c:v>150.98</c:v>
                </c:pt>
              </c:numCache>
            </c:numRef>
          </c:val>
          <c:smooth val="0"/>
        </c:ser>
        <c:ser>
          <c:idx val="3"/>
          <c:order val="3"/>
          <c:spPr>
            <a:ln w="25400">
              <a:solidFill>
                <a:srgbClr val="3399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scaled'!$D$5,'Duty Cycle Model -quart scaled'!$G$5,'Duty Cycle Model -quart scaled'!$J$5,'Duty Cycle Model -quart scaled'!$M$5)</c:f>
              <c:numCache>
                <c:ptCount val="4"/>
                <c:pt idx="0">
                  <c:v>85.18600000000002</c:v>
                </c:pt>
                <c:pt idx="1">
                  <c:v>184.4433</c:v>
                </c:pt>
                <c:pt idx="2">
                  <c:v>146.14499999999998</c:v>
                </c:pt>
                <c:pt idx="3">
                  <c:v>125.988</c:v>
                </c:pt>
              </c:numCache>
            </c:numRef>
          </c:val>
          <c:smooth val="0"/>
        </c:ser>
        <c:ser>
          <c:idx val="4"/>
          <c:order val="4"/>
          <c:spPr>
            <a:ln w="25400">
              <a:solidFill>
                <a:srgbClr val="96969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scaled'!$D$6,'Duty Cycle Model -quart scaled'!$G$6,'Duty Cycle Model -quart scaled'!$J$6,'Duty Cycle Model -quart scaled'!$M$6)</c:f>
              <c:numCache>
                <c:ptCount val="4"/>
                <c:pt idx="0">
                  <c:v>94.774</c:v>
                </c:pt>
                <c:pt idx="1">
                  <c:v>206.00050000000002</c:v>
                </c:pt>
                <c:pt idx="2">
                  <c:v>163.013</c:v>
                </c:pt>
                <c:pt idx="3">
                  <c:v>140.388</c:v>
                </c:pt>
              </c:numCache>
            </c:numRef>
          </c:val>
          <c:smooth val="0"/>
        </c:ser>
        <c:ser>
          <c:idx val="5"/>
          <c:order val="5"/>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scaled'!$D$7,'Duty Cycle Model -quart scaled'!$G$7,'Duty Cycle Model -quart scaled'!$J$7,'Duty Cycle Model -quart scaled'!$M$7)</c:f>
              <c:numCache>
                <c:ptCount val="4"/>
                <c:pt idx="0">
                  <c:v>73.008</c:v>
                </c:pt>
                <c:pt idx="1">
                  <c:v>157.5342</c:v>
                </c:pt>
                <c:pt idx="2">
                  <c:v>124.85799999999999</c:v>
                </c:pt>
                <c:pt idx="3">
                  <c:v>107.66</c:v>
                </c:pt>
              </c:numCache>
            </c:numRef>
          </c:val>
          <c:smooth val="0"/>
        </c:ser>
        <c:ser>
          <c:idx val="6"/>
          <c:order val="6"/>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scaled'!$D$8,'Duty Cycle Model -quart scaled'!$G$8,'Duty Cycle Model -quart scaled'!$J$8,'Duty Cycle Model -quart scaled'!$M$8)</c:f>
              <c:numCache>
                <c:ptCount val="4"/>
                <c:pt idx="0">
                  <c:v>55.438</c:v>
                </c:pt>
                <c:pt idx="1">
                  <c:v>120.02910000000001</c:v>
                </c:pt>
                <c:pt idx="2">
                  <c:v>95.02699999999999</c:v>
                </c:pt>
                <c:pt idx="3">
                  <c:v>81.86800000000001</c:v>
                </c:pt>
              </c:numCache>
            </c:numRef>
          </c:val>
          <c:smooth val="0"/>
        </c:ser>
        <c:ser>
          <c:idx val="7"/>
          <c:order val="7"/>
          <c:spPr>
            <a:ln w="25400">
              <a:solidFill>
                <a:srgbClr val="96969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scaled'!$D$9,'Duty Cycle Model -quart scaled'!$G$9,'Duty Cycle Model -quart scaled'!$J$9,'Duty Cycle Model -quart scaled'!$M$9)</c:f>
              <c:numCache>
                <c:ptCount val="4"/>
                <c:pt idx="0">
                  <c:v>40.742999999999995</c:v>
                </c:pt>
                <c:pt idx="1">
                  <c:v>87.11</c:v>
                </c:pt>
                <c:pt idx="2">
                  <c:v>69.231</c:v>
                </c:pt>
                <c:pt idx="3">
                  <c:v>59.821</c:v>
                </c:pt>
              </c:numCache>
            </c:numRef>
          </c:val>
          <c:smooth val="0"/>
        </c:ser>
        <c:ser>
          <c:idx val="8"/>
          <c:order val="8"/>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scaled'!$D$10,'Duty Cycle Model -quart scaled'!$G$10,'Duty Cycle Model -quart scaled'!$J$10,'Duty Cycle Model -quart scaled'!$M$10)</c:f>
              <c:numCache>
                <c:ptCount val="4"/>
                <c:pt idx="0">
                  <c:v>65.41</c:v>
                </c:pt>
                <c:pt idx="1">
                  <c:v>85.1</c:v>
                </c:pt>
                <c:pt idx="2">
                  <c:v>83.77</c:v>
                </c:pt>
                <c:pt idx="3">
                  <c:v>83.07</c:v>
                </c:pt>
              </c:numCache>
            </c:numRef>
          </c:val>
          <c:smooth val="0"/>
        </c:ser>
        <c:ser>
          <c:idx val="9"/>
          <c:order val="9"/>
          <c:spPr>
            <a:ln w="25400">
              <a:solidFill>
                <a:srgbClr val="CC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scaled'!$D$11,'Duty Cycle Model -quart scaled'!$G$11,'Duty Cycle Model -quart scaled'!$J$11,'Duty Cycle Model -quart scaled'!$M$11)</c:f>
              <c:numCache>
                <c:ptCount val="4"/>
                <c:pt idx="0">
                  <c:v>66.81</c:v>
                </c:pt>
                <c:pt idx="1">
                  <c:v>86.89999999999999</c:v>
                </c:pt>
                <c:pt idx="2">
                  <c:v>85.56999999999998</c:v>
                </c:pt>
                <c:pt idx="3">
                  <c:v>84.86999999999999</c:v>
                </c:pt>
              </c:numCache>
            </c:numRef>
          </c:val>
          <c:smooth val="0"/>
        </c:ser>
        <c:ser>
          <c:idx val="10"/>
          <c:order val="10"/>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scaled'!$D$12,'Duty Cycle Model -quart scaled'!$G$12,'Duty Cycle Model -quart scaled'!$J$12,'Duty Cycle Model -quart scaled'!$M$12)</c:f>
              <c:numCache>
                <c:ptCount val="4"/>
                <c:pt idx="0">
                  <c:v>60.910000000000004</c:v>
                </c:pt>
                <c:pt idx="1">
                  <c:v>79.69</c:v>
                </c:pt>
                <c:pt idx="2">
                  <c:v>78.16999999999999</c:v>
                </c:pt>
                <c:pt idx="3">
                  <c:v>77.37</c:v>
                </c:pt>
              </c:numCache>
            </c:numRef>
          </c:val>
          <c:smooth val="0"/>
        </c:ser>
        <c:ser>
          <c:idx val="11"/>
          <c:order val="11"/>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scaled'!$D$13,'Duty Cycle Model -quart scaled'!$G$13,'Duty Cycle Model -quart scaled'!$J$13,'Duty Cycle Model -quart scaled'!$M$13)</c:f>
              <c:numCache>
                <c:ptCount val="4"/>
                <c:pt idx="0">
                  <c:v>66.51</c:v>
                </c:pt>
                <c:pt idx="1">
                  <c:v>86.88999999999999</c:v>
                </c:pt>
                <c:pt idx="2">
                  <c:v>85.36999999999998</c:v>
                </c:pt>
                <c:pt idx="3">
                  <c:v>84.57</c:v>
                </c:pt>
              </c:numCache>
            </c:numRef>
          </c:val>
          <c:smooth val="0"/>
        </c:ser>
        <c:ser>
          <c:idx val="12"/>
          <c:order val="12"/>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scaled'!$D$14,'Duty Cycle Model -quart scaled'!$G$14,'Duty Cycle Model -quart scaled'!$J$14,'Duty Cycle Model -quart scaled'!$M$14)</c:f>
              <c:numCache>
                <c:ptCount val="4"/>
                <c:pt idx="0">
                  <c:v>68.31</c:v>
                </c:pt>
                <c:pt idx="1">
                  <c:v>89.58</c:v>
                </c:pt>
                <c:pt idx="2">
                  <c:v>87.86999999999999</c:v>
                </c:pt>
                <c:pt idx="3">
                  <c:v>86.97</c:v>
                </c:pt>
              </c:numCache>
            </c:numRef>
          </c:val>
          <c:smooth val="0"/>
        </c:ser>
        <c:ser>
          <c:idx val="13"/>
          <c:order val="13"/>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scaled'!$D$15,'Duty Cycle Model -quart scaled'!$G$15,'Duty Cycle Model -quart scaled'!$J$15,'Duty Cycle Model -quart scaled'!$M$15)</c:f>
              <c:numCache>
                <c:ptCount val="4"/>
                <c:pt idx="0">
                  <c:v>61.31</c:v>
                </c:pt>
                <c:pt idx="1">
                  <c:v>80.58</c:v>
                </c:pt>
                <c:pt idx="2">
                  <c:v>78.87</c:v>
                </c:pt>
                <c:pt idx="3">
                  <c:v>77.97</c:v>
                </c:pt>
              </c:numCache>
            </c:numRef>
          </c:val>
          <c:smooth val="0"/>
        </c:ser>
        <c:ser>
          <c:idx val="14"/>
          <c:order val="14"/>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scaled'!$D$16,'Duty Cycle Model -quart scaled'!$G$16,'Duty Cycle Model -quart scaled'!$J$16,'Duty Cycle Model -quart scaled'!$M$16)</c:f>
              <c:numCache>
                <c:ptCount val="4"/>
                <c:pt idx="0">
                  <c:v>77.71000000000001</c:v>
                </c:pt>
                <c:pt idx="1">
                  <c:v>101.29</c:v>
                </c:pt>
                <c:pt idx="2">
                  <c:v>99.76999999999998</c:v>
                </c:pt>
                <c:pt idx="3">
                  <c:v>98.97</c:v>
                </c:pt>
              </c:numCache>
            </c:numRef>
          </c:val>
          <c:smooth val="0"/>
        </c:ser>
        <c:ser>
          <c:idx val="15"/>
          <c:order val="15"/>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scaled'!$D$17,'Duty Cycle Model -quart scaled'!$G$17,'Duty Cycle Model -quart scaled'!$J$17,'Duty Cycle Model -quart scaled'!$M$17)</c:f>
              <c:numCache>
                <c:ptCount val="4"/>
                <c:pt idx="0">
                  <c:v>79.50999999999999</c:v>
                </c:pt>
                <c:pt idx="1">
                  <c:v>103.98</c:v>
                </c:pt>
                <c:pt idx="2">
                  <c:v>102.27</c:v>
                </c:pt>
                <c:pt idx="3">
                  <c:v>101.36999999999999</c:v>
                </c:pt>
              </c:numCache>
            </c:numRef>
          </c:val>
          <c:smooth val="0"/>
        </c:ser>
        <c:ser>
          <c:idx val="16"/>
          <c:order val="16"/>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scaled'!$D$18,'Duty Cycle Model -quart scaled'!$G$18,'Duty Cycle Model -quart scaled'!$J$18,'Duty Cycle Model -quart scaled'!$M$18)</c:f>
              <c:numCache>
                <c:ptCount val="4"/>
                <c:pt idx="0">
                  <c:v>86.50999999999999</c:v>
                </c:pt>
                <c:pt idx="1">
                  <c:v>112.97999999999999</c:v>
                </c:pt>
                <c:pt idx="2">
                  <c:v>111.27</c:v>
                </c:pt>
                <c:pt idx="3">
                  <c:v>110.36999999999999</c:v>
                </c:pt>
              </c:numCache>
            </c:numRef>
          </c:val>
          <c:smooth val="0"/>
        </c:ser>
        <c:ser>
          <c:idx val="17"/>
          <c:order val="17"/>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scaled'!$D$19,'Duty Cycle Model -quart scaled'!$G$19,'Duty Cycle Model -quart scaled'!$J$19,'Duty Cycle Model -quart scaled'!$M$19)</c:f>
              <c:numCache>
                <c:ptCount val="4"/>
                <c:pt idx="0">
                  <c:v>82.31</c:v>
                </c:pt>
                <c:pt idx="1">
                  <c:v>107.57999999999998</c:v>
                </c:pt>
                <c:pt idx="2">
                  <c:v>105.86999999999999</c:v>
                </c:pt>
                <c:pt idx="3">
                  <c:v>104.96999999999998</c:v>
                </c:pt>
              </c:numCache>
            </c:numRef>
          </c:val>
          <c:smooth val="0"/>
        </c:ser>
        <c:ser>
          <c:idx val="18"/>
          <c:order val="18"/>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scaled'!$D$20,'Duty Cycle Model -quart scaled'!$G$20,'Duty Cycle Model -quart scaled'!$J$20,'Duty Cycle Model -quart scaled'!$M$20)</c:f>
              <c:numCache>
                <c:ptCount val="4"/>
                <c:pt idx="0">
                  <c:v>73.21000000000001</c:v>
                </c:pt>
                <c:pt idx="1">
                  <c:v>95.88</c:v>
                </c:pt>
                <c:pt idx="2">
                  <c:v>94.16999999999999</c:v>
                </c:pt>
                <c:pt idx="3">
                  <c:v>93.26999999999998</c:v>
                </c:pt>
              </c:numCache>
            </c:numRef>
          </c:val>
          <c:smooth val="0"/>
        </c:ser>
        <c:ser>
          <c:idx val="19"/>
          <c:order val="19"/>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scaled'!$D$21,'Duty Cycle Model -quart scaled'!$G$21,'Duty Cycle Model -quart scaled'!$J$21,'Duty Cycle Model -quart scaled'!$M$21)</c:f>
              <c:numCache>
                <c:ptCount val="4"/>
                <c:pt idx="0">
                  <c:v>46.11000000000001</c:v>
                </c:pt>
                <c:pt idx="1">
                  <c:v>96.62200000000001</c:v>
                </c:pt>
                <c:pt idx="2">
                  <c:v>77.09</c:v>
                </c:pt>
                <c:pt idx="3">
                  <c:v>66.81</c:v>
                </c:pt>
              </c:numCache>
            </c:numRef>
          </c:val>
          <c:smooth val="0"/>
        </c:ser>
        <c:ser>
          <c:idx val="20"/>
          <c:order val="20"/>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scaled'!$D$22,'Duty Cycle Model -quart scaled'!$G$22,'Duty Cycle Model -quart scaled'!$J$22,'Duty Cycle Model -quart scaled'!$M$22)</c:f>
              <c:numCache>
                <c:ptCount val="4"/>
                <c:pt idx="0">
                  <c:v>63.69</c:v>
                </c:pt>
                <c:pt idx="1">
                  <c:v>134.028</c:v>
                </c:pt>
                <c:pt idx="2">
                  <c:v>107.01</c:v>
                </c:pt>
                <c:pt idx="3">
                  <c:v>92.79</c:v>
                </c:pt>
              </c:numCache>
            </c:numRef>
          </c:val>
          <c:smooth val="0"/>
        </c:ser>
        <c:ser>
          <c:idx val="21"/>
          <c:order val="21"/>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scaled'!$D$23,'Duty Cycle Model -quart scaled'!$G$23,'Duty Cycle Model -quart scaled'!$J$23,'Duty Cycle Model -quart scaled'!$M$23)</c:f>
              <c:numCache>
                <c:ptCount val="4"/>
                <c:pt idx="0">
                  <c:v>73.56</c:v>
                </c:pt>
                <c:pt idx="1">
                  <c:v>155.397</c:v>
                </c:pt>
                <c:pt idx="2">
                  <c:v>123.99</c:v>
                </c:pt>
                <c:pt idx="3">
                  <c:v>107.46</c:v>
                </c:pt>
              </c:numCache>
            </c:numRef>
          </c:val>
          <c:smooth val="0"/>
        </c:ser>
        <c:marker val="1"/>
        <c:axId val="23705120"/>
        <c:axId val="12019489"/>
      </c:lineChart>
      <c:catAx>
        <c:axId val="23705120"/>
        <c:scaling>
          <c:orientation val="minMax"/>
        </c:scaling>
        <c:axPos val="b"/>
        <c:title>
          <c:tx>
            <c:rich>
              <a:bodyPr vert="horz" rot="0" anchor="ctr"/>
              <a:lstStyle/>
              <a:p>
                <a:pPr algn="ctr">
                  <a:defRPr/>
                </a:pPr>
                <a:r>
                  <a:rPr lang="en-US" cap="none" sz="1200" b="1" i="0" u="none" baseline="0"/>
                  <a:t>Scenario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2019489"/>
        <c:crosses val="autoZero"/>
        <c:auto val="1"/>
        <c:lblOffset val="100"/>
        <c:noMultiLvlLbl val="0"/>
      </c:catAx>
      <c:valAx>
        <c:axId val="12019489"/>
        <c:scaling>
          <c:orientation val="minMax"/>
        </c:scaling>
        <c:axPos val="l"/>
        <c:title>
          <c:tx>
            <c:rich>
              <a:bodyPr vert="horz" rot="-5400000" anchor="ctr"/>
              <a:lstStyle/>
              <a:p>
                <a:pPr algn="ctr">
                  <a:defRPr/>
                </a:pPr>
                <a:r>
                  <a:rPr lang="en-US" cap="none" sz="1200" b="1" i="0" u="none" baseline="0"/>
                  <a:t>Watt 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23705120"/>
        <c:crossesAt val="1"/>
        <c:crossBetween val="between"/>
        <c:dispUnits/>
      </c:valAx>
      <c:spPr>
        <a:solidFill>
          <a:srgbClr val="CDCDCD"/>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Scenario 1</a:t>
            </a:r>
          </a:p>
        </c:rich>
      </c:tx>
      <c:layout>
        <c:manualLayout>
          <c:xMode val="factor"/>
          <c:yMode val="factor"/>
          <c:x val="0.29525"/>
          <c:y val="0.0095"/>
        </c:manualLayout>
      </c:layout>
      <c:spPr>
        <a:noFill/>
        <a:ln>
          <a:noFill/>
        </a:ln>
      </c:spPr>
    </c:title>
    <c:plotArea>
      <c:layout>
        <c:manualLayout>
          <c:xMode val="edge"/>
          <c:yMode val="edge"/>
          <c:x val="0.1895"/>
          <c:y val="0.086"/>
          <c:w val="0.4835"/>
          <c:h val="0.80025"/>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c:v>
                </c:pt>
                <c:pt idx="3">
                  <c:v>unused entry</c:v>
                </c:pt>
              </c:strCache>
            </c:strRef>
          </c:cat>
          <c:val>
            <c:numRef>
              <c:f>Factors!$B$2:$B$5</c:f>
              <c:numCache>
                <c:ptCount val="4"/>
                <c:pt idx="0">
                  <c:v>0.6</c:v>
                </c:pt>
                <c:pt idx="1">
                  <c:v>0.2</c:v>
                </c:pt>
                <c:pt idx="2">
                  <c:v>0.2</c:v>
                </c:pt>
                <c:pt idx="3">
                  <c:v>0</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Scenario 2</a:t>
            </a:r>
          </a:p>
        </c:rich>
      </c:tx>
      <c:layout>
        <c:manualLayout>
          <c:xMode val="factor"/>
          <c:yMode val="factor"/>
          <c:x val="0.2275"/>
          <c:y val="0.00475"/>
        </c:manualLayout>
      </c:layout>
      <c:spPr>
        <a:noFill/>
        <a:ln>
          <a:noFill/>
        </a:ln>
      </c:spPr>
    </c:title>
    <c:plotArea>
      <c:layout>
        <c:manualLayout>
          <c:xMode val="edge"/>
          <c:yMode val="edge"/>
          <c:x val="0.1935"/>
          <c:y val="0.08675"/>
          <c:w val="0.475"/>
          <c:h val="0.80175"/>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c:v>
                </c:pt>
                <c:pt idx="3">
                  <c:v>unused entry</c:v>
                </c:pt>
              </c:strCache>
            </c:strRef>
          </c:cat>
          <c:val>
            <c:numRef>
              <c:f>Factors!$C$2:$C$5</c:f>
              <c:numCache>
                <c:ptCount val="4"/>
                <c:pt idx="0">
                  <c:v>0.89</c:v>
                </c:pt>
                <c:pt idx="1">
                  <c:v>0.1</c:v>
                </c:pt>
                <c:pt idx="2">
                  <c:v>0.01</c:v>
                </c:pt>
                <c:pt idx="3">
                  <c:v>0</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Scenario 3</a:t>
            </a:r>
          </a:p>
        </c:rich>
      </c:tx>
      <c:layout>
        <c:manualLayout>
          <c:xMode val="factor"/>
          <c:yMode val="factor"/>
          <c:x val="0.32025"/>
          <c:y val="0.00475"/>
        </c:manualLayout>
      </c:layout>
      <c:spPr>
        <a:noFill/>
        <a:ln>
          <a:noFill/>
        </a:ln>
      </c:spPr>
    </c:title>
    <c:plotArea>
      <c:layout>
        <c:manualLayout>
          <c:xMode val="edge"/>
          <c:yMode val="edge"/>
          <c:x val="0.19475"/>
          <c:y val="0.0845"/>
          <c:w val="0.472"/>
          <c:h val="0.806"/>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c:v>
                </c:pt>
                <c:pt idx="3">
                  <c:v>unused entry</c:v>
                </c:pt>
              </c:strCache>
            </c:strRef>
          </c:cat>
          <c:val>
            <c:numRef>
              <c:f>Factors!$D$2:$D$5</c:f>
              <c:numCache>
                <c:ptCount val="4"/>
                <c:pt idx="0">
                  <c:v>0.7</c:v>
                </c:pt>
                <c:pt idx="1">
                  <c:v>0.1</c:v>
                </c:pt>
                <c:pt idx="2">
                  <c:v>0.2</c:v>
                </c:pt>
                <c:pt idx="3">
                  <c:v>0</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53"/>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53"/>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53"/>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53"/>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53"/>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53"/>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0.11075</cdr:x>
      <cdr:y>0.61475</cdr:y>
    </cdr:from>
    <cdr:to>
      <cdr:x>0.8705</cdr:x>
      <cdr:y>0.61475</cdr:y>
    </cdr:to>
    <cdr:sp>
      <cdr:nvSpPr>
        <cdr:cNvPr id="1" name="Line 1"/>
        <cdr:cNvSpPr>
          <a:spLocks/>
        </cdr:cNvSpPr>
      </cdr:nvSpPr>
      <cdr:spPr>
        <a:xfrm flipV="1">
          <a:off x="952500" y="3629025"/>
          <a:ext cx="6591300" cy="0"/>
        </a:xfrm>
        <a:prstGeom prst="line">
          <a:avLst/>
        </a:prstGeom>
        <a:noFill/>
        <a:ln w="9525" cmpd="sng">
          <a:solidFill>
            <a:srgbClr val="DD080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0.556</cdr:y>
    </cdr:from>
    <cdr:to>
      <cdr:x>0.8715</cdr:x>
      <cdr:y>0.556</cdr:y>
    </cdr:to>
    <cdr:sp>
      <cdr:nvSpPr>
        <cdr:cNvPr id="2" name="Line 2"/>
        <cdr:cNvSpPr>
          <a:spLocks/>
        </cdr:cNvSpPr>
      </cdr:nvSpPr>
      <cdr:spPr>
        <a:xfrm flipV="1">
          <a:off x="952500" y="3286125"/>
          <a:ext cx="6600825" cy="0"/>
        </a:xfrm>
        <a:prstGeom prst="line">
          <a:avLst/>
        </a:prstGeom>
        <a:noFill/>
        <a:ln w="9525" cmpd="sng">
          <a:solidFill>
            <a:srgbClr val="0000D4"/>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0.8715</cdr:x>
      <cdr:y>0.5445</cdr:y>
    </cdr:from>
    <cdr:to>
      <cdr:x>1</cdr:x>
      <cdr:y>0.5785</cdr:y>
    </cdr:to>
    <cdr:sp>
      <cdr:nvSpPr>
        <cdr:cNvPr id="3" name="TextBox 3"/>
        <cdr:cNvSpPr txBox="1">
          <a:spLocks noChangeArrowheads="1"/>
        </cdr:cNvSpPr>
      </cdr:nvSpPr>
      <cdr:spPr>
        <a:xfrm>
          <a:off x="7553325" y="3219450"/>
          <a:ext cx="1133475" cy="200025"/>
        </a:xfrm>
        <a:prstGeom prst="rect">
          <a:avLst/>
        </a:prstGeom>
        <a:noFill/>
        <a:ln w="9525" cmpd="sng">
          <a:noFill/>
        </a:ln>
      </cdr:spPr>
      <cdr:txBody>
        <a:bodyPr vertOverflow="clip" wrap="square">
          <a:spAutoFit/>
        </a:bodyPr>
        <a:p>
          <a:pPr algn="l">
            <a:defRPr/>
          </a:pPr>
          <a:r>
            <a:rPr lang="en-US" cap="none" sz="1000" b="0" i="0" u="none" baseline="0"/>
            <a:t>Median: 40.24%</a:t>
          </a:r>
        </a:p>
      </cdr:txBody>
    </cdr:sp>
  </cdr:relSizeAnchor>
  <cdr:relSizeAnchor xmlns:cdr="http://schemas.openxmlformats.org/drawingml/2006/chartDrawing">
    <cdr:from>
      <cdr:x>0.8705</cdr:x>
      <cdr:y>0.6</cdr:y>
    </cdr:from>
    <cdr:to>
      <cdr:x>1</cdr:x>
      <cdr:y>0.634</cdr:y>
    </cdr:to>
    <cdr:sp>
      <cdr:nvSpPr>
        <cdr:cNvPr id="4" name="TextBox 4"/>
        <cdr:cNvSpPr txBox="1">
          <a:spLocks noChangeArrowheads="1"/>
        </cdr:cNvSpPr>
      </cdr:nvSpPr>
      <cdr:spPr>
        <a:xfrm>
          <a:off x="7553325" y="3543300"/>
          <a:ext cx="1171575" cy="200025"/>
        </a:xfrm>
        <a:prstGeom prst="rect">
          <a:avLst/>
        </a:prstGeom>
        <a:noFill/>
        <a:ln w="9525" cmpd="sng">
          <a:noFill/>
        </a:ln>
      </cdr:spPr>
      <cdr:txBody>
        <a:bodyPr vertOverflow="clip" wrap="square">
          <a:spAutoFit/>
        </a:bodyPr>
        <a:p>
          <a:pPr algn="l">
            <a:defRPr/>
          </a:pPr>
          <a:r>
            <a:rPr lang="en-US" cap="none" sz="1000" b="0" i="0" u="none" baseline="0"/>
            <a:t>Quartile: 34.36%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3</xdr:col>
      <xdr:colOff>19050</xdr:colOff>
      <xdr:row>14</xdr:row>
      <xdr:rowOff>66675</xdr:rowOff>
    </xdr:to>
    <xdr:graphicFrame>
      <xdr:nvGraphicFramePr>
        <xdr:cNvPr id="1" name="Chart 1"/>
        <xdr:cNvGraphicFramePr/>
      </xdr:nvGraphicFramePr>
      <xdr:xfrm>
        <a:off x="66675" y="95250"/>
        <a:ext cx="2438400" cy="223837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0</xdr:row>
      <xdr:rowOff>85725</xdr:rowOff>
    </xdr:from>
    <xdr:to>
      <xdr:col>5</xdr:col>
      <xdr:colOff>742950</xdr:colOff>
      <xdr:row>14</xdr:row>
      <xdr:rowOff>66675</xdr:rowOff>
    </xdr:to>
    <xdr:graphicFrame>
      <xdr:nvGraphicFramePr>
        <xdr:cNvPr id="2" name="Chart 2"/>
        <xdr:cNvGraphicFramePr/>
      </xdr:nvGraphicFramePr>
      <xdr:xfrm>
        <a:off x="2552700" y="85725"/>
        <a:ext cx="2333625" cy="2247900"/>
      </xdr:xfrm>
      <a:graphic>
        <a:graphicData uri="http://schemas.openxmlformats.org/drawingml/2006/chart">
          <c:chart xmlns:c="http://schemas.openxmlformats.org/drawingml/2006/chart" r:id="rId2"/>
        </a:graphicData>
      </a:graphic>
    </xdr:graphicFrame>
    <xdr:clientData/>
  </xdr:twoCellAnchor>
  <xdr:twoCellAnchor>
    <xdr:from>
      <xdr:col>6</xdr:col>
      <xdr:colOff>47625</xdr:colOff>
      <xdr:row>0</xdr:row>
      <xdr:rowOff>85725</xdr:rowOff>
    </xdr:from>
    <xdr:to>
      <xdr:col>8</xdr:col>
      <xdr:colOff>742950</xdr:colOff>
      <xdr:row>14</xdr:row>
      <xdr:rowOff>66675</xdr:rowOff>
    </xdr:to>
    <xdr:graphicFrame>
      <xdr:nvGraphicFramePr>
        <xdr:cNvPr id="3" name="Chart 3"/>
        <xdr:cNvGraphicFramePr/>
      </xdr:nvGraphicFramePr>
      <xdr:xfrm>
        <a:off x="5019675" y="85725"/>
        <a:ext cx="2352675" cy="224790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15</xdr:row>
      <xdr:rowOff>66675</xdr:rowOff>
    </xdr:from>
    <xdr:to>
      <xdr:col>3</xdr:col>
      <xdr:colOff>0</xdr:colOff>
      <xdr:row>28</xdr:row>
      <xdr:rowOff>142875</xdr:rowOff>
    </xdr:to>
    <xdr:graphicFrame>
      <xdr:nvGraphicFramePr>
        <xdr:cNvPr id="4" name="Chart 4"/>
        <xdr:cNvGraphicFramePr/>
      </xdr:nvGraphicFramePr>
      <xdr:xfrm>
        <a:off x="47625" y="2495550"/>
        <a:ext cx="2438400" cy="2181225"/>
      </xdr:xfrm>
      <a:graphic>
        <a:graphicData uri="http://schemas.openxmlformats.org/drawingml/2006/chart">
          <c:chart xmlns:c="http://schemas.openxmlformats.org/drawingml/2006/chart" r:id="rId4"/>
        </a:graphicData>
      </a:graphic>
    </xdr:graphicFrame>
    <xdr:clientData/>
  </xdr:twoCellAnchor>
  <xdr:twoCellAnchor>
    <xdr:from>
      <xdr:col>3</xdr:col>
      <xdr:colOff>47625</xdr:colOff>
      <xdr:row>15</xdr:row>
      <xdr:rowOff>66675</xdr:rowOff>
    </xdr:from>
    <xdr:to>
      <xdr:col>6</xdr:col>
      <xdr:colOff>19050</xdr:colOff>
      <xdr:row>29</xdr:row>
      <xdr:rowOff>19050</xdr:rowOff>
    </xdr:to>
    <xdr:graphicFrame>
      <xdr:nvGraphicFramePr>
        <xdr:cNvPr id="5" name="Chart 5"/>
        <xdr:cNvGraphicFramePr/>
      </xdr:nvGraphicFramePr>
      <xdr:xfrm>
        <a:off x="2533650" y="2495550"/>
        <a:ext cx="2457450" cy="2219325"/>
      </xdr:xfrm>
      <a:graphic>
        <a:graphicData uri="http://schemas.openxmlformats.org/drawingml/2006/chart">
          <c:chart xmlns:c="http://schemas.openxmlformats.org/drawingml/2006/chart" r:id="rId5"/>
        </a:graphicData>
      </a:graphic>
    </xdr:graphicFrame>
    <xdr:clientData/>
  </xdr:twoCellAnchor>
  <xdr:twoCellAnchor>
    <xdr:from>
      <xdr:col>8</xdr:col>
      <xdr:colOff>800100</xdr:colOff>
      <xdr:row>0</xdr:row>
      <xdr:rowOff>76200</xdr:rowOff>
    </xdr:from>
    <xdr:to>
      <xdr:col>11</xdr:col>
      <xdr:colOff>714375</xdr:colOff>
      <xdr:row>14</xdr:row>
      <xdr:rowOff>85725</xdr:rowOff>
    </xdr:to>
    <xdr:graphicFrame>
      <xdr:nvGraphicFramePr>
        <xdr:cNvPr id="6" name="Chart 7"/>
        <xdr:cNvGraphicFramePr/>
      </xdr:nvGraphicFramePr>
      <xdr:xfrm>
        <a:off x="7429500" y="76200"/>
        <a:ext cx="2400300" cy="2276475"/>
      </xdr:xfrm>
      <a:graphic>
        <a:graphicData uri="http://schemas.openxmlformats.org/drawingml/2006/chart">
          <c:chart xmlns:c="http://schemas.openxmlformats.org/drawingml/2006/chart" r:id="rId6"/>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bolioli\Temp\Mail%20Downloads\Computer_Analysis%2008-1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 Private"/>
      <sheetName val="Levels"/>
      <sheetName val="Desktops wo WOL"/>
      <sheetName val="Desktops WOL"/>
      <sheetName val="Desktops Pow Adj"/>
      <sheetName val="Levels_PS"/>
      <sheetName val="Desktops_PS"/>
      <sheetName val="DT Removed"/>
      <sheetName val="Notebooks"/>
      <sheetName val="NB Remov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O85"/>
  <sheetViews>
    <sheetView tabSelected="1" view="pageBreakPreview" zoomScale="125" zoomScaleSheetLayoutView="125" workbookViewId="0" topLeftCell="A1">
      <pane xSplit="3" ySplit="3" topLeftCell="Y4" activePane="bottomRight" state="frozen"/>
      <selection pane="topLeft" activeCell="C2" sqref="C2"/>
      <selection pane="topRight" activeCell="C2" sqref="C2"/>
      <selection pane="bottomLeft" activeCell="C2" sqref="C2"/>
      <selection pane="bottomRight" activeCell="AL12" sqref="AL12:AL22"/>
    </sheetView>
  </sheetViews>
  <sheetFormatPr defaultColWidth="9.140625" defaultRowHeight="12.75"/>
  <cols>
    <col min="1" max="1" width="9.140625" style="11" customWidth="1"/>
    <col min="2" max="2" width="21.28125" style="11" customWidth="1"/>
    <col min="3" max="3" width="22.28125" style="11" bestFit="1" customWidth="1"/>
    <col min="4" max="4" width="12.7109375" style="11" customWidth="1"/>
    <col min="5" max="5" width="13.421875" style="11" customWidth="1"/>
    <col min="6" max="6" width="11.28125" style="11" customWidth="1"/>
    <col min="7" max="7" width="11.421875" style="11" customWidth="1"/>
    <col min="8" max="8" width="6.140625" style="11" customWidth="1"/>
    <col min="9" max="9" width="7.7109375" style="11" customWidth="1"/>
    <col min="10" max="10" width="6.7109375" style="11" customWidth="1"/>
    <col min="11" max="13" width="6.140625" style="11" customWidth="1"/>
    <col min="14" max="14" width="6.7109375" style="11" customWidth="1"/>
    <col min="15" max="16" width="7.140625" style="11" customWidth="1"/>
    <col min="17" max="23" width="5.28125" style="11" customWidth="1"/>
    <col min="24" max="24" width="8.140625" style="11" bestFit="1" customWidth="1"/>
    <col min="25" max="28" width="5.28125" style="11" customWidth="1"/>
    <col min="29" max="29" width="7.28125" style="11" bestFit="1" customWidth="1"/>
    <col min="30" max="30" width="5.28125" style="11" customWidth="1"/>
    <col min="31" max="48" width="9.140625" style="11" customWidth="1"/>
    <col min="49" max="49" width="48.00390625" style="11" customWidth="1"/>
    <col min="50" max="50" width="25.421875" style="0" customWidth="1"/>
    <col min="51" max="16384" width="8.7109375" style="0" customWidth="1"/>
  </cols>
  <sheetData>
    <row r="1" spans="1:50" ht="39" customHeight="1" thickBot="1">
      <c r="A1" s="1"/>
      <c r="B1" s="82" t="s">
        <v>140</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t="s">
        <v>140</v>
      </c>
      <c r="AI1" s="82"/>
      <c r="AJ1" s="82"/>
      <c r="AK1" s="82"/>
      <c r="AL1" s="82"/>
      <c r="AM1" s="82"/>
      <c r="AN1" s="82"/>
      <c r="AO1" s="82"/>
      <c r="AP1" s="82"/>
      <c r="AQ1" s="82"/>
      <c r="AR1" s="82"/>
      <c r="AS1" s="82"/>
      <c r="AT1" s="82"/>
      <c r="AU1" s="82"/>
      <c r="AV1" s="82"/>
      <c r="AW1" s="82"/>
      <c r="AX1" s="23"/>
    </row>
    <row r="2" spans="1:51" ht="30" customHeight="1">
      <c r="A2" s="2"/>
      <c r="B2" s="87" t="s">
        <v>36</v>
      </c>
      <c r="C2" s="88"/>
      <c r="D2" s="88"/>
      <c r="E2" s="88"/>
      <c r="F2" s="88"/>
      <c r="G2" s="88"/>
      <c r="H2" s="84" t="s">
        <v>117</v>
      </c>
      <c r="I2" s="85"/>
      <c r="J2" s="85"/>
      <c r="K2" s="85"/>
      <c r="L2" s="85"/>
      <c r="M2" s="85"/>
      <c r="N2" s="85"/>
      <c r="O2" s="85"/>
      <c r="P2" s="85"/>
      <c r="Q2" s="85"/>
      <c r="R2" s="85"/>
      <c r="S2" s="85"/>
      <c r="T2" s="85"/>
      <c r="U2" s="85"/>
      <c r="V2" s="85"/>
      <c r="W2" s="85"/>
      <c r="X2" s="85"/>
      <c r="Y2" s="85"/>
      <c r="Z2" s="85"/>
      <c r="AA2" s="85"/>
      <c r="AB2" s="85"/>
      <c r="AC2" s="85"/>
      <c r="AD2" s="85"/>
      <c r="AE2" s="85"/>
      <c r="AF2" s="85"/>
      <c r="AG2" s="85"/>
      <c r="AH2" s="84" t="s">
        <v>160</v>
      </c>
      <c r="AI2" s="85"/>
      <c r="AJ2" s="85"/>
      <c r="AK2" s="85"/>
      <c r="AL2" s="85"/>
      <c r="AM2" s="85"/>
      <c r="AN2" s="85"/>
      <c r="AO2" s="85"/>
      <c r="AP2" s="85"/>
      <c r="AQ2" s="85"/>
      <c r="AR2" s="85"/>
      <c r="AS2" s="85"/>
      <c r="AT2" s="85"/>
      <c r="AU2" s="86"/>
      <c r="AV2" s="89" t="s">
        <v>133</v>
      </c>
      <c r="AW2" s="90"/>
      <c r="AX2" s="22"/>
      <c r="AY2" s="22"/>
    </row>
    <row r="3" spans="1:45" s="5" customFormat="1" ht="129" customHeight="1" thickBot="1">
      <c r="A3" s="4" t="s">
        <v>48</v>
      </c>
      <c r="B3" s="13" t="s">
        <v>49</v>
      </c>
      <c r="C3" s="14" t="s">
        <v>50</v>
      </c>
      <c r="D3" s="15" t="s">
        <v>26</v>
      </c>
      <c r="E3" s="16" t="s">
        <v>21</v>
      </c>
      <c r="F3" s="20" t="s">
        <v>128</v>
      </c>
      <c r="G3" s="17" t="s">
        <v>22</v>
      </c>
      <c r="H3" s="13" t="s">
        <v>110</v>
      </c>
      <c r="I3" s="13" t="s">
        <v>25</v>
      </c>
      <c r="J3" s="13" t="s">
        <v>109</v>
      </c>
      <c r="K3" s="13" t="s">
        <v>12</v>
      </c>
      <c r="L3" s="13" t="s">
        <v>161</v>
      </c>
      <c r="M3" s="13" t="s">
        <v>126</v>
      </c>
      <c r="N3" s="13" t="s">
        <v>158</v>
      </c>
      <c r="O3" s="29" t="s">
        <v>67</v>
      </c>
      <c r="P3" s="33" t="s">
        <v>139</v>
      </c>
      <c r="Q3" s="24" t="s">
        <v>111</v>
      </c>
      <c r="R3" s="20" t="s">
        <v>100</v>
      </c>
      <c r="S3" s="20" t="s">
        <v>29</v>
      </c>
      <c r="T3" s="20" t="s">
        <v>51</v>
      </c>
      <c r="U3" s="20" t="s">
        <v>68</v>
      </c>
      <c r="V3" s="20" t="s">
        <v>30</v>
      </c>
      <c r="W3" s="20" t="s">
        <v>31</v>
      </c>
      <c r="X3" s="20" t="s">
        <v>159</v>
      </c>
      <c r="Y3" s="20" t="s">
        <v>32</v>
      </c>
      <c r="Z3" s="20" t="s">
        <v>155</v>
      </c>
      <c r="AA3" s="20" t="s">
        <v>33</v>
      </c>
      <c r="AB3" s="20" t="s">
        <v>19</v>
      </c>
      <c r="AC3" s="20" t="s">
        <v>122</v>
      </c>
      <c r="AD3" s="16" t="s">
        <v>52</v>
      </c>
      <c r="AE3" s="29" t="s">
        <v>130</v>
      </c>
      <c r="AF3" s="30" t="s">
        <v>131</v>
      </c>
      <c r="AG3" s="30" t="s">
        <v>145</v>
      </c>
      <c r="AH3" s="30" t="s">
        <v>127</v>
      </c>
      <c r="AI3" s="32" t="s">
        <v>94</v>
      </c>
      <c r="AJ3" s="13" t="s">
        <v>156</v>
      </c>
      <c r="AK3" s="31" t="s">
        <v>150</v>
      </c>
      <c r="AL3" s="31" t="s">
        <v>151</v>
      </c>
      <c r="AM3" s="32" t="s">
        <v>112</v>
      </c>
      <c r="AN3" s="31" t="s">
        <v>134</v>
      </c>
      <c r="AO3" s="31" t="s">
        <v>34</v>
      </c>
      <c r="AP3" s="18" t="s">
        <v>95</v>
      </c>
      <c r="AQ3" s="4" t="s">
        <v>135</v>
      </c>
      <c r="AR3" s="24" t="s">
        <v>35</v>
      </c>
      <c r="AS3" s="25" t="s">
        <v>113</v>
      </c>
    </row>
    <row r="4" spans="1:248" s="22" customFormat="1" ht="12.75">
      <c r="A4" s="28">
        <v>1</v>
      </c>
      <c r="B4" s="28" t="s">
        <v>79</v>
      </c>
      <c r="C4" s="28" t="s">
        <v>74</v>
      </c>
      <c r="D4" s="28">
        <v>37462</v>
      </c>
      <c r="E4" s="28" t="s">
        <v>144</v>
      </c>
      <c r="F4" s="28" t="s">
        <v>144</v>
      </c>
      <c r="G4" s="69" t="s">
        <v>129</v>
      </c>
      <c r="H4" s="28"/>
      <c r="I4" s="28"/>
      <c r="J4" s="69"/>
      <c r="K4" s="28">
        <v>2</v>
      </c>
      <c r="L4" s="28">
        <v>2</v>
      </c>
      <c r="M4" s="28">
        <v>2</v>
      </c>
      <c r="N4" s="28"/>
      <c r="O4" s="69">
        <v>32</v>
      </c>
      <c r="P4" s="69">
        <v>64</v>
      </c>
      <c r="Q4" s="28">
        <v>8</v>
      </c>
      <c r="R4" s="69">
        <v>16</v>
      </c>
      <c r="S4" s="28">
        <v>1</v>
      </c>
      <c r="T4" s="28" t="s">
        <v>24</v>
      </c>
      <c r="U4" s="69">
        <v>7.2</v>
      </c>
      <c r="V4" s="28">
        <v>5</v>
      </c>
      <c r="W4" s="28">
        <v>9</v>
      </c>
      <c r="X4" s="28"/>
      <c r="Y4" s="28"/>
      <c r="Z4" s="28"/>
      <c r="AA4" s="69">
        <v>2</v>
      </c>
      <c r="AB4" s="28" t="s">
        <v>6</v>
      </c>
      <c r="AC4" s="28" t="s">
        <v>6</v>
      </c>
      <c r="AD4" s="28" t="s">
        <v>136</v>
      </c>
      <c r="AE4" s="28">
        <v>1000</v>
      </c>
      <c r="AF4" s="69" t="s">
        <v>63</v>
      </c>
      <c r="AG4" s="28"/>
      <c r="AH4" s="28"/>
      <c r="AI4" s="28">
        <v>115</v>
      </c>
      <c r="AJ4" s="28">
        <v>2.43</v>
      </c>
      <c r="AK4" s="28">
        <v>6.46</v>
      </c>
      <c r="AL4" s="68"/>
      <c r="AM4" s="28">
        <v>317.46</v>
      </c>
      <c r="AN4" s="28"/>
      <c r="AO4" s="28"/>
      <c r="AP4" s="28"/>
      <c r="AQ4" s="28">
        <v>563.5</v>
      </c>
      <c r="AR4" s="28"/>
      <c r="AS4" s="28"/>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row>
    <row r="5" spans="1:248" s="22" customFormat="1" ht="12.75">
      <c r="A5" s="28">
        <v>2</v>
      </c>
      <c r="B5" s="28" t="s">
        <v>79</v>
      </c>
      <c r="C5" s="28" t="s">
        <v>74</v>
      </c>
      <c r="D5" s="28">
        <v>37462</v>
      </c>
      <c r="E5" s="28" t="s">
        <v>144</v>
      </c>
      <c r="F5" s="28" t="s">
        <v>144</v>
      </c>
      <c r="G5" s="69" t="s">
        <v>129</v>
      </c>
      <c r="H5" s="28"/>
      <c r="I5" s="28"/>
      <c r="J5" s="69"/>
      <c r="K5" s="28">
        <v>2</v>
      </c>
      <c r="L5" s="28">
        <v>2</v>
      </c>
      <c r="M5" s="28">
        <v>2</v>
      </c>
      <c r="N5" s="28"/>
      <c r="O5" s="69">
        <v>32</v>
      </c>
      <c r="P5" s="69">
        <v>64</v>
      </c>
      <c r="Q5" s="28">
        <v>8</v>
      </c>
      <c r="R5" s="69">
        <v>16</v>
      </c>
      <c r="S5" s="28">
        <v>1</v>
      </c>
      <c r="T5" s="28" t="s">
        <v>24</v>
      </c>
      <c r="U5" s="69">
        <v>7.2</v>
      </c>
      <c r="V5" s="28">
        <v>5</v>
      </c>
      <c r="W5" s="28">
        <v>9</v>
      </c>
      <c r="X5" s="28"/>
      <c r="Y5" s="28"/>
      <c r="Z5" s="28"/>
      <c r="AA5" s="69">
        <v>1</v>
      </c>
      <c r="AB5" s="28" t="s">
        <v>6</v>
      </c>
      <c r="AC5" s="28" t="s">
        <v>6</v>
      </c>
      <c r="AD5" s="28" t="s">
        <v>93</v>
      </c>
      <c r="AE5" s="28">
        <v>1000</v>
      </c>
      <c r="AF5" s="69" t="s">
        <v>63</v>
      </c>
      <c r="AG5" s="28"/>
      <c r="AH5" s="28"/>
      <c r="AI5" s="28">
        <v>115</v>
      </c>
      <c r="AJ5" s="28">
        <v>2.89</v>
      </c>
      <c r="AK5" s="28">
        <v>6.83</v>
      </c>
      <c r="AL5" s="68"/>
      <c r="AM5" s="28">
        <v>288.7</v>
      </c>
      <c r="AN5" s="28"/>
      <c r="AO5" s="28"/>
      <c r="AP5" s="28"/>
      <c r="AQ5" s="28">
        <v>526.9</v>
      </c>
      <c r="AR5" s="28"/>
      <c r="AS5" s="28"/>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row>
    <row r="6" spans="1:248" s="22" customFormat="1" ht="12.75">
      <c r="A6" s="28">
        <v>3</v>
      </c>
      <c r="B6" s="28" t="s">
        <v>79</v>
      </c>
      <c r="C6" s="28" t="s">
        <v>74</v>
      </c>
      <c r="D6" s="28">
        <v>37462</v>
      </c>
      <c r="E6" s="28" t="s">
        <v>144</v>
      </c>
      <c r="F6" s="28" t="s">
        <v>144</v>
      </c>
      <c r="G6" s="69" t="s">
        <v>129</v>
      </c>
      <c r="H6" s="28"/>
      <c r="I6" s="28"/>
      <c r="J6" s="69"/>
      <c r="K6" s="28">
        <v>2</v>
      </c>
      <c r="L6" s="28">
        <v>2</v>
      </c>
      <c r="M6" s="28">
        <v>2</v>
      </c>
      <c r="N6" s="28"/>
      <c r="O6" s="69">
        <v>16</v>
      </c>
      <c r="P6" s="69">
        <v>64</v>
      </c>
      <c r="Q6" s="28">
        <v>4</v>
      </c>
      <c r="R6" s="69">
        <v>16</v>
      </c>
      <c r="S6" s="28">
        <v>1</v>
      </c>
      <c r="T6" s="28" t="s">
        <v>24</v>
      </c>
      <c r="U6" s="69">
        <v>7.2</v>
      </c>
      <c r="V6" s="28">
        <v>5</v>
      </c>
      <c r="W6" s="28">
        <v>9</v>
      </c>
      <c r="X6" s="28"/>
      <c r="Y6" s="28"/>
      <c r="Z6" s="28"/>
      <c r="AA6" s="69">
        <v>1</v>
      </c>
      <c r="AB6" s="28" t="s">
        <v>6</v>
      </c>
      <c r="AC6" s="28" t="s">
        <v>6</v>
      </c>
      <c r="AD6" s="28" t="s">
        <v>93</v>
      </c>
      <c r="AE6" s="28">
        <v>1000</v>
      </c>
      <c r="AF6" s="69" t="s">
        <v>63</v>
      </c>
      <c r="AG6" s="28"/>
      <c r="AH6" s="28"/>
      <c r="AI6" s="28">
        <v>115</v>
      </c>
      <c r="AJ6" s="28">
        <v>2.81</v>
      </c>
      <c r="AK6" s="28">
        <v>5.39</v>
      </c>
      <c r="AL6" s="68"/>
      <c r="AM6" s="28">
        <v>248.47</v>
      </c>
      <c r="AN6" s="28"/>
      <c r="AO6" s="28"/>
      <c r="AP6" s="28"/>
      <c r="AQ6" s="28">
        <v>480.4</v>
      </c>
      <c r="AR6" s="28"/>
      <c r="AS6" s="28"/>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row>
    <row r="7" spans="1:248" s="22" customFormat="1" ht="12.75">
      <c r="A7" s="28">
        <v>4</v>
      </c>
      <c r="B7" s="28" t="s">
        <v>79</v>
      </c>
      <c r="C7" s="28" t="s">
        <v>74</v>
      </c>
      <c r="D7" s="28">
        <v>37462</v>
      </c>
      <c r="E7" s="28" t="s">
        <v>144</v>
      </c>
      <c r="F7" s="28" t="s">
        <v>144</v>
      </c>
      <c r="G7" s="69" t="s">
        <v>129</v>
      </c>
      <c r="H7" s="28"/>
      <c r="I7" s="28"/>
      <c r="J7" s="69"/>
      <c r="K7" s="28">
        <v>2</v>
      </c>
      <c r="L7" s="28">
        <v>1</v>
      </c>
      <c r="M7" s="28">
        <v>2</v>
      </c>
      <c r="N7" s="28"/>
      <c r="O7" s="69">
        <v>16</v>
      </c>
      <c r="P7" s="69">
        <v>64</v>
      </c>
      <c r="Q7" s="28">
        <v>4</v>
      </c>
      <c r="R7" s="69">
        <v>16</v>
      </c>
      <c r="S7" s="28">
        <v>1</v>
      </c>
      <c r="T7" s="28" t="s">
        <v>24</v>
      </c>
      <c r="U7" s="69">
        <v>7.2</v>
      </c>
      <c r="V7" s="28">
        <v>5</v>
      </c>
      <c r="W7" s="28">
        <v>9</v>
      </c>
      <c r="X7" s="28"/>
      <c r="Y7" s="28"/>
      <c r="Z7" s="28"/>
      <c r="AA7" s="69">
        <v>1</v>
      </c>
      <c r="AB7" s="28" t="s">
        <v>6</v>
      </c>
      <c r="AC7" s="28" t="s">
        <v>6</v>
      </c>
      <c r="AD7" s="28" t="s">
        <v>93</v>
      </c>
      <c r="AE7" s="28">
        <v>1000</v>
      </c>
      <c r="AF7" s="69" t="s">
        <v>63</v>
      </c>
      <c r="AG7" s="28"/>
      <c r="AH7" s="28"/>
      <c r="AI7" s="28">
        <v>115</v>
      </c>
      <c r="AJ7" s="28">
        <v>2.85</v>
      </c>
      <c r="AK7" s="28">
        <v>5.29</v>
      </c>
      <c r="AL7" s="68"/>
      <c r="AM7" s="28">
        <v>206.86</v>
      </c>
      <c r="AN7" s="28"/>
      <c r="AO7" s="28"/>
      <c r="AP7" s="28"/>
      <c r="AQ7" s="28">
        <v>346.4</v>
      </c>
      <c r="AR7" s="28"/>
      <c r="AS7" s="28"/>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row>
    <row r="8" spans="1:248" s="22" customFormat="1" ht="12.75">
      <c r="A8" s="28">
        <v>5</v>
      </c>
      <c r="B8" s="28" t="s">
        <v>79</v>
      </c>
      <c r="C8" s="28" t="s">
        <v>75</v>
      </c>
      <c r="D8" s="28">
        <v>37462</v>
      </c>
      <c r="E8" s="28" t="s">
        <v>144</v>
      </c>
      <c r="F8" s="28" t="s">
        <v>144</v>
      </c>
      <c r="G8" s="69" t="s">
        <v>129</v>
      </c>
      <c r="H8" s="28"/>
      <c r="I8" s="28"/>
      <c r="J8" s="69"/>
      <c r="K8" s="28">
        <v>2</v>
      </c>
      <c r="L8" s="28">
        <v>2</v>
      </c>
      <c r="M8" s="28">
        <v>2</v>
      </c>
      <c r="N8" s="28"/>
      <c r="O8" s="69">
        <v>2</v>
      </c>
      <c r="P8" s="69">
        <v>32</v>
      </c>
      <c r="Q8" s="28">
        <v>4</v>
      </c>
      <c r="R8" s="69">
        <v>8</v>
      </c>
      <c r="S8" s="28">
        <v>1</v>
      </c>
      <c r="T8" s="28" t="s">
        <v>24</v>
      </c>
      <c r="U8" s="69">
        <v>7.2</v>
      </c>
      <c r="V8" s="28">
        <v>3</v>
      </c>
      <c r="W8" s="28">
        <v>6</v>
      </c>
      <c r="X8" s="28"/>
      <c r="Y8" s="28"/>
      <c r="Z8" s="28"/>
      <c r="AA8" s="69">
        <v>1</v>
      </c>
      <c r="AB8" s="28" t="s">
        <v>6</v>
      </c>
      <c r="AC8" s="28" t="s">
        <v>6</v>
      </c>
      <c r="AD8" s="28" t="s">
        <v>93</v>
      </c>
      <c r="AE8" s="28">
        <v>750</v>
      </c>
      <c r="AF8" s="69" t="s">
        <v>63</v>
      </c>
      <c r="AG8" s="28"/>
      <c r="AH8" s="28"/>
      <c r="AI8" s="28">
        <v>115</v>
      </c>
      <c r="AJ8" s="28">
        <v>3</v>
      </c>
      <c r="AK8" s="28">
        <v>4.82</v>
      </c>
      <c r="AL8" s="68"/>
      <c r="AM8" s="28">
        <v>231.07</v>
      </c>
      <c r="AN8" s="28"/>
      <c r="AO8" s="28"/>
      <c r="AP8" s="28"/>
      <c r="AQ8" s="28">
        <v>416.7</v>
      </c>
      <c r="AR8" s="28"/>
      <c r="AS8" s="28"/>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row>
    <row r="9" spans="1:248" s="22" customFormat="1" ht="12.75">
      <c r="A9" s="28">
        <v>6</v>
      </c>
      <c r="B9" s="28" t="s">
        <v>79</v>
      </c>
      <c r="C9" s="28" t="s">
        <v>75</v>
      </c>
      <c r="D9" s="28">
        <v>37462</v>
      </c>
      <c r="E9" s="28" t="s">
        <v>144</v>
      </c>
      <c r="F9" s="28" t="s">
        <v>144</v>
      </c>
      <c r="G9" s="69" t="s">
        <v>129</v>
      </c>
      <c r="H9" s="28"/>
      <c r="I9" s="28"/>
      <c r="J9" s="69"/>
      <c r="K9" s="28">
        <v>2</v>
      </c>
      <c r="L9" s="28">
        <v>1</v>
      </c>
      <c r="M9" s="28">
        <v>2</v>
      </c>
      <c r="N9" s="28"/>
      <c r="O9" s="69">
        <v>2</v>
      </c>
      <c r="P9" s="69">
        <v>32</v>
      </c>
      <c r="Q9" s="28">
        <v>4</v>
      </c>
      <c r="R9" s="69">
        <v>8</v>
      </c>
      <c r="S9" s="28">
        <v>1</v>
      </c>
      <c r="T9" s="28" t="s">
        <v>24</v>
      </c>
      <c r="U9" s="69">
        <v>7.2</v>
      </c>
      <c r="V9" s="28">
        <v>3</v>
      </c>
      <c r="W9" s="28">
        <v>6</v>
      </c>
      <c r="X9" s="28"/>
      <c r="Y9" s="28"/>
      <c r="Z9" s="28"/>
      <c r="AA9" s="69">
        <v>1</v>
      </c>
      <c r="AB9" s="28" t="s">
        <v>6</v>
      </c>
      <c r="AC9" s="28" t="s">
        <v>6</v>
      </c>
      <c r="AD9" s="28" t="s">
        <v>93</v>
      </c>
      <c r="AE9" s="28">
        <v>750</v>
      </c>
      <c r="AF9" s="69" t="s">
        <v>63</v>
      </c>
      <c r="AG9" s="28"/>
      <c r="AH9" s="28"/>
      <c r="AI9" s="28">
        <v>115</v>
      </c>
      <c r="AJ9" s="28">
        <v>3.32</v>
      </c>
      <c r="AK9" s="28">
        <v>4.6</v>
      </c>
      <c r="AL9" s="68"/>
      <c r="AM9" s="28">
        <v>176.58</v>
      </c>
      <c r="AN9" s="28"/>
      <c r="AO9" s="28"/>
      <c r="AP9" s="28"/>
      <c r="AQ9" s="28">
        <v>275.3</v>
      </c>
      <c r="AR9" s="28"/>
      <c r="AS9" s="28"/>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row>
    <row r="10" spans="1:248" s="22" customFormat="1" ht="12.75">
      <c r="A10" s="28">
        <v>7</v>
      </c>
      <c r="B10" s="28" t="s">
        <v>79</v>
      </c>
      <c r="C10" s="28" t="s">
        <v>76</v>
      </c>
      <c r="D10" s="28">
        <v>37462</v>
      </c>
      <c r="E10" s="28" t="s">
        <v>144</v>
      </c>
      <c r="F10" s="28" t="s">
        <v>144</v>
      </c>
      <c r="G10" s="69" t="s">
        <v>69</v>
      </c>
      <c r="H10" s="28"/>
      <c r="I10" s="28"/>
      <c r="J10" s="69"/>
      <c r="K10" s="28">
        <v>2</v>
      </c>
      <c r="L10" s="28">
        <v>1</v>
      </c>
      <c r="M10" s="28">
        <v>1</v>
      </c>
      <c r="N10" s="28"/>
      <c r="O10" s="69">
        <v>1</v>
      </c>
      <c r="P10" s="69">
        <v>8</v>
      </c>
      <c r="Q10" s="28">
        <v>2</v>
      </c>
      <c r="R10" s="28">
        <v>4</v>
      </c>
      <c r="S10" s="28">
        <v>2</v>
      </c>
      <c r="T10" s="28" t="s">
        <v>24</v>
      </c>
      <c r="U10" s="69">
        <v>7.2</v>
      </c>
      <c r="V10" s="28">
        <v>4</v>
      </c>
      <c r="W10" s="28">
        <v>6</v>
      </c>
      <c r="X10" s="28"/>
      <c r="Y10" s="28"/>
      <c r="Z10" s="28"/>
      <c r="AA10" s="69">
        <v>1</v>
      </c>
      <c r="AB10" s="28" t="s">
        <v>6</v>
      </c>
      <c r="AC10" s="28" t="s">
        <v>6</v>
      </c>
      <c r="AD10" s="28" t="s">
        <v>93</v>
      </c>
      <c r="AE10" s="28">
        <v>375</v>
      </c>
      <c r="AF10" s="69" t="s">
        <v>63</v>
      </c>
      <c r="AG10" s="28"/>
      <c r="AH10" s="28"/>
      <c r="AI10" s="28">
        <v>115</v>
      </c>
      <c r="AJ10" s="28">
        <v>2.41</v>
      </c>
      <c r="AK10" s="28">
        <v>2.97</v>
      </c>
      <c r="AL10" s="68"/>
      <c r="AM10" s="28">
        <v>134.56</v>
      </c>
      <c r="AN10" s="28"/>
      <c r="AO10" s="28"/>
      <c r="AP10" s="28"/>
      <c r="AQ10" s="28">
        <v>211.5</v>
      </c>
      <c r="AR10" s="28"/>
      <c r="AS10" s="28"/>
      <c r="AT10" s="27" t="s">
        <v>92</v>
      </c>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row>
    <row r="11" spans="1:248" s="22" customFormat="1" ht="12.75">
      <c r="A11" s="28">
        <v>8</v>
      </c>
      <c r="B11" s="28" t="s">
        <v>79</v>
      </c>
      <c r="C11" s="28" t="s">
        <v>76</v>
      </c>
      <c r="D11" s="28">
        <v>37462</v>
      </c>
      <c r="E11" s="28" t="s">
        <v>144</v>
      </c>
      <c r="F11" s="28" t="s">
        <v>144</v>
      </c>
      <c r="G11" s="69" t="s">
        <v>69</v>
      </c>
      <c r="H11" s="28"/>
      <c r="I11" s="28"/>
      <c r="J11" s="69"/>
      <c r="K11" s="28">
        <v>1</v>
      </c>
      <c r="L11" s="28">
        <v>1</v>
      </c>
      <c r="M11" s="28">
        <v>1</v>
      </c>
      <c r="N11" s="28"/>
      <c r="O11" s="69">
        <v>1</v>
      </c>
      <c r="P11" s="69">
        <v>8</v>
      </c>
      <c r="Q11" s="28">
        <v>2</v>
      </c>
      <c r="R11" s="28">
        <v>4</v>
      </c>
      <c r="S11" s="28">
        <v>1</v>
      </c>
      <c r="T11" s="28" t="s">
        <v>24</v>
      </c>
      <c r="U11" s="69">
        <v>7.2</v>
      </c>
      <c r="V11" s="28">
        <v>4</v>
      </c>
      <c r="W11" s="28">
        <v>6</v>
      </c>
      <c r="X11" s="28"/>
      <c r="Y11" s="28"/>
      <c r="Z11" s="28"/>
      <c r="AA11" s="69">
        <v>1</v>
      </c>
      <c r="AB11" s="28" t="s">
        <v>6</v>
      </c>
      <c r="AC11" s="28" t="s">
        <v>6</v>
      </c>
      <c r="AD11" s="28" t="s">
        <v>93</v>
      </c>
      <c r="AE11" s="28">
        <v>375</v>
      </c>
      <c r="AF11" s="69" t="s">
        <v>63</v>
      </c>
      <c r="AG11" s="28"/>
      <c r="AH11" s="28"/>
      <c r="AI11" s="28">
        <v>115</v>
      </c>
      <c r="AJ11" s="28">
        <v>2.2</v>
      </c>
      <c r="AK11" s="28">
        <v>3.49</v>
      </c>
      <c r="AL11" s="68"/>
      <c r="AM11" s="28">
        <v>97.59</v>
      </c>
      <c r="AN11" s="28"/>
      <c r="AO11" s="28"/>
      <c r="AP11" s="28"/>
      <c r="AQ11" s="28">
        <v>160.41</v>
      </c>
      <c r="AR11" s="28"/>
      <c r="AS11" s="28"/>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row>
    <row r="12" spans="1:248" s="22" customFormat="1" ht="12.75">
      <c r="A12" s="28">
        <v>9</v>
      </c>
      <c r="B12" s="28" t="s">
        <v>79</v>
      </c>
      <c r="C12" s="28" t="s">
        <v>77</v>
      </c>
      <c r="D12" s="28">
        <v>37470</v>
      </c>
      <c r="E12" s="28" t="s">
        <v>144</v>
      </c>
      <c r="F12" s="28" t="s">
        <v>144</v>
      </c>
      <c r="G12" s="28" t="s">
        <v>142</v>
      </c>
      <c r="H12" s="28"/>
      <c r="I12" s="28"/>
      <c r="J12" s="28"/>
      <c r="K12" s="28">
        <v>1</v>
      </c>
      <c r="L12" s="28">
        <v>1</v>
      </c>
      <c r="M12" s="28">
        <v>1</v>
      </c>
      <c r="N12" s="28"/>
      <c r="O12" s="69">
        <v>1</v>
      </c>
      <c r="P12" s="69">
        <v>8</v>
      </c>
      <c r="Q12" s="28">
        <v>2</v>
      </c>
      <c r="R12" s="28">
        <v>4</v>
      </c>
      <c r="S12" s="28">
        <v>1</v>
      </c>
      <c r="T12" s="28" t="s">
        <v>24</v>
      </c>
      <c r="U12" s="69">
        <v>7.2</v>
      </c>
      <c r="V12" s="28">
        <v>4</v>
      </c>
      <c r="W12" s="28">
        <v>5</v>
      </c>
      <c r="X12" s="28"/>
      <c r="Y12" s="28"/>
      <c r="Z12" s="28"/>
      <c r="AA12" s="28">
        <v>1</v>
      </c>
      <c r="AB12" s="28" t="s">
        <v>107</v>
      </c>
      <c r="AC12" s="69">
        <v>128</v>
      </c>
      <c r="AD12" s="28" t="s">
        <v>6</v>
      </c>
      <c r="AE12" s="28">
        <v>1000</v>
      </c>
      <c r="AF12" s="28" t="s">
        <v>63</v>
      </c>
      <c r="AG12" s="28"/>
      <c r="AH12" s="28"/>
      <c r="AI12" s="28">
        <v>115</v>
      </c>
      <c r="AJ12" s="28">
        <v>5.7</v>
      </c>
      <c r="AK12" s="68">
        <v>87</v>
      </c>
      <c r="AL12" s="28"/>
      <c r="AM12" s="28">
        <v>94</v>
      </c>
      <c r="AN12" s="28">
        <v>161</v>
      </c>
      <c r="AO12" s="28"/>
      <c r="AP12" s="28">
        <v>149</v>
      </c>
      <c r="AQ12" s="28">
        <v>156</v>
      </c>
      <c r="AR12" s="28"/>
      <c r="AS12" s="28"/>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row>
    <row r="13" spans="1:248" s="22" customFormat="1" ht="12.75">
      <c r="A13" s="28">
        <v>10</v>
      </c>
      <c r="B13" s="28" t="s">
        <v>79</v>
      </c>
      <c r="C13" s="28" t="s">
        <v>77</v>
      </c>
      <c r="D13" s="28">
        <v>37470</v>
      </c>
      <c r="E13" s="28" t="s">
        <v>144</v>
      </c>
      <c r="F13" s="28" t="s">
        <v>144</v>
      </c>
      <c r="G13" s="28" t="s">
        <v>142</v>
      </c>
      <c r="H13" s="28"/>
      <c r="I13" s="28"/>
      <c r="J13" s="28"/>
      <c r="K13" s="28">
        <v>1</v>
      </c>
      <c r="L13" s="28">
        <v>1</v>
      </c>
      <c r="M13" s="28">
        <v>1</v>
      </c>
      <c r="N13" s="28"/>
      <c r="O13" s="69">
        <v>1</v>
      </c>
      <c r="P13" s="69">
        <v>8</v>
      </c>
      <c r="Q13" s="28">
        <v>2</v>
      </c>
      <c r="R13" s="28">
        <v>4</v>
      </c>
      <c r="S13" s="28">
        <v>1</v>
      </c>
      <c r="T13" s="28" t="s">
        <v>24</v>
      </c>
      <c r="U13" s="69">
        <v>7.2</v>
      </c>
      <c r="V13" s="28">
        <v>4</v>
      </c>
      <c r="W13" s="28">
        <v>5</v>
      </c>
      <c r="X13" s="28"/>
      <c r="Y13" s="28"/>
      <c r="Z13" s="28"/>
      <c r="AA13" s="28">
        <v>1</v>
      </c>
      <c r="AB13" s="28" t="s">
        <v>107</v>
      </c>
      <c r="AC13" s="69">
        <v>128</v>
      </c>
      <c r="AD13" s="28" t="s">
        <v>6</v>
      </c>
      <c r="AE13" s="28">
        <v>1000</v>
      </c>
      <c r="AF13" s="28" t="s">
        <v>63</v>
      </c>
      <c r="AG13" s="28"/>
      <c r="AH13" s="28"/>
      <c r="AI13" s="28">
        <v>115</v>
      </c>
      <c r="AJ13" s="28">
        <v>5.7</v>
      </c>
      <c r="AK13" s="68">
        <v>89</v>
      </c>
      <c r="AL13" s="28"/>
      <c r="AM13" s="28">
        <v>96</v>
      </c>
      <c r="AN13" s="28">
        <v>154</v>
      </c>
      <c r="AO13" s="28"/>
      <c r="AP13" s="28">
        <v>150</v>
      </c>
      <c r="AQ13" s="28">
        <v>160</v>
      </c>
      <c r="AR13" s="28"/>
      <c r="AS13" s="28"/>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row>
    <row r="14" spans="1:248" s="22" customFormat="1" ht="12.75">
      <c r="A14" s="28">
        <v>11</v>
      </c>
      <c r="B14" s="28" t="s">
        <v>79</v>
      </c>
      <c r="C14" s="28" t="s">
        <v>77</v>
      </c>
      <c r="D14" s="28">
        <v>37470</v>
      </c>
      <c r="E14" s="28" t="s">
        <v>144</v>
      </c>
      <c r="F14" s="28" t="s">
        <v>144</v>
      </c>
      <c r="G14" s="28" t="s">
        <v>142</v>
      </c>
      <c r="H14" s="28"/>
      <c r="I14" s="28"/>
      <c r="J14" s="28"/>
      <c r="K14" s="28">
        <v>1</v>
      </c>
      <c r="L14" s="28">
        <v>1</v>
      </c>
      <c r="M14" s="28">
        <v>1</v>
      </c>
      <c r="N14" s="28"/>
      <c r="O14" s="69">
        <v>1</v>
      </c>
      <c r="P14" s="69">
        <v>8</v>
      </c>
      <c r="Q14" s="28">
        <v>2</v>
      </c>
      <c r="R14" s="28">
        <v>4</v>
      </c>
      <c r="S14" s="28">
        <v>1</v>
      </c>
      <c r="T14" s="28" t="s">
        <v>24</v>
      </c>
      <c r="U14" s="69">
        <v>7.2</v>
      </c>
      <c r="V14" s="28">
        <v>4</v>
      </c>
      <c r="W14" s="28">
        <v>5</v>
      </c>
      <c r="X14" s="28"/>
      <c r="Y14" s="28"/>
      <c r="Z14" s="28"/>
      <c r="AA14" s="28">
        <v>1</v>
      </c>
      <c r="AB14" s="28" t="s">
        <v>107</v>
      </c>
      <c r="AC14" s="69">
        <v>256</v>
      </c>
      <c r="AD14" s="28" t="s">
        <v>6</v>
      </c>
      <c r="AE14" s="28">
        <v>1000</v>
      </c>
      <c r="AF14" s="28" t="s">
        <v>63</v>
      </c>
      <c r="AG14" s="28"/>
      <c r="AH14" s="28"/>
      <c r="AI14" s="28">
        <v>115</v>
      </c>
      <c r="AJ14" s="28">
        <v>5.7</v>
      </c>
      <c r="AK14" s="68">
        <v>80</v>
      </c>
      <c r="AL14" s="28"/>
      <c r="AM14" s="28">
        <v>88</v>
      </c>
      <c r="AN14" s="28">
        <v>193</v>
      </c>
      <c r="AO14" s="28"/>
      <c r="AP14" s="28">
        <v>183</v>
      </c>
      <c r="AQ14" s="28">
        <v>183</v>
      </c>
      <c r="AR14" s="28"/>
      <c r="AS14" s="28"/>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row>
    <row r="15" spans="1:248" s="22" customFormat="1" ht="12.75">
      <c r="A15" s="28">
        <v>12</v>
      </c>
      <c r="B15" s="28" t="s">
        <v>79</v>
      </c>
      <c r="C15" s="28" t="s">
        <v>78</v>
      </c>
      <c r="D15" s="28">
        <v>37468</v>
      </c>
      <c r="E15" s="28" t="s">
        <v>144</v>
      </c>
      <c r="F15" s="28" t="s">
        <v>144</v>
      </c>
      <c r="G15" s="28" t="s">
        <v>101</v>
      </c>
      <c r="H15" s="28"/>
      <c r="I15" s="28"/>
      <c r="J15" s="28"/>
      <c r="K15" s="28">
        <v>1</v>
      </c>
      <c r="L15" s="28">
        <v>1</v>
      </c>
      <c r="M15" s="28">
        <v>2</v>
      </c>
      <c r="N15" s="28"/>
      <c r="O15" s="69">
        <v>1</v>
      </c>
      <c r="P15" s="69">
        <v>16</v>
      </c>
      <c r="Q15" s="28">
        <v>2</v>
      </c>
      <c r="R15" s="28">
        <v>8</v>
      </c>
      <c r="S15" s="28">
        <v>1</v>
      </c>
      <c r="T15" s="28" t="s">
        <v>24</v>
      </c>
      <c r="U15" s="69">
        <v>7.2</v>
      </c>
      <c r="V15" s="28">
        <v>4</v>
      </c>
      <c r="W15" s="28">
        <v>5</v>
      </c>
      <c r="X15" s="28"/>
      <c r="Y15" s="28"/>
      <c r="Z15" s="28"/>
      <c r="AA15" s="28">
        <v>1</v>
      </c>
      <c r="AB15" s="28" t="s">
        <v>107</v>
      </c>
      <c r="AC15" s="69">
        <v>128</v>
      </c>
      <c r="AD15" s="28" t="s">
        <v>6</v>
      </c>
      <c r="AE15" s="28">
        <v>1000</v>
      </c>
      <c r="AF15" s="28" t="s">
        <v>63</v>
      </c>
      <c r="AG15" s="28"/>
      <c r="AH15" s="28"/>
      <c r="AI15" s="28">
        <v>115</v>
      </c>
      <c r="AJ15" s="28">
        <v>5.7</v>
      </c>
      <c r="AK15" s="68">
        <v>88</v>
      </c>
      <c r="AL15" s="28"/>
      <c r="AM15" s="28">
        <v>96</v>
      </c>
      <c r="AN15" s="28">
        <v>172</v>
      </c>
      <c r="AO15" s="28"/>
      <c r="AP15" s="28">
        <v>167</v>
      </c>
      <c r="AQ15" s="28">
        <v>169</v>
      </c>
      <c r="AR15" s="28"/>
      <c r="AS15" s="28"/>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row>
    <row r="16" spans="1:248" s="22" customFormat="1" ht="12.75">
      <c r="A16" s="28">
        <v>13</v>
      </c>
      <c r="B16" s="28" t="s">
        <v>79</v>
      </c>
      <c r="C16" s="28" t="s">
        <v>78</v>
      </c>
      <c r="D16" s="28">
        <v>37469</v>
      </c>
      <c r="E16" s="28" t="s">
        <v>144</v>
      </c>
      <c r="F16" s="28" t="s">
        <v>144</v>
      </c>
      <c r="G16" s="28" t="s">
        <v>101</v>
      </c>
      <c r="H16" s="28"/>
      <c r="I16" s="28"/>
      <c r="J16" s="28"/>
      <c r="K16" s="28">
        <v>1</v>
      </c>
      <c r="L16" s="28">
        <v>1</v>
      </c>
      <c r="M16" s="28">
        <v>2</v>
      </c>
      <c r="N16" s="28"/>
      <c r="O16" s="69">
        <v>1</v>
      </c>
      <c r="P16" s="69">
        <v>16</v>
      </c>
      <c r="Q16" s="28">
        <v>2</v>
      </c>
      <c r="R16" s="28">
        <v>8</v>
      </c>
      <c r="S16" s="28">
        <v>1</v>
      </c>
      <c r="T16" s="28" t="s">
        <v>24</v>
      </c>
      <c r="U16" s="69">
        <v>7.2</v>
      </c>
      <c r="V16" s="28">
        <v>4</v>
      </c>
      <c r="W16" s="28">
        <v>5</v>
      </c>
      <c r="X16" s="28"/>
      <c r="Y16" s="28"/>
      <c r="Z16" s="28"/>
      <c r="AA16" s="28">
        <v>1</v>
      </c>
      <c r="AB16" s="28" t="s">
        <v>107</v>
      </c>
      <c r="AC16" s="69">
        <v>128</v>
      </c>
      <c r="AD16" s="28" t="s">
        <v>6</v>
      </c>
      <c r="AE16" s="28">
        <v>1000</v>
      </c>
      <c r="AF16" s="28" t="s">
        <v>63</v>
      </c>
      <c r="AG16" s="28"/>
      <c r="AH16" s="28"/>
      <c r="AI16" s="28">
        <v>115</v>
      </c>
      <c r="AJ16" s="28">
        <v>5.7</v>
      </c>
      <c r="AK16" s="68">
        <v>90</v>
      </c>
      <c r="AL16" s="28"/>
      <c r="AM16" s="28">
        <v>99</v>
      </c>
      <c r="AN16" s="28">
        <v>172</v>
      </c>
      <c r="AO16" s="28"/>
      <c r="AP16" s="28">
        <v>168</v>
      </c>
      <c r="AQ16" s="28">
        <v>170</v>
      </c>
      <c r="AR16" s="28"/>
      <c r="AS16" s="28"/>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row>
    <row r="17" spans="1:248" s="22" customFormat="1" ht="12.75">
      <c r="A17" s="28">
        <v>14</v>
      </c>
      <c r="B17" s="28" t="s">
        <v>79</v>
      </c>
      <c r="C17" s="28" t="s">
        <v>78</v>
      </c>
      <c r="D17" s="28">
        <v>37468</v>
      </c>
      <c r="E17" s="28" t="s">
        <v>144</v>
      </c>
      <c r="F17" s="28" t="s">
        <v>144</v>
      </c>
      <c r="G17" s="28" t="s">
        <v>101</v>
      </c>
      <c r="H17" s="28"/>
      <c r="I17" s="28"/>
      <c r="J17" s="28"/>
      <c r="K17" s="28">
        <v>1</v>
      </c>
      <c r="L17" s="28">
        <v>1</v>
      </c>
      <c r="M17" s="28">
        <v>2</v>
      </c>
      <c r="N17" s="28"/>
      <c r="O17" s="69">
        <v>1</v>
      </c>
      <c r="P17" s="69">
        <v>16</v>
      </c>
      <c r="Q17" s="28">
        <v>2</v>
      </c>
      <c r="R17" s="28">
        <v>8</v>
      </c>
      <c r="S17" s="28">
        <v>1</v>
      </c>
      <c r="T17" s="28" t="s">
        <v>24</v>
      </c>
      <c r="U17" s="69">
        <v>7.2</v>
      </c>
      <c r="V17" s="28">
        <v>4</v>
      </c>
      <c r="W17" s="28">
        <v>5</v>
      </c>
      <c r="X17" s="28"/>
      <c r="Y17" s="28"/>
      <c r="Z17" s="28"/>
      <c r="AA17" s="28">
        <v>1</v>
      </c>
      <c r="AB17" s="28" t="s">
        <v>107</v>
      </c>
      <c r="AC17" s="69">
        <v>256</v>
      </c>
      <c r="AD17" s="28" t="s">
        <v>6</v>
      </c>
      <c r="AE17" s="28">
        <v>1000</v>
      </c>
      <c r="AF17" s="28" t="s">
        <v>63</v>
      </c>
      <c r="AG17" s="28"/>
      <c r="AH17" s="28"/>
      <c r="AI17" s="28">
        <v>115</v>
      </c>
      <c r="AJ17" s="28">
        <v>5.7</v>
      </c>
      <c r="AK17" s="68">
        <v>80</v>
      </c>
      <c r="AL17" s="28"/>
      <c r="AM17" s="28">
        <v>89</v>
      </c>
      <c r="AN17" s="28">
        <v>204</v>
      </c>
      <c r="AO17" s="28"/>
      <c r="AP17" s="28">
        <v>204</v>
      </c>
      <c r="AQ17" s="28">
        <v>205</v>
      </c>
      <c r="AR17" s="28"/>
      <c r="AS17" s="28"/>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row>
    <row r="18" spans="1:248" s="22" customFormat="1" ht="12.75">
      <c r="A18" s="28">
        <v>15</v>
      </c>
      <c r="B18" s="28" t="s">
        <v>79</v>
      </c>
      <c r="C18" s="28" t="s">
        <v>78</v>
      </c>
      <c r="D18" s="28">
        <v>37468</v>
      </c>
      <c r="E18" s="28" t="s">
        <v>144</v>
      </c>
      <c r="F18" s="28" t="s">
        <v>144</v>
      </c>
      <c r="G18" s="28" t="s">
        <v>101</v>
      </c>
      <c r="H18" s="28"/>
      <c r="I18" s="28"/>
      <c r="J18" s="28"/>
      <c r="K18" s="28">
        <v>1</v>
      </c>
      <c r="L18" s="28">
        <v>2</v>
      </c>
      <c r="M18" s="28">
        <v>2</v>
      </c>
      <c r="N18" s="28"/>
      <c r="O18" s="69">
        <v>2</v>
      </c>
      <c r="P18" s="69">
        <v>16</v>
      </c>
      <c r="Q18" s="28">
        <v>2</v>
      </c>
      <c r="R18" s="28">
        <v>8</v>
      </c>
      <c r="S18" s="28">
        <v>1</v>
      </c>
      <c r="T18" s="28" t="s">
        <v>24</v>
      </c>
      <c r="U18" s="69">
        <v>7.2</v>
      </c>
      <c r="V18" s="28">
        <v>4</v>
      </c>
      <c r="W18" s="28">
        <v>5</v>
      </c>
      <c r="X18" s="28"/>
      <c r="Y18" s="28"/>
      <c r="Z18" s="28"/>
      <c r="AA18" s="28">
        <v>1</v>
      </c>
      <c r="AB18" s="28" t="s">
        <v>107</v>
      </c>
      <c r="AC18" s="69">
        <v>128</v>
      </c>
      <c r="AD18" s="28" t="s">
        <v>6</v>
      </c>
      <c r="AE18" s="28">
        <v>1000</v>
      </c>
      <c r="AF18" s="28" t="s">
        <v>63</v>
      </c>
      <c r="AG18" s="28"/>
      <c r="AH18" s="28"/>
      <c r="AI18" s="28">
        <v>115</v>
      </c>
      <c r="AJ18" s="28">
        <v>5.7</v>
      </c>
      <c r="AK18" s="68">
        <v>104</v>
      </c>
      <c r="AL18" s="28"/>
      <c r="AM18" s="28">
        <v>112</v>
      </c>
      <c r="AN18" s="28">
        <v>249</v>
      </c>
      <c r="AO18" s="28"/>
      <c r="AP18" s="28">
        <v>242</v>
      </c>
      <c r="AQ18" s="28">
        <v>249</v>
      </c>
      <c r="AR18" s="28"/>
      <c r="AS18" s="28"/>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row>
    <row r="19" spans="1:248" s="22" customFormat="1" ht="12.75">
      <c r="A19" s="28">
        <v>16</v>
      </c>
      <c r="B19" s="28" t="s">
        <v>79</v>
      </c>
      <c r="C19" s="28" t="s">
        <v>78</v>
      </c>
      <c r="D19" s="28">
        <v>37469</v>
      </c>
      <c r="E19" s="28" t="s">
        <v>144</v>
      </c>
      <c r="F19" s="28" t="s">
        <v>144</v>
      </c>
      <c r="G19" s="28" t="s">
        <v>101</v>
      </c>
      <c r="H19" s="28"/>
      <c r="I19" s="28"/>
      <c r="J19" s="28"/>
      <c r="K19" s="28">
        <v>1</v>
      </c>
      <c r="L19" s="28">
        <v>2</v>
      </c>
      <c r="M19" s="28">
        <v>2</v>
      </c>
      <c r="N19" s="28"/>
      <c r="O19" s="69">
        <v>2</v>
      </c>
      <c r="P19" s="69">
        <v>16</v>
      </c>
      <c r="Q19" s="28">
        <v>2</v>
      </c>
      <c r="R19" s="28">
        <v>8</v>
      </c>
      <c r="S19" s="28">
        <v>1</v>
      </c>
      <c r="T19" s="28" t="s">
        <v>24</v>
      </c>
      <c r="U19" s="69">
        <v>7.2</v>
      </c>
      <c r="V19" s="28">
        <v>4</v>
      </c>
      <c r="W19" s="28">
        <v>5</v>
      </c>
      <c r="X19" s="28"/>
      <c r="Y19" s="28"/>
      <c r="Z19" s="28"/>
      <c r="AA19" s="28">
        <v>1</v>
      </c>
      <c r="AB19" s="28" t="s">
        <v>107</v>
      </c>
      <c r="AC19" s="69">
        <v>128</v>
      </c>
      <c r="AD19" s="28" t="s">
        <v>6</v>
      </c>
      <c r="AE19" s="28">
        <v>1000</v>
      </c>
      <c r="AF19" s="28" t="s">
        <v>63</v>
      </c>
      <c r="AG19" s="28"/>
      <c r="AH19" s="28"/>
      <c r="AI19" s="28">
        <v>115</v>
      </c>
      <c r="AJ19" s="28">
        <v>5.7</v>
      </c>
      <c r="AK19" s="68">
        <v>106</v>
      </c>
      <c r="AL19" s="28"/>
      <c r="AM19" s="28">
        <v>115</v>
      </c>
      <c r="AN19" s="28">
        <v>250</v>
      </c>
      <c r="AO19" s="28"/>
      <c r="AP19" s="28">
        <v>242</v>
      </c>
      <c r="AQ19" s="28">
        <v>250</v>
      </c>
      <c r="AR19" s="28"/>
      <c r="AS19" s="28"/>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row>
    <row r="20" spans="1:248" s="22" customFormat="1" ht="12.75">
      <c r="A20" s="28">
        <v>17</v>
      </c>
      <c r="B20" s="28" t="s">
        <v>79</v>
      </c>
      <c r="C20" s="28" t="s">
        <v>78</v>
      </c>
      <c r="D20" s="28">
        <v>37468</v>
      </c>
      <c r="E20" s="28" t="s">
        <v>144</v>
      </c>
      <c r="F20" s="28" t="s">
        <v>144</v>
      </c>
      <c r="G20" s="28" t="s">
        <v>101</v>
      </c>
      <c r="H20" s="28"/>
      <c r="I20" s="28"/>
      <c r="J20" s="28"/>
      <c r="K20" s="28">
        <v>1</v>
      </c>
      <c r="L20" s="28">
        <v>2</v>
      </c>
      <c r="M20" s="28">
        <v>2</v>
      </c>
      <c r="N20" s="28"/>
      <c r="O20" s="69">
        <v>16</v>
      </c>
      <c r="P20" s="69">
        <v>16</v>
      </c>
      <c r="Q20" s="28">
        <v>8</v>
      </c>
      <c r="R20" s="28">
        <v>8</v>
      </c>
      <c r="S20" s="28">
        <v>1</v>
      </c>
      <c r="T20" s="28" t="s">
        <v>24</v>
      </c>
      <c r="U20" s="69">
        <v>7.2</v>
      </c>
      <c r="V20" s="28">
        <v>4</v>
      </c>
      <c r="W20" s="28">
        <v>5</v>
      </c>
      <c r="X20" s="28"/>
      <c r="Y20" s="28"/>
      <c r="Z20" s="28"/>
      <c r="AA20" s="28">
        <v>1</v>
      </c>
      <c r="AB20" s="28" t="s">
        <v>107</v>
      </c>
      <c r="AC20" s="69">
        <v>128</v>
      </c>
      <c r="AD20" s="28" t="s">
        <v>6</v>
      </c>
      <c r="AE20" s="28">
        <v>1000</v>
      </c>
      <c r="AF20" s="28" t="s">
        <v>63</v>
      </c>
      <c r="AG20" s="28"/>
      <c r="AH20" s="28"/>
      <c r="AI20" s="28">
        <v>115</v>
      </c>
      <c r="AJ20" s="28">
        <v>5.7</v>
      </c>
      <c r="AK20" s="68">
        <v>116</v>
      </c>
      <c r="AL20" s="28"/>
      <c r="AM20" s="28">
        <v>125</v>
      </c>
      <c r="AN20" s="28">
        <v>290</v>
      </c>
      <c r="AO20" s="28"/>
      <c r="AP20" s="28">
        <v>278</v>
      </c>
      <c r="AQ20" s="28">
        <v>288</v>
      </c>
      <c r="AR20" s="28"/>
      <c r="AS20" s="28"/>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row>
    <row r="21" spans="1:248" s="22" customFormat="1" ht="12.75">
      <c r="A21" s="28">
        <v>18</v>
      </c>
      <c r="B21" s="28" t="s">
        <v>79</v>
      </c>
      <c r="C21" s="28" t="s">
        <v>78</v>
      </c>
      <c r="D21" s="28">
        <v>37468</v>
      </c>
      <c r="E21" s="28" t="s">
        <v>144</v>
      </c>
      <c r="F21" s="28" t="s">
        <v>144</v>
      </c>
      <c r="G21" s="28" t="s">
        <v>101</v>
      </c>
      <c r="H21" s="28"/>
      <c r="I21" s="28"/>
      <c r="J21" s="28"/>
      <c r="K21" s="28">
        <v>1</v>
      </c>
      <c r="L21" s="28">
        <v>2</v>
      </c>
      <c r="M21" s="28">
        <v>2</v>
      </c>
      <c r="N21" s="28"/>
      <c r="O21" s="69">
        <v>16</v>
      </c>
      <c r="P21" s="69">
        <v>16</v>
      </c>
      <c r="Q21" s="28">
        <v>8</v>
      </c>
      <c r="R21" s="28">
        <v>8</v>
      </c>
      <c r="S21" s="28">
        <v>1</v>
      </c>
      <c r="T21" s="28" t="s">
        <v>24</v>
      </c>
      <c r="U21" s="69">
        <v>7.2</v>
      </c>
      <c r="V21" s="28">
        <v>4</v>
      </c>
      <c r="W21" s="28">
        <v>5</v>
      </c>
      <c r="X21" s="28"/>
      <c r="Y21" s="28"/>
      <c r="Z21" s="28"/>
      <c r="AA21" s="28">
        <v>1</v>
      </c>
      <c r="AB21" s="28" t="s">
        <v>107</v>
      </c>
      <c r="AC21" s="69">
        <v>256</v>
      </c>
      <c r="AD21" s="28" t="s">
        <v>6</v>
      </c>
      <c r="AE21" s="28">
        <v>1000</v>
      </c>
      <c r="AF21" s="28" t="s">
        <v>63</v>
      </c>
      <c r="AG21" s="28"/>
      <c r="AH21" s="28"/>
      <c r="AI21" s="28">
        <v>115</v>
      </c>
      <c r="AJ21" s="28">
        <v>5.7</v>
      </c>
      <c r="AK21" s="68">
        <v>110</v>
      </c>
      <c r="AL21" s="28"/>
      <c r="AM21" s="28">
        <v>119</v>
      </c>
      <c r="AN21" s="28">
        <v>320</v>
      </c>
      <c r="AO21" s="28"/>
      <c r="AP21" s="28">
        <v>313</v>
      </c>
      <c r="AQ21" s="28">
        <v>320</v>
      </c>
      <c r="AR21" s="28"/>
      <c r="AS21" s="28"/>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row>
    <row r="22" spans="1:248" s="22" customFormat="1" ht="12.75">
      <c r="A22" s="28">
        <v>19</v>
      </c>
      <c r="B22" s="28" t="s">
        <v>79</v>
      </c>
      <c r="C22" s="28" t="s">
        <v>78</v>
      </c>
      <c r="D22" s="28">
        <v>37469</v>
      </c>
      <c r="E22" s="28" t="s">
        <v>144</v>
      </c>
      <c r="F22" s="28" t="s">
        <v>144</v>
      </c>
      <c r="G22" s="28" t="s">
        <v>101</v>
      </c>
      <c r="H22" s="28"/>
      <c r="I22" s="28"/>
      <c r="J22" s="28"/>
      <c r="K22" s="28">
        <v>1</v>
      </c>
      <c r="L22" s="28">
        <v>2</v>
      </c>
      <c r="M22" s="28">
        <v>2</v>
      </c>
      <c r="N22" s="28"/>
      <c r="O22" s="69">
        <v>2</v>
      </c>
      <c r="P22" s="69">
        <v>16</v>
      </c>
      <c r="Q22" s="28">
        <v>2</v>
      </c>
      <c r="R22" s="28">
        <v>8</v>
      </c>
      <c r="S22" s="28">
        <v>1</v>
      </c>
      <c r="T22" s="28" t="s">
        <v>24</v>
      </c>
      <c r="U22" s="69">
        <v>7.2</v>
      </c>
      <c r="V22" s="28">
        <v>4</v>
      </c>
      <c r="W22" s="28">
        <v>5</v>
      </c>
      <c r="X22" s="28"/>
      <c r="Y22" s="28"/>
      <c r="Z22" s="28"/>
      <c r="AA22" s="28">
        <v>1</v>
      </c>
      <c r="AB22" s="28" t="s">
        <v>107</v>
      </c>
      <c r="AC22" s="69">
        <v>256</v>
      </c>
      <c r="AD22" s="28" t="s">
        <v>6</v>
      </c>
      <c r="AE22" s="28">
        <v>1000</v>
      </c>
      <c r="AF22" s="28" t="s">
        <v>63</v>
      </c>
      <c r="AG22" s="28"/>
      <c r="AH22" s="28"/>
      <c r="AI22" s="28">
        <v>115</v>
      </c>
      <c r="AJ22" s="28">
        <v>5.7</v>
      </c>
      <c r="AK22" s="68">
        <v>97</v>
      </c>
      <c r="AL22" s="28"/>
      <c r="AM22" s="28">
        <v>106</v>
      </c>
      <c r="AN22" s="28">
        <v>281</v>
      </c>
      <c r="AO22" s="28"/>
      <c r="AP22" s="28">
        <v>277</v>
      </c>
      <c r="AQ22" s="28">
        <v>284</v>
      </c>
      <c r="AR22" s="28"/>
      <c r="AS22" s="28"/>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row>
    <row r="23" spans="1:248" s="22" customFormat="1" ht="12.75">
      <c r="A23" s="28">
        <v>20</v>
      </c>
      <c r="B23" s="28" t="s">
        <v>79</v>
      </c>
      <c r="C23" s="28" t="s">
        <v>80</v>
      </c>
      <c r="D23" s="28">
        <v>37467</v>
      </c>
      <c r="E23" s="28" t="s">
        <v>144</v>
      </c>
      <c r="F23" s="28" t="s">
        <v>144</v>
      </c>
      <c r="G23" s="28" t="s">
        <v>99</v>
      </c>
      <c r="H23" s="28"/>
      <c r="I23" s="28"/>
      <c r="J23" s="28"/>
      <c r="K23" s="28">
        <v>1</v>
      </c>
      <c r="L23" s="28">
        <v>1</v>
      </c>
      <c r="M23" s="28">
        <v>2</v>
      </c>
      <c r="N23" s="28"/>
      <c r="O23" s="69">
        <v>1</v>
      </c>
      <c r="P23" s="69">
        <v>16</v>
      </c>
      <c r="Q23" s="28">
        <v>2</v>
      </c>
      <c r="R23" s="28">
        <v>8</v>
      </c>
      <c r="S23" s="28">
        <v>1</v>
      </c>
      <c r="T23" s="28" t="s">
        <v>24</v>
      </c>
      <c r="U23" s="69">
        <v>7.2</v>
      </c>
      <c r="V23" s="28">
        <v>4</v>
      </c>
      <c r="W23" s="28">
        <v>6</v>
      </c>
      <c r="X23" s="28"/>
      <c r="Y23" s="28"/>
      <c r="Z23" s="28"/>
      <c r="AA23" s="28">
        <v>1</v>
      </c>
      <c r="AB23" s="28" t="s">
        <v>107</v>
      </c>
      <c r="AC23" s="28">
        <v>128</v>
      </c>
      <c r="AD23" s="28" t="s">
        <v>105</v>
      </c>
      <c r="AE23" s="28">
        <v>1000</v>
      </c>
      <c r="AF23" s="28" t="s">
        <v>63</v>
      </c>
      <c r="AG23" s="28"/>
      <c r="AH23" s="28"/>
      <c r="AI23" s="28">
        <v>115</v>
      </c>
      <c r="AJ23" s="28">
        <v>4.5</v>
      </c>
      <c r="AK23" s="28">
        <v>5.2</v>
      </c>
      <c r="AL23" s="68"/>
      <c r="AM23" s="28">
        <v>108</v>
      </c>
      <c r="AN23" s="28">
        <v>176</v>
      </c>
      <c r="AO23" s="28"/>
      <c r="AP23" s="28">
        <v>178</v>
      </c>
      <c r="AQ23" s="28">
        <v>178</v>
      </c>
      <c r="AR23" s="28"/>
      <c r="AS23" s="28"/>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row>
    <row r="24" spans="1:248" s="22" customFormat="1" ht="12.75">
      <c r="A24" s="28">
        <v>21</v>
      </c>
      <c r="B24" s="28" t="s">
        <v>79</v>
      </c>
      <c r="C24" s="28" t="s">
        <v>80</v>
      </c>
      <c r="D24" s="28">
        <v>37467</v>
      </c>
      <c r="E24" s="28" t="s">
        <v>144</v>
      </c>
      <c r="F24" s="28" t="s">
        <v>144</v>
      </c>
      <c r="G24" s="28" t="s">
        <v>99</v>
      </c>
      <c r="H24" s="28"/>
      <c r="I24" s="28"/>
      <c r="J24" s="28"/>
      <c r="K24" s="28">
        <v>1</v>
      </c>
      <c r="L24" s="28">
        <v>2</v>
      </c>
      <c r="M24" s="28">
        <v>2</v>
      </c>
      <c r="N24" s="28"/>
      <c r="O24" s="69">
        <v>4</v>
      </c>
      <c r="P24" s="69">
        <v>32</v>
      </c>
      <c r="Q24" s="28">
        <v>4</v>
      </c>
      <c r="R24" s="28">
        <v>8</v>
      </c>
      <c r="S24" s="28">
        <v>1</v>
      </c>
      <c r="T24" s="28" t="s">
        <v>24</v>
      </c>
      <c r="U24" s="69">
        <v>7.2</v>
      </c>
      <c r="V24" s="28">
        <v>4</v>
      </c>
      <c r="W24" s="28">
        <v>6</v>
      </c>
      <c r="X24" s="28"/>
      <c r="Y24" s="28"/>
      <c r="Z24" s="28"/>
      <c r="AA24" s="28">
        <v>1</v>
      </c>
      <c r="AB24" s="28" t="s">
        <v>107</v>
      </c>
      <c r="AC24" s="28">
        <v>256</v>
      </c>
      <c r="AD24" s="28" t="s">
        <v>66</v>
      </c>
      <c r="AE24" s="28">
        <v>1000</v>
      </c>
      <c r="AF24" s="28" t="s">
        <v>63</v>
      </c>
      <c r="AG24" s="28"/>
      <c r="AH24" s="28"/>
      <c r="AI24" s="28">
        <v>115</v>
      </c>
      <c r="AJ24" s="28">
        <v>4.5</v>
      </c>
      <c r="AK24" s="28">
        <v>7.8</v>
      </c>
      <c r="AL24" s="68"/>
      <c r="AM24" s="28">
        <v>150</v>
      </c>
      <c r="AN24" s="28">
        <v>304</v>
      </c>
      <c r="AO24" s="28"/>
      <c r="AP24" s="28">
        <v>271</v>
      </c>
      <c r="AQ24" s="28">
        <v>313</v>
      </c>
      <c r="AR24" s="28"/>
      <c r="AS24" s="28"/>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row>
    <row r="25" spans="1:248" s="22" customFormat="1" ht="12.75">
      <c r="A25" s="28">
        <v>22</v>
      </c>
      <c r="B25" s="28" t="s">
        <v>79</v>
      </c>
      <c r="C25" s="28" t="s">
        <v>80</v>
      </c>
      <c r="D25" s="28">
        <v>37467</v>
      </c>
      <c r="E25" s="28" t="s">
        <v>144</v>
      </c>
      <c r="F25" s="28" t="s">
        <v>144</v>
      </c>
      <c r="G25" s="28" t="s">
        <v>99</v>
      </c>
      <c r="H25" s="28"/>
      <c r="I25" s="28"/>
      <c r="J25" s="28"/>
      <c r="K25" s="28">
        <v>2</v>
      </c>
      <c r="L25" s="28">
        <v>2</v>
      </c>
      <c r="M25" s="28">
        <v>2</v>
      </c>
      <c r="N25" s="28"/>
      <c r="O25" s="69">
        <v>8</v>
      </c>
      <c r="P25" s="69">
        <v>32</v>
      </c>
      <c r="Q25" s="28">
        <v>4</v>
      </c>
      <c r="R25" s="28">
        <v>8</v>
      </c>
      <c r="S25" s="28">
        <v>1</v>
      </c>
      <c r="T25" s="28" t="s">
        <v>24</v>
      </c>
      <c r="U25" s="69">
        <v>7.2</v>
      </c>
      <c r="V25" s="28">
        <v>4</v>
      </c>
      <c r="W25" s="28">
        <v>6</v>
      </c>
      <c r="X25" s="28"/>
      <c r="Y25" s="28"/>
      <c r="Z25" s="28"/>
      <c r="AA25" s="28">
        <v>1</v>
      </c>
      <c r="AB25" s="28" t="s">
        <v>107</v>
      </c>
      <c r="AC25" s="28">
        <v>256</v>
      </c>
      <c r="AD25" s="28" t="s">
        <v>66</v>
      </c>
      <c r="AE25" s="28">
        <v>1000</v>
      </c>
      <c r="AF25" s="28" t="s">
        <v>63</v>
      </c>
      <c r="AG25" s="28"/>
      <c r="AH25" s="28"/>
      <c r="AI25" s="28">
        <v>115</v>
      </c>
      <c r="AJ25" s="28">
        <v>4.5</v>
      </c>
      <c r="AK25" s="28">
        <v>8.7</v>
      </c>
      <c r="AL25" s="68"/>
      <c r="AM25" s="28">
        <v>174</v>
      </c>
      <c r="AN25" s="28">
        <v>411</v>
      </c>
      <c r="AO25" s="28"/>
      <c r="AP25" s="28">
        <v>315</v>
      </c>
      <c r="AQ25" s="28">
        <v>425</v>
      </c>
      <c r="AR25" s="28"/>
      <c r="AS25" s="28"/>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row>
    <row r="26" spans="1:248" s="22" customFormat="1" ht="12.75">
      <c r="A26" s="28">
        <v>23</v>
      </c>
      <c r="B26" s="28" t="s">
        <v>79</v>
      </c>
      <c r="C26" s="28" t="s">
        <v>80</v>
      </c>
      <c r="D26" s="28">
        <v>37468</v>
      </c>
      <c r="E26" s="28" t="s">
        <v>144</v>
      </c>
      <c r="F26" s="28" t="s">
        <v>144</v>
      </c>
      <c r="G26" s="28" t="s">
        <v>99</v>
      </c>
      <c r="H26" s="28"/>
      <c r="I26" s="28"/>
      <c r="J26" s="28"/>
      <c r="K26" s="28">
        <v>2</v>
      </c>
      <c r="L26" s="28">
        <v>2</v>
      </c>
      <c r="M26" s="28">
        <v>2</v>
      </c>
      <c r="N26" s="28"/>
      <c r="O26" s="69">
        <v>32</v>
      </c>
      <c r="P26" s="69">
        <v>32</v>
      </c>
      <c r="Q26" s="28">
        <v>8</v>
      </c>
      <c r="R26" s="28">
        <v>8</v>
      </c>
      <c r="S26" s="28">
        <v>4</v>
      </c>
      <c r="T26" s="28" t="s">
        <v>24</v>
      </c>
      <c r="U26" s="69">
        <v>7.2</v>
      </c>
      <c r="V26" s="28">
        <v>4</v>
      </c>
      <c r="W26" s="28">
        <v>6</v>
      </c>
      <c r="X26" s="28"/>
      <c r="Y26" s="28"/>
      <c r="Z26" s="28"/>
      <c r="AA26" s="28">
        <v>2</v>
      </c>
      <c r="AB26" s="28" t="s">
        <v>107</v>
      </c>
      <c r="AC26" s="28">
        <v>1024</v>
      </c>
      <c r="AD26" s="28" t="s">
        <v>106</v>
      </c>
      <c r="AE26" s="28">
        <v>1000</v>
      </c>
      <c r="AF26" s="28" t="s">
        <v>63</v>
      </c>
      <c r="AG26" s="28"/>
      <c r="AH26" s="28"/>
      <c r="AI26" s="28">
        <v>115</v>
      </c>
      <c r="AJ26" s="28">
        <v>4.5</v>
      </c>
      <c r="AK26" s="28">
        <v>14.3</v>
      </c>
      <c r="AL26" s="68"/>
      <c r="AM26" s="28">
        <v>283</v>
      </c>
      <c r="AN26" s="28">
        <v>532</v>
      </c>
      <c r="AO26" s="28"/>
      <c r="AP26" s="28">
        <v>403</v>
      </c>
      <c r="AQ26" s="28">
        <v>577</v>
      </c>
      <c r="AR26" s="28"/>
      <c r="AS26" s="28"/>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row>
    <row r="27" spans="1:248" s="22" customFormat="1" ht="12.75">
      <c r="A27" s="28">
        <v>24</v>
      </c>
      <c r="B27" s="28" t="s">
        <v>79</v>
      </c>
      <c r="C27" s="28" t="s">
        <v>81</v>
      </c>
      <c r="D27" s="28">
        <v>37471</v>
      </c>
      <c r="E27" s="28" t="s">
        <v>144</v>
      </c>
      <c r="F27" s="28" t="s">
        <v>144</v>
      </c>
      <c r="G27" s="28" t="s">
        <v>16</v>
      </c>
      <c r="H27" s="28"/>
      <c r="I27" s="28"/>
      <c r="J27" s="28"/>
      <c r="K27" s="28">
        <v>1</v>
      </c>
      <c r="L27" s="28">
        <v>1</v>
      </c>
      <c r="M27" s="28">
        <v>1</v>
      </c>
      <c r="N27" s="28"/>
      <c r="O27" s="69">
        <v>0.5</v>
      </c>
      <c r="P27" s="69">
        <v>8</v>
      </c>
      <c r="Q27" s="28">
        <v>2</v>
      </c>
      <c r="R27" s="28">
        <v>4</v>
      </c>
      <c r="S27" s="28">
        <v>1</v>
      </c>
      <c r="T27" s="28" t="s">
        <v>24</v>
      </c>
      <c r="U27" s="69">
        <v>7.2</v>
      </c>
      <c r="V27" s="28">
        <v>2</v>
      </c>
      <c r="W27" s="28">
        <v>7</v>
      </c>
      <c r="X27" s="28"/>
      <c r="Y27" s="28"/>
      <c r="Z27" s="28"/>
      <c r="AA27" s="28">
        <v>1</v>
      </c>
      <c r="AB27" s="28" t="s">
        <v>107</v>
      </c>
      <c r="AC27" s="28">
        <v>8</v>
      </c>
      <c r="AD27" s="28" t="s">
        <v>105</v>
      </c>
      <c r="AE27" s="28">
        <v>400</v>
      </c>
      <c r="AF27" s="28" t="s">
        <v>63</v>
      </c>
      <c r="AG27" s="28"/>
      <c r="AH27" s="28"/>
      <c r="AI27" s="28">
        <v>115</v>
      </c>
      <c r="AJ27" s="28">
        <v>0.6</v>
      </c>
      <c r="AK27" s="28">
        <v>0.8</v>
      </c>
      <c r="AL27" s="68"/>
      <c r="AM27" s="28">
        <v>60</v>
      </c>
      <c r="AN27" s="28">
        <v>88</v>
      </c>
      <c r="AO27" s="28"/>
      <c r="AP27" s="28">
        <v>94</v>
      </c>
      <c r="AQ27" s="28">
        <v>96</v>
      </c>
      <c r="AR27" s="28"/>
      <c r="AS27" s="28"/>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row>
    <row r="28" spans="1:248" s="22" customFormat="1" ht="12.75">
      <c r="A28" s="28">
        <v>25</v>
      </c>
      <c r="B28" s="28" t="s">
        <v>79</v>
      </c>
      <c r="C28" s="28" t="s">
        <v>81</v>
      </c>
      <c r="D28" s="28">
        <v>37471</v>
      </c>
      <c r="E28" s="28" t="s">
        <v>144</v>
      </c>
      <c r="F28" s="28" t="s">
        <v>144</v>
      </c>
      <c r="G28" s="28" t="s">
        <v>16</v>
      </c>
      <c r="H28" s="28"/>
      <c r="I28" s="28"/>
      <c r="J28" s="28"/>
      <c r="K28" s="28">
        <v>1</v>
      </c>
      <c r="L28" s="28">
        <v>1</v>
      </c>
      <c r="M28" s="28">
        <v>1</v>
      </c>
      <c r="N28" s="28"/>
      <c r="O28" s="69">
        <v>2</v>
      </c>
      <c r="P28" s="69">
        <v>8</v>
      </c>
      <c r="Q28" s="28">
        <v>2</v>
      </c>
      <c r="R28" s="28">
        <v>4</v>
      </c>
      <c r="S28" s="28">
        <v>1</v>
      </c>
      <c r="T28" s="28" t="s">
        <v>24</v>
      </c>
      <c r="U28" s="69">
        <v>7.2</v>
      </c>
      <c r="V28" s="28">
        <v>2</v>
      </c>
      <c r="W28" s="28">
        <v>7</v>
      </c>
      <c r="X28" s="28"/>
      <c r="Y28" s="28"/>
      <c r="Z28" s="28"/>
      <c r="AA28" s="28">
        <v>1</v>
      </c>
      <c r="AB28" s="28" t="s">
        <v>107</v>
      </c>
      <c r="AC28" s="28">
        <v>128</v>
      </c>
      <c r="AD28" s="28" t="s">
        <v>105</v>
      </c>
      <c r="AE28" s="28">
        <v>400</v>
      </c>
      <c r="AF28" s="28" t="s">
        <v>63</v>
      </c>
      <c r="AG28" s="28"/>
      <c r="AH28" s="28"/>
      <c r="AI28" s="28">
        <v>115</v>
      </c>
      <c r="AJ28" s="28">
        <v>0.6</v>
      </c>
      <c r="AK28" s="28">
        <v>0.8</v>
      </c>
      <c r="AL28" s="68"/>
      <c r="AM28" s="28">
        <v>77</v>
      </c>
      <c r="AN28" s="28">
        <v>134</v>
      </c>
      <c r="AO28" s="28"/>
      <c r="AP28" s="28">
        <v>129</v>
      </c>
      <c r="AQ28" s="28">
        <v>137</v>
      </c>
      <c r="AR28" s="28"/>
      <c r="AS28" s="28"/>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row>
    <row r="29" spans="1:248" s="22" customFormat="1" ht="12.75">
      <c r="A29" s="28">
        <v>26</v>
      </c>
      <c r="B29" s="28" t="s">
        <v>79</v>
      </c>
      <c r="C29" s="28" t="s">
        <v>81</v>
      </c>
      <c r="D29" s="28">
        <v>37471</v>
      </c>
      <c r="E29" s="28" t="s">
        <v>144</v>
      </c>
      <c r="F29" s="28" t="s">
        <v>144</v>
      </c>
      <c r="G29" s="28" t="s">
        <v>16</v>
      </c>
      <c r="H29" s="28"/>
      <c r="I29" s="28"/>
      <c r="J29" s="28"/>
      <c r="K29" s="28">
        <v>2</v>
      </c>
      <c r="L29" s="28">
        <v>1</v>
      </c>
      <c r="M29" s="28">
        <v>1</v>
      </c>
      <c r="N29" s="28"/>
      <c r="O29" s="69">
        <v>4</v>
      </c>
      <c r="P29" s="69">
        <v>8</v>
      </c>
      <c r="Q29" s="28">
        <v>2</v>
      </c>
      <c r="R29" s="28">
        <v>4</v>
      </c>
      <c r="S29" s="28">
        <v>1</v>
      </c>
      <c r="T29" s="28" t="s">
        <v>24</v>
      </c>
      <c r="U29" s="69">
        <v>7.2</v>
      </c>
      <c r="V29" s="28">
        <v>2</v>
      </c>
      <c r="W29" s="28">
        <v>7</v>
      </c>
      <c r="X29" s="28"/>
      <c r="Y29" s="28"/>
      <c r="Z29" s="28"/>
      <c r="AA29" s="28">
        <v>1</v>
      </c>
      <c r="AB29" s="28" t="s">
        <v>107</v>
      </c>
      <c r="AC29" s="28">
        <v>256</v>
      </c>
      <c r="AD29" s="28" t="s">
        <v>66</v>
      </c>
      <c r="AE29" s="28">
        <v>400</v>
      </c>
      <c r="AF29" s="28" t="s">
        <v>63</v>
      </c>
      <c r="AG29" s="28"/>
      <c r="AH29" s="28"/>
      <c r="AI29" s="28">
        <v>115</v>
      </c>
      <c r="AJ29" s="28">
        <v>0.6</v>
      </c>
      <c r="AK29" s="28">
        <v>1.1</v>
      </c>
      <c r="AL29" s="68"/>
      <c r="AM29" s="28">
        <v>79</v>
      </c>
      <c r="AN29" s="28">
        <v>178</v>
      </c>
      <c r="AO29" s="28"/>
      <c r="AP29" s="28">
        <v>176</v>
      </c>
      <c r="AQ29" s="28">
        <v>207</v>
      </c>
      <c r="AR29" s="28"/>
      <c r="AS29" s="28"/>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row>
    <row r="30" spans="1:248" s="22" customFormat="1" ht="12.75">
      <c r="A30" s="28">
        <v>27</v>
      </c>
      <c r="B30" s="28" t="s">
        <v>79</v>
      </c>
      <c r="C30" s="28" t="s">
        <v>81</v>
      </c>
      <c r="D30" s="28">
        <v>37471</v>
      </c>
      <c r="E30" s="28" t="s">
        <v>144</v>
      </c>
      <c r="F30" s="28" t="s">
        <v>144</v>
      </c>
      <c r="G30" s="28" t="s">
        <v>16</v>
      </c>
      <c r="H30" s="28"/>
      <c r="I30" s="28"/>
      <c r="J30" s="28"/>
      <c r="K30" s="28">
        <v>2</v>
      </c>
      <c r="L30" s="28">
        <v>1</v>
      </c>
      <c r="M30" s="28">
        <v>1</v>
      </c>
      <c r="N30" s="28"/>
      <c r="O30" s="69">
        <v>4</v>
      </c>
      <c r="P30" s="69">
        <v>8</v>
      </c>
      <c r="Q30" s="28">
        <v>4</v>
      </c>
      <c r="R30" s="28">
        <v>4</v>
      </c>
      <c r="S30" s="28">
        <v>2</v>
      </c>
      <c r="T30" s="28" t="s">
        <v>24</v>
      </c>
      <c r="U30" s="69">
        <v>7.2</v>
      </c>
      <c r="V30" s="28">
        <v>2</v>
      </c>
      <c r="W30" s="28">
        <v>7</v>
      </c>
      <c r="X30" s="28"/>
      <c r="Y30" s="28"/>
      <c r="Z30" s="28"/>
      <c r="AA30" s="28">
        <v>1</v>
      </c>
      <c r="AB30" s="28" t="s">
        <v>107</v>
      </c>
      <c r="AC30" s="28">
        <v>256</v>
      </c>
      <c r="AD30" s="28" t="s">
        <v>66</v>
      </c>
      <c r="AE30" s="28">
        <v>400</v>
      </c>
      <c r="AF30" s="28" t="s">
        <v>63</v>
      </c>
      <c r="AG30" s="28"/>
      <c r="AH30" s="28"/>
      <c r="AI30" s="28">
        <v>115</v>
      </c>
      <c r="AJ30" s="28">
        <v>0.6</v>
      </c>
      <c r="AK30" s="28">
        <v>1.5</v>
      </c>
      <c r="AL30" s="68"/>
      <c r="AM30" s="28">
        <v>95</v>
      </c>
      <c r="AN30" s="28">
        <v>226</v>
      </c>
      <c r="AO30" s="28"/>
      <c r="AP30" s="28">
        <v>219</v>
      </c>
      <c r="AQ30" s="28">
        <v>260</v>
      </c>
      <c r="AR30" s="28"/>
      <c r="AS30" s="28"/>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row>
    <row r="31" spans="1:248" s="22" customFormat="1" ht="12.75">
      <c r="A31" s="28">
        <v>28</v>
      </c>
      <c r="B31" s="28" t="s">
        <v>79</v>
      </c>
      <c r="C31" s="28" t="s">
        <v>82</v>
      </c>
      <c r="D31" s="28">
        <v>37469</v>
      </c>
      <c r="E31" s="28" t="s">
        <v>144</v>
      </c>
      <c r="F31" s="28" t="s">
        <v>144</v>
      </c>
      <c r="G31" s="28" t="s">
        <v>16</v>
      </c>
      <c r="H31" s="28"/>
      <c r="I31" s="28"/>
      <c r="J31" s="28"/>
      <c r="K31" s="28">
        <v>2</v>
      </c>
      <c r="L31" s="28">
        <v>1</v>
      </c>
      <c r="M31" s="28">
        <v>1</v>
      </c>
      <c r="N31" s="28"/>
      <c r="O31" s="69">
        <v>0.5</v>
      </c>
      <c r="P31" s="69">
        <v>8</v>
      </c>
      <c r="Q31" s="28">
        <v>1</v>
      </c>
      <c r="R31" s="28">
        <v>4</v>
      </c>
      <c r="S31" s="28">
        <v>1</v>
      </c>
      <c r="T31" s="28" t="s">
        <v>24</v>
      </c>
      <c r="U31" s="69">
        <v>7.2</v>
      </c>
      <c r="V31" s="28">
        <v>2</v>
      </c>
      <c r="W31" s="28">
        <v>7</v>
      </c>
      <c r="X31" s="28"/>
      <c r="Y31" s="28"/>
      <c r="Z31" s="28"/>
      <c r="AA31" s="28">
        <v>1</v>
      </c>
      <c r="AB31" s="28" t="s">
        <v>107</v>
      </c>
      <c r="AC31" s="28">
        <v>8</v>
      </c>
      <c r="AD31" s="28" t="s">
        <v>105</v>
      </c>
      <c r="AE31" s="28">
        <v>400</v>
      </c>
      <c r="AF31" s="28" t="s">
        <v>63</v>
      </c>
      <c r="AG31" s="28"/>
      <c r="AH31" s="28"/>
      <c r="AI31" s="28">
        <v>115</v>
      </c>
      <c r="AJ31" s="28">
        <v>0.6</v>
      </c>
      <c r="AK31" s="28">
        <v>2</v>
      </c>
      <c r="AL31" s="68"/>
      <c r="AM31" s="28">
        <v>71</v>
      </c>
      <c r="AN31" s="28">
        <v>121</v>
      </c>
      <c r="AO31" s="28"/>
      <c r="AP31" s="28">
        <v>110</v>
      </c>
      <c r="AQ31" s="28">
        <v>125</v>
      </c>
      <c r="AR31" s="28"/>
      <c r="AS31" s="28"/>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row>
    <row r="32" spans="1:248" s="22" customFormat="1" ht="12.75">
      <c r="A32" s="28">
        <v>29</v>
      </c>
      <c r="B32" s="28" t="s">
        <v>79</v>
      </c>
      <c r="C32" s="28" t="s">
        <v>82</v>
      </c>
      <c r="D32" s="28">
        <v>37469</v>
      </c>
      <c r="E32" s="28" t="s">
        <v>144</v>
      </c>
      <c r="F32" s="28" t="s">
        <v>144</v>
      </c>
      <c r="G32" s="28" t="s">
        <v>16</v>
      </c>
      <c r="H32" s="28"/>
      <c r="I32" s="28"/>
      <c r="J32" s="28"/>
      <c r="K32" s="28">
        <v>2</v>
      </c>
      <c r="L32" s="28">
        <v>1</v>
      </c>
      <c r="M32" s="28">
        <v>1</v>
      </c>
      <c r="N32" s="28"/>
      <c r="O32" s="69">
        <v>1</v>
      </c>
      <c r="P32" s="69">
        <v>8</v>
      </c>
      <c r="Q32" s="28">
        <v>2</v>
      </c>
      <c r="R32" s="28">
        <v>4</v>
      </c>
      <c r="S32" s="28">
        <v>1</v>
      </c>
      <c r="T32" s="28" t="s">
        <v>24</v>
      </c>
      <c r="U32" s="69">
        <v>7.2</v>
      </c>
      <c r="V32" s="28">
        <v>2</v>
      </c>
      <c r="W32" s="28">
        <v>7</v>
      </c>
      <c r="X32" s="28"/>
      <c r="Y32" s="28"/>
      <c r="Z32" s="28"/>
      <c r="AA32" s="28">
        <v>1</v>
      </c>
      <c r="AB32" s="28" t="s">
        <v>107</v>
      </c>
      <c r="AC32" s="28">
        <v>128</v>
      </c>
      <c r="AD32" s="28" t="s">
        <v>66</v>
      </c>
      <c r="AE32" s="28">
        <v>400</v>
      </c>
      <c r="AF32" s="28" t="s">
        <v>63</v>
      </c>
      <c r="AG32" s="28"/>
      <c r="AH32" s="28"/>
      <c r="AI32" s="28">
        <v>115</v>
      </c>
      <c r="AJ32" s="28">
        <v>0.6</v>
      </c>
      <c r="AK32" s="28">
        <v>2</v>
      </c>
      <c r="AL32" s="68"/>
      <c r="AM32" s="28">
        <v>78</v>
      </c>
      <c r="AN32" s="28">
        <v>142</v>
      </c>
      <c r="AO32" s="28"/>
      <c r="AP32" s="28">
        <v>135</v>
      </c>
      <c r="AQ32" s="28">
        <v>155</v>
      </c>
      <c r="AR32" s="28"/>
      <c r="AS32" s="28"/>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row>
    <row r="33" spans="1:248" s="22" customFormat="1" ht="12.75">
      <c r="A33" s="28">
        <v>30</v>
      </c>
      <c r="B33" s="28" t="s">
        <v>79</v>
      </c>
      <c r="C33" s="28" t="s">
        <v>82</v>
      </c>
      <c r="D33" s="28">
        <v>37469</v>
      </c>
      <c r="E33" s="28" t="s">
        <v>144</v>
      </c>
      <c r="F33" s="28" t="s">
        <v>144</v>
      </c>
      <c r="G33" s="28" t="s">
        <v>16</v>
      </c>
      <c r="H33" s="28"/>
      <c r="I33" s="28"/>
      <c r="J33" s="28"/>
      <c r="K33" s="28">
        <v>2</v>
      </c>
      <c r="L33" s="28">
        <v>1</v>
      </c>
      <c r="M33" s="28">
        <v>1</v>
      </c>
      <c r="N33" s="28"/>
      <c r="O33" s="69">
        <v>2</v>
      </c>
      <c r="P33" s="69">
        <v>8</v>
      </c>
      <c r="Q33" s="28">
        <v>2</v>
      </c>
      <c r="R33" s="28">
        <v>4</v>
      </c>
      <c r="S33" s="28">
        <v>1</v>
      </c>
      <c r="T33" s="28" t="s">
        <v>24</v>
      </c>
      <c r="U33" s="69">
        <v>7.2</v>
      </c>
      <c r="V33" s="28">
        <v>2</v>
      </c>
      <c r="W33" s="28">
        <v>7</v>
      </c>
      <c r="X33" s="28"/>
      <c r="Y33" s="28"/>
      <c r="Z33" s="28"/>
      <c r="AA33" s="28">
        <v>1</v>
      </c>
      <c r="AB33" s="28" t="s">
        <v>107</v>
      </c>
      <c r="AC33" s="28">
        <v>256</v>
      </c>
      <c r="AD33" s="28" t="s">
        <v>66</v>
      </c>
      <c r="AE33" s="28">
        <v>400</v>
      </c>
      <c r="AF33" s="28" t="s">
        <v>63</v>
      </c>
      <c r="AG33" s="28"/>
      <c r="AH33" s="28"/>
      <c r="AI33" s="28">
        <v>115</v>
      </c>
      <c r="AJ33" s="28">
        <v>0.6</v>
      </c>
      <c r="AK33" s="28">
        <v>2</v>
      </c>
      <c r="AL33" s="68"/>
      <c r="AM33" s="28">
        <v>94</v>
      </c>
      <c r="AN33" s="28">
        <v>184</v>
      </c>
      <c r="AO33" s="28"/>
      <c r="AP33" s="28">
        <v>174</v>
      </c>
      <c r="AQ33" s="28">
        <v>199</v>
      </c>
      <c r="AR33" s="28"/>
      <c r="AS33" s="28"/>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row>
    <row r="34" spans="1:248" s="22" customFormat="1" ht="12.75">
      <c r="A34" s="28">
        <v>31</v>
      </c>
      <c r="B34" s="28" t="s">
        <v>79</v>
      </c>
      <c r="C34" s="28" t="s">
        <v>82</v>
      </c>
      <c r="D34" s="28">
        <v>37469</v>
      </c>
      <c r="E34" s="28" t="s">
        <v>144</v>
      </c>
      <c r="F34" s="28" t="s">
        <v>144</v>
      </c>
      <c r="G34" s="28" t="s">
        <v>16</v>
      </c>
      <c r="H34" s="28"/>
      <c r="I34" s="28"/>
      <c r="J34" s="28"/>
      <c r="K34" s="28">
        <v>2</v>
      </c>
      <c r="L34" s="28">
        <v>1</v>
      </c>
      <c r="M34" s="28">
        <v>1</v>
      </c>
      <c r="N34" s="28"/>
      <c r="O34" s="69">
        <v>8</v>
      </c>
      <c r="P34" s="69">
        <v>8</v>
      </c>
      <c r="Q34" s="28">
        <v>8</v>
      </c>
      <c r="R34" s="28">
        <v>4</v>
      </c>
      <c r="S34" s="28">
        <v>1</v>
      </c>
      <c r="T34" s="28" t="s">
        <v>24</v>
      </c>
      <c r="U34" s="69">
        <v>7.2</v>
      </c>
      <c r="V34" s="28">
        <v>2</v>
      </c>
      <c r="W34" s="28">
        <v>7</v>
      </c>
      <c r="X34" s="28"/>
      <c r="Y34" s="28"/>
      <c r="Z34" s="28"/>
      <c r="AA34" s="28">
        <v>1</v>
      </c>
      <c r="AB34" s="28" t="s">
        <v>107</v>
      </c>
      <c r="AC34" s="28">
        <v>256</v>
      </c>
      <c r="AD34" s="28" t="s">
        <v>66</v>
      </c>
      <c r="AE34" s="28">
        <v>400</v>
      </c>
      <c r="AF34" s="28" t="s">
        <v>63</v>
      </c>
      <c r="AG34" s="28"/>
      <c r="AH34" s="28"/>
      <c r="AI34" s="28">
        <v>115</v>
      </c>
      <c r="AJ34" s="28">
        <v>0.6</v>
      </c>
      <c r="AK34" s="28">
        <v>2.6</v>
      </c>
      <c r="AL34" s="68"/>
      <c r="AM34" s="28">
        <v>104</v>
      </c>
      <c r="AN34" s="28">
        <v>247</v>
      </c>
      <c r="AO34" s="28"/>
      <c r="AP34" s="28">
        <v>218</v>
      </c>
      <c r="AQ34" s="28">
        <v>269</v>
      </c>
      <c r="AR34" s="28"/>
      <c r="AS34" s="28"/>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row>
    <row r="35" spans="1:248" s="22" customFormat="1" ht="12.75">
      <c r="A35" s="28">
        <v>32</v>
      </c>
      <c r="B35" s="28" t="s">
        <v>79</v>
      </c>
      <c r="C35" s="28" t="s">
        <v>63</v>
      </c>
      <c r="D35" s="28">
        <v>37469</v>
      </c>
      <c r="E35" s="28" t="s">
        <v>144</v>
      </c>
      <c r="F35" s="28" t="s">
        <v>144</v>
      </c>
      <c r="G35" s="28" t="s">
        <v>99</v>
      </c>
      <c r="H35" s="28"/>
      <c r="I35" s="28"/>
      <c r="J35" s="28"/>
      <c r="K35" s="28">
        <v>2</v>
      </c>
      <c r="L35" s="28">
        <v>1</v>
      </c>
      <c r="M35" s="28">
        <v>2</v>
      </c>
      <c r="N35" s="28"/>
      <c r="O35" s="69">
        <v>2</v>
      </c>
      <c r="P35" s="69">
        <v>64</v>
      </c>
      <c r="Q35" s="28">
        <v>2</v>
      </c>
      <c r="R35" s="28">
        <v>8</v>
      </c>
      <c r="S35" s="28">
        <v>1</v>
      </c>
      <c r="T35" s="28" t="s">
        <v>24</v>
      </c>
      <c r="U35" s="69">
        <v>7.2</v>
      </c>
      <c r="V35" s="28">
        <v>8</v>
      </c>
      <c r="W35" s="28">
        <v>5</v>
      </c>
      <c r="X35" s="28"/>
      <c r="Y35" s="28"/>
      <c r="Z35" s="28"/>
      <c r="AA35" s="28">
        <v>1</v>
      </c>
      <c r="AB35" s="28" t="s">
        <v>107</v>
      </c>
      <c r="AC35" s="28">
        <v>256</v>
      </c>
      <c r="AD35" s="28" t="s">
        <v>66</v>
      </c>
      <c r="AE35" s="28">
        <v>1000</v>
      </c>
      <c r="AF35" s="28" t="s">
        <v>63</v>
      </c>
      <c r="AG35" s="28"/>
      <c r="AH35" s="28"/>
      <c r="AI35" s="28">
        <v>115</v>
      </c>
      <c r="AJ35" s="28">
        <v>4.8</v>
      </c>
      <c r="AK35" s="28">
        <v>9.2</v>
      </c>
      <c r="AL35" s="68"/>
      <c r="AM35" s="28">
        <v>129</v>
      </c>
      <c r="AN35" s="28">
        <v>217</v>
      </c>
      <c r="AO35" s="28"/>
      <c r="AP35" s="28">
        <v>206</v>
      </c>
      <c r="AQ35" s="28">
        <v>225</v>
      </c>
      <c r="AR35" s="28"/>
      <c r="AS35" s="28"/>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row>
    <row r="36" spans="1:248" s="22" customFormat="1" ht="12.75">
      <c r="A36" s="28">
        <v>33</v>
      </c>
      <c r="B36" s="28" t="s">
        <v>79</v>
      </c>
      <c r="C36" s="28" t="s">
        <v>63</v>
      </c>
      <c r="D36" s="28">
        <v>37469</v>
      </c>
      <c r="E36" s="28" t="s">
        <v>144</v>
      </c>
      <c r="F36" s="28" t="s">
        <v>144</v>
      </c>
      <c r="G36" s="28" t="s">
        <v>99</v>
      </c>
      <c r="H36" s="28"/>
      <c r="I36" s="28"/>
      <c r="J36" s="28"/>
      <c r="K36" s="28">
        <v>2</v>
      </c>
      <c r="L36" s="28">
        <v>2</v>
      </c>
      <c r="M36" s="28">
        <v>2</v>
      </c>
      <c r="N36" s="28"/>
      <c r="O36" s="69">
        <v>8</v>
      </c>
      <c r="P36" s="69">
        <v>64</v>
      </c>
      <c r="Q36" s="28">
        <v>4</v>
      </c>
      <c r="R36" s="28">
        <v>8</v>
      </c>
      <c r="S36" s="28">
        <v>1</v>
      </c>
      <c r="T36" s="28" t="s">
        <v>24</v>
      </c>
      <c r="U36" s="69">
        <v>7.2</v>
      </c>
      <c r="V36" s="28">
        <v>8</v>
      </c>
      <c r="W36" s="28">
        <v>5</v>
      </c>
      <c r="X36" s="28"/>
      <c r="Y36" s="28"/>
      <c r="Z36" s="28"/>
      <c r="AA36" s="28">
        <v>1</v>
      </c>
      <c r="AB36" s="28" t="s">
        <v>107</v>
      </c>
      <c r="AC36" s="28">
        <v>256</v>
      </c>
      <c r="AD36" s="28" t="s">
        <v>66</v>
      </c>
      <c r="AE36" s="28">
        <v>1000</v>
      </c>
      <c r="AF36" s="28" t="s">
        <v>63</v>
      </c>
      <c r="AG36" s="28"/>
      <c r="AH36" s="28"/>
      <c r="AI36" s="28">
        <v>115</v>
      </c>
      <c r="AJ36" s="28">
        <v>6.2</v>
      </c>
      <c r="AK36" s="28">
        <v>11.7</v>
      </c>
      <c r="AL36" s="68"/>
      <c r="AM36" s="28">
        <v>156</v>
      </c>
      <c r="AN36" s="28">
        <v>307</v>
      </c>
      <c r="AO36" s="28"/>
      <c r="AP36" s="28">
        <v>252</v>
      </c>
      <c r="AQ36" s="28">
        <v>322</v>
      </c>
      <c r="AR36" s="28"/>
      <c r="AS36" s="28"/>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row>
    <row r="37" spans="1:248" s="22" customFormat="1" ht="12.75">
      <c r="A37" s="28">
        <v>34</v>
      </c>
      <c r="B37" s="28" t="s">
        <v>79</v>
      </c>
      <c r="C37" s="28" t="s">
        <v>63</v>
      </c>
      <c r="D37" s="28">
        <v>37469</v>
      </c>
      <c r="E37" s="28" t="s">
        <v>144</v>
      </c>
      <c r="F37" s="28" t="s">
        <v>144</v>
      </c>
      <c r="G37" s="28" t="s">
        <v>99</v>
      </c>
      <c r="H37" s="28"/>
      <c r="I37" s="28"/>
      <c r="J37" s="28"/>
      <c r="K37" s="28">
        <v>2</v>
      </c>
      <c r="L37" s="28">
        <v>2</v>
      </c>
      <c r="M37" s="28">
        <v>2</v>
      </c>
      <c r="N37" s="28"/>
      <c r="O37" s="69">
        <v>16</v>
      </c>
      <c r="P37" s="69">
        <v>64</v>
      </c>
      <c r="Q37" s="28">
        <v>8</v>
      </c>
      <c r="R37" s="28">
        <v>8</v>
      </c>
      <c r="S37" s="28">
        <v>1</v>
      </c>
      <c r="T37" s="28" t="s">
        <v>24</v>
      </c>
      <c r="U37" s="69">
        <v>7.2</v>
      </c>
      <c r="V37" s="28">
        <v>8</v>
      </c>
      <c r="W37" s="28">
        <v>5</v>
      </c>
      <c r="X37" s="28"/>
      <c r="Y37" s="28"/>
      <c r="Z37" s="28"/>
      <c r="AA37" s="28">
        <v>1</v>
      </c>
      <c r="AB37" s="28" t="s">
        <v>107</v>
      </c>
      <c r="AC37" s="28">
        <v>512</v>
      </c>
      <c r="AD37" s="28" t="s">
        <v>66</v>
      </c>
      <c r="AE37" s="28">
        <v>1000</v>
      </c>
      <c r="AF37" s="28" t="s">
        <v>63</v>
      </c>
      <c r="AG37" s="28"/>
      <c r="AH37" s="28"/>
      <c r="AI37" s="28">
        <v>115</v>
      </c>
      <c r="AJ37" s="28">
        <v>5.9</v>
      </c>
      <c r="AK37" s="28">
        <v>13.7</v>
      </c>
      <c r="AL37" s="68"/>
      <c r="AM37" s="28">
        <v>169</v>
      </c>
      <c r="AN37" s="28">
        <v>339</v>
      </c>
      <c r="AO37" s="28"/>
      <c r="AP37" s="28">
        <v>291</v>
      </c>
      <c r="AQ37" s="28">
        <v>372</v>
      </c>
      <c r="AR37" s="28"/>
      <c r="AS37" s="28"/>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row>
    <row r="38" spans="1:248" s="22" customFormat="1" ht="12.75">
      <c r="A38" s="28">
        <v>35</v>
      </c>
      <c r="B38" s="28" t="s">
        <v>79</v>
      </c>
      <c r="C38" s="28" t="s">
        <v>63</v>
      </c>
      <c r="D38" s="28">
        <v>37470</v>
      </c>
      <c r="E38" s="28" t="s">
        <v>144</v>
      </c>
      <c r="F38" s="28" t="s">
        <v>144</v>
      </c>
      <c r="G38" s="28" t="s">
        <v>99</v>
      </c>
      <c r="H38" s="28"/>
      <c r="I38" s="28"/>
      <c r="J38" s="28"/>
      <c r="K38" s="28">
        <v>2</v>
      </c>
      <c r="L38" s="28">
        <v>2</v>
      </c>
      <c r="M38" s="28">
        <v>2</v>
      </c>
      <c r="N38" s="28"/>
      <c r="O38" s="69">
        <v>32</v>
      </c>
      <c r="P38" s="69">
        <v>64</v>
      </c>
      <c r="Q38" s="28">
        <v>8</v>
      </c>
      <c r="R38" s="28">
        <v>8</v>
      </c>
      <c r="S38" s="28">
        <v>6</v>
      </c>
      <c r="T38" s="28" t="s">
        <v>24</v>
      </c>
      <c r="U38" s="69">
        <v>7.2</v>
      </c>
      <c r="V38" s="28">
        <v>8</v>
      </c>
      <c r="W38" s="28">
        <v>5</v>
      </c>
      <c r="X38" s="28"/>
      <c r="Y38" s="28"/>
      <c r="Z38" s="28"/>
      <c r="AA38" s="28">
        <v>2</v>
      </c>
      <c r="AB38" s="28" t="s">
        <v>107</v>
      </c>
      <c r="AC38" s="28">
        <v>1024</v>
      </c>
      <c r="AD38" s="28" t="s">
        <v>106</v>
      </c>
      <c r="AE38" s="28">
        <v>1000</v>
      </c>
      <c r="AF38" s="28" t="s">
        <v>63</v>
      </c>
      <c r="AG38" s="28"/>
      <c r="AH38" s="28"/>
      <c r="AI38" s="28">
        <v>115</v>
      </c>
      <c r="AJ38" s="28">
        <v>6.5</v>
      </c>
      <c r="AK38" s="28">
        <v>16.8</v>
      </c>
      <c r="AL38" s="68"/>
      <c r="AM38" s="28">
        <v>249</v>
      </c>
      <c r="AN38" s="28">
        <v>494</v>
      </c>
      <c r="AO38" s="28"/>
      <c r="AP38" s="28">
        <v>411</v>
      </c>
      <c r="AQ38" s="28">
        <v>540</v>
      </c>
      <c r="AR38" s="28"/>
      <c r="AS38" s="28"/>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row>
    <row r="39" spans="1:248" s="22" customFormat="1" ht="12.75">
      <c r="A39" s="28">
        <v>36</v>
      </c>
      <c r="B39" s="28" t="s">
        <v>79</v>
      </c>
      <c r="C39" s="28" t="s">
        <v>83</v>
      </c>
      <c r="D39" s="28">
        <v>37471</v>
      </c>
      <c r="E39" s="28" t="s">
        <v>144</v>
      </c>
      <c r="F39" s="28" t="s">
        <v>144</v>
      </c>
      <c r="G39" s="28" t="s">
        <v>99</v>
      </c>
      <c r="H39" s="28"/>
      <c r="I39" s="28"/>
      <c r="J39" s="28"/>
      <c r="K39" s="28">
        <v>1</v>
      </c>
      <c r="L39" s="28">
        <v>2</v>
      </c>
      <c r="M39" s="28">
        <v>2</v>
      </c>
      <c r="N39" s="28"/>
      <c r="O39" s="69">
        <v>6</v>
      </c>
      <c r="P39" s="69">
        <v>16</v>
      </c>
      <c r="Q39" s="28">
        <v>6</v>
      </c>
      <c r="R39" s="28">
        <v>8</v>
      </c>
      <c r="S39" s="28">
        <v>4</v>
      </c>
      <c r="T39" s="28" t="s">
        <v>24</v>
      </c>
      <c r="U39" s="69">
        <v>7.2</v>
      </c>
      <c r="V39" s="28">
        <v>5</v>
      </c>
      <c r="W39" s="28">
        <v>7</v>
      </c>
      <c r="X39" s="28"/>
      <c r="Y39" s="28"/>
      <c r="Z39" s="28"/>
      <c r="AA39" s="28">
        <v>1</v>
      </c>
      <c r="AB39" s="28" t="s">
        <v>107</v>
      </c>
      <c r="AC39" s="28">
        <v>256</v>
      </c>
      <c r="AD39" s="28" t="s">
        <v>66</v>
      </c>
      <c r="AE39" s="28">
        <v>550</v>
      </c>
      <c r="AF39" s="28" t="s">
        <v>63</v>
      </c>
      <c r="AG39" s="28"/>
      <c r="AH39" s="28"/>
      <c r="AI39" s="28">
        <v>115</v>
      </c>
      <c r="AJ39" s="28">
        <v>3</v>
      </c>
      <c r="AK39" s="28">
        <v>7.4</v>
      </c>
      <c r="AL39" s="68"/>
      <c r="AM39" s="28">
        <v>188</v>
      </c>
      <c r="AN39" s="28">
        <v>359</v>
      </c>
      <c r="AO39" s="28"/>
      <c r="AP39" s="28">
        <v>334</v>
      </c>
      <c r="AQ39" s="28">
        <v>405</v>
      </c>
      <c r="AR39" s="28"/>
      <c r="AS39" s="28"/>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row>
    <row r="40" spans="1:248" s="22" customFormat="1" ht="12.75">
      <c r="A40" s="28">
        <v>37</v>
      </c>
      <c r="B40" s="28" t="s">
        <v>79</v>
      </c>
      <c r="C40" s="28" t="s">
        <v>84</v>
      </c>
      <c r="D40" s="28" t="s">
        <v>17</v>
      </c>
      <c r="E40" s="28" t="s">
        <v>18</v>
      </c>
      <c r="F40" s="28" t="s">
        <v>18</v>
      </c>
      <c r="G40" s="28"/>
      <c r="H40" s="28"/>
      <c r="I40" s="28"/>
      <c r="J40" s="28"/>
      <c r="K40" s="28">
        <v>2</v>
      </c>
      <c r="L40" s="28">
        <v>2</v>
      </c>
      <c r="M40" s="28">
        <v>2</v>
      </c>
      <c r="N40" s="28"/>
      <c r="O40" s="69">
        <v>16</v>
      </c>
      <c r="P40" s="69">
        <v>16</v>
      </c>
      <c r="Q40" s="28">
        <v>8</v>
      </c>
      <c r="R40" s="28">
        <v>8</v>
      </c>
      <c r="S40" s="28">
        <v>2</v>
      </c>
      <c r="T40" s="28" t="s">
        <v>24</v>
      </c>
      <c r="U40" s="69">
        <v>7.2</v>
      </c>
      <c r="V40" s="28">
        <v>5</v>
      </c>
      <c r="W40" s="28">
        <v>7</v>
      </c>
      <c r="X40" s="28"/>
      <c r="Y40" s="28"/>
      <c r="Z40" s="28"/>
      <c r="AA40" s="28">
        <v>2</v>
      </c>
      <c r="AB40" s="28" t="s">
        <v>107</v>
      </c>
      <c r="AC40" s="28">
        <v>512</v>
      </c>
      <c r="AD40" s="28"/>
      <c r="AE40" s="28">
        <v>800</v>
      </c>
      <c r="AF40" s="28" t="s">
        <v>63</v>
      </c>
      <c r="AG40" s="28"/>
      <c r="AH40" s="28"/>
      <c r="AI40" s="28">
        <v>120</v>
      </c>
      <c r="AJ40" s="28">
        <v>2.3</v>
      </c>
      <c r="AK40" s="28">
        <v>9.2</v>
      </c>
      <c r="AL40" s="68"/>
      <c r="AM40" s="28">
        <v>410</v>
      </c>
      <c r="AN40" s="28">
        <v>485.94</v>
      </c>
      <c r="AO40" s="28"/>
      <c r="AP40" s="27"/>
      <c r="AQ40" s="28">
        <v>514</v>
      </c>
      <c r="AR40" s="28"/>
      <c r="AS40" s="28"/>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row>
    <row r="41" spans="1:248" s="22" customFormat="1" ht="12.75">
      <c r="A41" s="28">
        <v>38</v>
      </c>
      <c r="B41" s="28" t="s">
        <v>79</v>
      </c>
      <c r="C41" s="28" t="s">
        <v>85</v>
      </c>
      <c r="D41" s="28" t="s">
        <v>17</v>
      </c>
      <c r="E41" s="28" t="s">
        <v>18</v>
      </c>
      <c r="F41" s="28" t="s">
        <v>18</v>
      </c>
      <c r="G41" s="28"/>
      <c r="H41" s="28"/>
      <c r="I41" s="28"/>
      <c r="J41" s="28"/>
      <c r="K41" s="28">
        <v>2</v>
      </c>
      <c r="L41" s="28">
        <v>2</v>
      </c>
      <c r="M41" s="28">
        <v>2</v>
      </c>
      <c r="N41" s="28"/>
      <c r="O41" s="69">
        <v>8</v>
      </c>
      <c r="P41" s="69">
        <v>8</v>
      </c>
      <c r="Q41" s="28">
        <v>4</v>
      </c>
      <c r="R41" s="28">
        <v>4</v>
      </c>
      <c r="S41" s="28">
        <v>2</v>
      </c>
      <c r="T41" s="28" t="s">
        <v>24</v>
      </c>
      <c r="U41" s="69">
        <v>7.2</v>
      </c>
      <c r="V41" s="28">
        <v>3</v>
      </c>
      <c r="W41" s="28">
        <v>6</v>
      </c>
      <c r="X41" s="28"/>
      <c r="Y41" s="28"/>
      <c r="Z41" s="28"/>
      <c r="AA41" s="28">
        <v>2</v>
      </c>
      <c r="AB41" s="28" t="s">
        <v>107</v>
      </c>
      <c r="AC41" s="28">
        <v>512</v>
      </c>
      <c r="AD41" s="28"/>
      <c r="AE41" s="28">
        <v>575</v>
      </c>
      <c r="AF41" s="28" t="s">
        <v>63</v>
      </c>
      <c r="AG41" s="28"/>
      <c r="AH41" s="28"/>
      <c r="AI41" s="28">
        <v>120</v>
      </c>
      <c r="AJ41" s="28">
        <v>2.2</v>
      </c>
      <c r="AK41" s="28">
        <v>5.1</v>
      </c>
      <c r="AL41" s="68"/>
      <c r="AM41" s="28">
        <v>209.18412698412726</v>
      </c>
      <c r="AN41" s="28"/>
      <c r="AO41" s="28"/>
      <c r="AP41" s="28"/>
      <c r="AQ41" s="28">
        <v>357</v>
      </c>
      <c r="AR41" s="28"/>
      <c r="AS41" s="28"/>
      <c r="AT41" s="27"/>
      <c r="AU41" s="27"/>
      <c r="AV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row>
    <row r="42" spans="1:248" s="22" customFormat="1" ht="12.75">
      <c r="A42" s="28">
        <v>39</v>
      </c>
      <c r="B42" s="28" t="s">
        <v>79</v>
      </c>
      <c r="C42" s="28" t="s">
        <v>86</v>
      </c>
      <c r="D42" s="28" t="s">
        <v>17</v>
      </c>
      <c r="E42" s="28" t="s">
        <v>18</v>
      </c>
      <c r="F42" s="28" t="s">
        <v>18</v>
      </c>
      <c r="G42" s="28"/>
      <c r="H42" s="28"/>
      <c r="I42" s="28"/>
      <c r="J42" s="28"/>
      <c r="K42" s="28">
        <v>2</v>
      </c>
      <c r="L42" s="28">
        <v>1</v>
      </c>
      <c r="M42" s="28">
        <v>1</v>
      </c>
      <c r="N42" s="28"/>
      <c r="O42" s="69">
        <v>8</v>
      </c>
      <c r="P42" s="69">
        <v>8</v>
      </c>
      <c r="Q42" s="28">
        <v>4</v>
      </c>
      <c r="R42" s="28">
        <v>4</v>
      </c>
      <c r="S42" s="28">
        <v>3</v>
      </c>
      <c r="T42" s="28" t="s">
        <v>24</v>
      </c>
      <c r="U42" s="69">
        <v>7.2</v>
      </c>
      <c r="V42" s="28">
        <v>4</v>
      </c>
      <c r="W42" s="28">
        <v>6</v>
      </c>
      <c r="X42" s="28"/>
      <c r="Y42" s="28"/>
      <c r="Z42" s="28"/>
      <c r="AA42" s="28">
        <v>2</v>
      </c>
      <c r="AB42" s="28" t="s">
        <v>107</v>
      </c>
      <c r="AC42" s="28">
        <v>512</v>
      </c>
      <c r="AD42" s="28"/>
      <c r="AE42" s="28">
        <v>460</v>
      </c>
      <c r="AF42" s="28" t="s">
        <v>63</v>
      </c>
      <c r="AG42" s="28"/>
      <c r="AH42" s="28"/>
      <c r="AI42" s="28">
        <v>120</v>
      </c>
      <c r="AJ42" s="28">
        <v>3</v>
      </c>
      <c r="AK42" s="68">
        <v>4.5</v>
      </c>
      <c r="AL42" s="68"/>
      <c r="AM42" s="28">
        <v>241.98</v>
      </c>
      <c r="AN42" s="28"/>
      <c r="AO42" s="28"/>
      <c r="AP42" s="28"/>
      <c r="AQ42" s="28">
        <v>328</v>
      </c>
      <c r="AR42" s="28"/>
      <c r="AS42" s="28"/>
      <c r="AT42" s="27"/>
      <c r="AU42" s="27"/>
      <c r="AV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row>
    <row r="43" spans="1:248" s="22" customFormat="1" ht="12.75">
      <c r="A43" s="28">
        <v>40</v>
      </c>
      <c r="B43" s="28" t="s">
        <v>79</v>
      </c>
      <c r="C43" s="28" t="s">
        <v>153</v>
      </c>
      <c r="D43" s="28"/>
      <c r="E43" s="28"/>
      <c r="F43" s="28"/>
      <c r="G43" s="28"/>
      <c r="H43" s="28"/>
      <c r="I43" s="28"/>
      <c r="J43" s="28"/>
      <c r="K43" s="28">
        <v>2</v>
      </c>
      <c r="L43" s="28">
        <v>2</v>
      </c>
      <c r="M43" s="28">
        <v>2</v>
      </c>
      <c r="N43" s="28"/>
      <c r="O43" s="69">
        <v>32</v>
      </c>
      <c r="P43" s="69">
        <v>64</v>
      </c>
      <c r="Q43" s="28">
        <v>8</v>
      </c>
      <c r="R43" s="28">
        <v>8</v>
      </c>
      <c r="S43">
        <v>2</v>
      </c>
      <c r="T43" s="28" t="s">
        <v>24</v>
      </c>
      <c r="U43" s="69">
        <v>7.2</v>
      </c>
      <c r="V43" s="28">
        <v>5</v>
      </c>
      <c r="W43" s="28">
        <v>6</v>
      </c>
      <c r="X43" s="28"/>
      <c r="Y43" s="28"/>
      <c r="Z43" s="28"/>
      <c r="AA43" s="28">
        <v>2</v>
      </c>
      <c r="AB43" s="28" t="s">
        <v>153</v>
      </c>
      <c r="AC43" s="28">
        <v>512</v>
      </c>
      <c r="AD43" s="28"/>
      <c r="AE43" s="28">
        <v>800</v>
      </c>
      <c r="AF43" s="28" t="s">
        <v>154</v>
      </c>
      <c r="AG43" s="28"/>
      <c r="AH43" s="28"/>
      <c r="AI43" s="28">
        <v>120</v>
      </c>
      <c r="AJ43" s="28">
        <v>2.8</v>
      </c>
      <c r="AK43" s="81">
        <v>10.1</v>
      </c>
      <c r="AL43" s="68"/>
      <c r="AM43" s="28">
        <v>312.80534351145</v>
      </c>
      <c r="AN43" s="81"/>
      <c r="AO43" s="81"/>
      <c r="AP43" s="81"/>
      <c r="AQ43" s="81">
        <v>487.2</v>
      </c>
      <c r="AR43" s="28"/>
      <c r="AS43" s="28"/>
      <c r="AT43" s="27"/>
      <c r="AU43" s="27"/>
      <c r="AV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row>
    <row r="44" spans="1:249" s="22" customFormat="1" ht="12.75">
      <c r="A44" s="28">
        <v>41</v>
      </c>
      <c r="B44" s="28" t="s">
        <v>79</v>
      </c>
      <c r="C44" s="28" t="s">
        <v>87</v>
      </c>
      <c r="D44" s="28">
        <v>38925</v>
      </c>
      <c r="E44" s="28" t="s">
        <v>144</v>
      </c>
      <c r="F44" s="28" t="s">
        <v>144</v>
      </c>
      <c r="G44" s="28" t="s">
        <v>72</v>
      </c>
      <c r="H44" s="28"/>
      <c r="I44" s="28"/>
      <c r="J44" s="69">
        <v>3.6</v>
      </c>
      <c r="K44" s="28">
        <v>2</v>
      </c>
      <c r="L44" s="28">
        <v>1</v>
      </c>
      <c r="M44" s="28">
        <v>1</v>
      </c>
      <c r="N44" s="28"/>
      <c r="O44" s="69">
        <v>0.5</v>
      </c>
      <c r="P44" s="69">
        <v>8</v>
      </c>
      <c r="Q44" s="28">
        <v>1</v>
      </c>
      <c r="R44" s="28">
        <v>4</v>
      </c>
      <c r="S44" s="28">
        <v>1</v>
      </c>
      <c r="T44" s="28" t="s">
        <v>73</v>
      </c>
      <c r="U44" s="69">
        <v>7.2</v>
      </c>
      <c r="V44" s="28">
        <v>4</v>
      </c>
      <c r="W44" s="28">
        <v>1</v>
      </c>
      <c r="X44" s="28"/>
      <c r="Y44" s="28"/>
      <c r="Z44" s="28"/>
      <c r="AA44" s="28">
        <v>1</v>
      </c>
      <c r="AB44" s="28" t="s">
        <v>64</v>
      </c>
      <c r="AC44" s="28">
        <v>256</v>
      </c>
      <c r="AD44" s="28"/>
      <c r="AE44" s="28">
        <v>400</v>
      </c>
      <c r="AF44" s="69" t="s">
        <v>63</v>
      </c>
      <c r="AG44" s="28"/>
      <c r="AH44" s="28"/>
      <c r="AI44" s="69">
        <v>230</v>
      </c>
      <c r="AJ44" s="28">
        <v>3.62</v>
      </c>
      <c r="AK44" s="28">
        <v>3.73</v>
      </c>
      <c r="AL44" s="28"/>
      <c r="AM44" s="68">
        <v>115.5</v>
      </c>
      <c r="AN44" s="28">
        <v>210.7</v>
      </c>
      <c r="AO44" s="28"/>
      <c r="AP44" s="28">
        <v>179</v>
      </c>
      <c r="AQ44" s="28">
        <v>212.4</v>
      </c>
      <c r="AR44" s="28"/>
      <c r="AS44" s="28"/>
      <c r="AT44" s="28"/>
      <c r="AU44" s="27"/>
      <c r="AV44" s="27"/>
      <c r="AW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row>
    <row r="45" spans="1:249" s="22" customFormat="1" ht="12.75">
      <c r="A45" s="28">
        <v>42</v>
      </c>
      <c r="B45" s="28" t="s">
        <v>79</v>
      </c>
      <c r="C45" s="28" t="s">
        <v>88</v>
      </c>
      <c r="D45" s="28">
        <v>38929</v>
      </c>
      <c r="E45" s="28" t="s">
        <v>144</v>
      </c>
      <c r="F45" s="28" t="s">
        <v>144</v>
      </c>
      <c r="G45" s="28" t="s">
        <v>129</v>
      </c>
      <c r="H45" s="28"/>
      <c r="I45" s="28"/>
      <c r="J45" s="69">
        <v>2.66</v>
      </c>
      <c r="K45" s="28">
        <v>2</v>
      </c>
      <c r="L45" s="28">
        <v>2</v>
      </c>
      <c r="M45" s="28">
        <v>2</v>
      </c>
      <c r="N45" s="28"/>
      <c r="O45" s="69">
        <v>16</v>
      </c>
      <c r="P45" s="69">
        <v>32</v>
      </c>
      <c r="Q45" s="28">
        <v>8</v>
      </c>
      <c r="R45" s="28">
        <v>8</v>
      </c>
      <c r="S45" s="28">
        <v>1</v>
      </c>
      <c r="T45" s="28" t="s">
        <v>13</v>
      </c>
      <c r="U45" s="69">
        <v>15</v>
      </c>
      <c r="V45" s="28">
        <v>4</v>
      </c>
      <c r="W45" s="28">
        <v>6</v>
      </c>
      <c r="X45" s="28"/>
      <c r="Y45" s="28"/>
      <c r="Z45" s="28"/>
      <c r="AA45" s="28">
        <v>2</v>
      </c>
      <c r="AB45" s="28" t="s">
        <v>64</v>
      </c>
      <c r="AC45" s="28" t="s">
        <v>107</v>
      </c>
      <c r="AD45" s="28"/>
      <c r="AE45" s="28">
        <v>815</v>
      </c>
      <c r="AF45" s="69" t="s">
        <v>63</v>
      </c>
      <c r="AG45" s="28"/>
      <c r="AH45" s="28"/>
      <c r="AI45" s="69">
        <v>115</v>
      </c>
      <c r="AJ45" s="28">
        <v>10</v>
      </c>
      <c r="AK45" s="28">
        <v>18</v>
      </c>
      <c r="AL45" s="28"/>
      <c r="AM45" s="68">
        <v>253</v>
      </c>
      <c r="AN45" s="28">
        <v>382</v>
      </c>
      <c r="AO45" s="28"/>
      <c r="AP45" s="28" t="s">
        <v>121</v>
      </c>
      <c r="AQ45" s="68">
        <v>382</v>
      </c>
      <c r="AR45" s="28"/>
      <c r="AS45" s="28"/>
      <c r="AT45" s="28"/>
      <c r="AU45" s="27"/>
      <c r="AV45" s="27"/>
      <c r="AW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row>
    <row r="46" spans="1:243" s="22" customFormat="1" ht="12.75">
      <c r="A46" s="28">
        <v>43</v>
      </c>
      <c r="B46" s="28" t="s">
        <v>79</v>
      </c>
      <c r="C46" s="28" t="s">
        <v>89</v>
      </c>
      <c r="D46" s="28">
        <v>38929</v>
      </c>
      <c r="E46" s="28" t="s">
        <v>144</v>
      </c>
      <c r="F46" s="28" t="s">
        <v>144</v>
      </c>
      <c r="G46" s="28" t="s">
        <v>129</v>
      </c>
      <c r="H46" s="28"/>
      <c r="I46" s="28"/>
      <c r="J46" s="69">
        <v>2.66</v>
      </c>
      <c r="K46" s="28">
        <v>2</v>
      </c>
      <c r="L46" s="28">
        <v>1</v>
      </c>
      <c r="M46" s="28">
        <v>2</v>
      </c>
      <c r="N46" s="28"/>
      <c r="O46" s="69">
        <v>4</v>
      </c>
      <c r="P46" s="69">
        <v>32</v>
      </c>
      <c r="Q46" s="28">
        <v>2</v>
      </c>
      <c r="R46" s="28">
        <v>8</v>
      </c>
      <c r="S46" s="28">
        <v>1</v>
      </c>
      <c r="T46" s="28" t="s">
        <v>13</v>
      </c>
      <c r="U46" s="69">
        <v>15</v>
      </c>
      <c r="V46" s="28">
        <v>4</v>
      </c>
      <c r="W46" s="28">
        <v>6</v>
      </c>
      <c r="X46" s="28"/>
      <c r="Y46" s="28"/>
      <c r="Z46" s="28"/>
      <c r="AA46" s="28">
        <v>2</v>
      </c>
      <c r="AB46" s="28" t="s">
        <v>64</v>
      </c>
      <c r="AC46" s="28" t="s">
        <v>107</v>
      </c>
      <c r="AD46" s="28"/>
      <c r="AE46" s="28">
        <v>815</v>
      </c>
      <c r="AF46" s="69" t="s">
        <v>63</v>
      </c>
      <c r="AG46" s="28"/>
      <c r="AH46" s="28"/>
      <c r="AI46" s="69">
        <v>115</v>
      </c>
      <c r="AJ46" s="28">
        <v>10</v>
      </c>
      <c r="AK46" s="28">
        <v>13</v>
      </c>
      <c r="AL46" s="28"/>
      <c r="AM46" s="68">
        <v>169</v>
      </c>
      <c r="AN46" s="28">
        <v>232</v>
      </c>
      <c r="AO46" s="28"/>
      <c r="AP46" s="28" t="s">
        <v>121</v>
      </c>
      <c r="AQ46" s="68">
        <v>232</v>
      </c>
      <c r="AR46" s="28"/>
      <c r="AS46" s="28"/>
      <c r="AT46" s="28"/>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row>
    <row r="47" spans="1:243" s="22" customFormat="1" ht="12.75">
      <c r="A47" s="28">
        <v>44</v>
      </c>
      <c r="B47" s="28" t="s">
        <v>79</v>
      </c>
      <c r="C47" s="28" t="s">
        <v>89</v>
      </c>
      <c r="D47" s="28">
        <v>38929</v>
      </c>
      <c r="E47" s="28" t="s">
        <v>144</v>
      </c>
      <c r="F47" s="28" t="s">
        <v>144</v>
      </c>
      <c r="G47" s="28" t="s">
        <v>129</v>
      </c>
      <c r="H47" s="28"/>
      <c r="I47" s="28"/>
      <c r="J47" s="69">
        <v>2.66</v>
      </c>
      <c r="K47" s="28">
        <v>2</v>
      </c>
      <c r="L47" s="28">
        <v>2</v>
      </c>
      <c r="M47" s="28">
        <v>2</v>
      </c>
      <c r="N47" s="28"/>
      <c r="O47" s="69">
        <v>8</v>
      </c>
      <c r="P47" s="69">
        <v>32</v>
      </c>
      <c r="Q47" s="28">
        <v>4</v>
      </c>
      <c r="R47" s="28">
        <v>8</v>
      </c>
      <c r="S47" s="28">
        <v>1</v>
      </c>
      <c r="T47" s="28" t="s">
        <v>62</v>
      </c>
      <c r="U47" s="69">
        <v>10</v>
      </c>
      <c r="V47" s="28">
        <v>4</v>
      </c>
      <c r="W47" s="28">
        <v>6</v>
      </c>
      <c r="X47" s="28"/>
      <c r="Y47" s="28"/>
      <c r="Z47" s="28"/>
      <c r="AA47" s="28">
        <v>1</v>
      </c>
      <c r="AB47" s="28" t="s">
        <v>64</v>
      </c>
      <c r="AC47" s="28">
        <v>640</v>
      </c>
      <c r="AD47" s="28"/>
      <c r="AE47" s="28">
        <v>530</v>
      </c>
      <c r="AF47" s="69" t="s">
        <v>63</v>
      </c>
      <c r="AG47" s="28"/>
      <c r="AH47" s="28"/>
      <c r="AI47" s="69">
        <v>115</v>
      </c>
      <c r="AJ47" s="28">
        <v>11</v>
      </c>
      <c r="AK47" s="28">
        <v>15</v>
      </c>
      <c r="AL47" s="28"/>
      <c r="AM47" s="68">
        <v>339</v>
      </c>
      <c r="AN47" s="28">
        <v>352</v>
      </c>
      <c r="AO47" s="28"/>
      <c r="AP47" s="28" t="s">
        <v>121</v>
      </c>
      <c r="AQ47" s="68">
        <v>352</v>
      </c>
      <c r="AR47" s="28"/>
      <c r="AS47" s="28"/>
      <c r="AT47" s="28"/>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row>
    <row r="48" spans="1:243" s="22" customFormat="1" ht="12.75">
      <c r="A48" s="28">
        <v>45</v>
      </c>
      <c r="B48" s="28" t="s">
        <v>79</v>
      </c>
      <c r="C48" s="28" t="s">
        <v>89</v>
      </c>
      <c r="D48" s="28">
        <v>38929</v>
      </c>
      <c r="E48" s="28" t="s">
        <v>144</v>
      </c>
      <c r="F48" s="28" t="s">
        <v>144</v>
      </c>
      <c r="G48" s="28" t="s">
        <v>129</v>
      </c>
      <c r="H48" s="28"/>
      <c r="I48" s="28"/>
      <c r="J48" s="69">
        <v>2.66</v>
      </c>
      <c r="K48" s="28">
        <v>2</v>
      </c>
      <c r="L48" s="28">
        <v>1</v>
      </c>
      <c r="M48" s="28">
        <v>2</v>
      </c>
      <c r="N48" s="28"/>
      <c r="O48" s="69">
        <v>2</v>
      </c>
      <c r="P48" s="69">
        <v>16</v>
      </c>
      <c r="Q48" s="28">
        <v>2</v>
      </c>
      <c r="R48" s="28">
        <v>8</v>
      </c>
      <c r="S48" s="28">
        <v>1</v>
      </c>
      <c r="T48" s="28" t="s">
        <v>62</v>
      </c>
      <c r="U48" s="69">
        <v>10</v>
      </c>
      <c r="V48" s="28">
        <v>4</v>
      </c>
      <c r="W48" s="28">
        <v>6</v>
      </c>
      <c r="X48" s="28"/>
      <c r="Y48" s="28"/>
      <c r="Z48" s="28"/>
      <c r="AA48" s="28">
        <v>1</v>
      </c>
      <c r="AB48" s="28" t="s">
        <v>64</v>
      </c>
      <c r="AC48" s="28">
        <v>128</v>
      </c>
      <c r="AD48" s="28"/>
      <c r="AE48" s="28">
        <v>530</v>
      </c>
      <c r="AF48" s="69" t="s">
        <v>63</v>
      </c>
      <c r="AG48" s="28"/>
      <c r="AH48" s="28"/>
      <c r="AI48" s="69">
        <v>115</v>
      </c>
      <c r="AJ48" s="28">
        <v>6</v>
      </c>
      <c r="AK48" s="28">
        <v>15</v>
      </c>
      <c r="AL48" s="28"/>
      <c r="AM48" s="68">
        <v>205</v>
      </c>
      <c r="AN48" s="28">
        <v>215</v>
      </c>
      <c r="AO48" s="28"/>
      <c r="AP48" s="28" t="s">
        <v>121</v>
      </c>
      <c r="AQ48" s="68">
        <v>215</v>
      </c>
      <c r="AR48" s="28"/>
      <c r="AS48" s="28"/>
      <c r="AT48" s="28"/>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row>
    <row r="49" spans="1:243" s="22" customFormat="1" ht="12.75">
      <c r="A49" s="28">
        <v>46</v>
      </c>
      <c r="B49" s="28" t="s">
        <v>79</v>
      </c>
      <c r="C49" s="28" t="s">
        <v>90</v>
      </c>
      <c r="D49" s="28">
        <v>38884</v>
      </c>
      <c r="E49" s="28" t="s">
        <v>37</v>
      </c>
      <c r="F49" s="28" t="s">
        <v>37</v>
      </c>
      <c r="G49" s="28" t="s">
        <v>38</v>
      </c>
      <c r="H49" s="28"/>
      <c r="I49" s="28"/>
      <c r="J49" s="69">
        <v>1.9</v>
      </c>
      <c r="K49" s="28">
        <v>1</v>
      </c>
      <c r="L49" s="28">
        <v>2</v>
      </c>
      <c r="M49" s="28">
        <v>2</v>
      </c>
      <c r="N49" s="28"/>
      <c r="O49" s="69">
        <v>8</v>
      </c>
      <c r="P49" s="69">
        <v>32</v>
      </c>
      <c r="Q49" s="28">
        <v>8</v>
      </c>
      <c r="R49" s="28">
        <v>8</v>
      </c>
      <c r="S49" s="28">
        <v>8</v>
      </c>
      <c r="T49" s="28" t="s">
        <v>41</v>
      </c>
      <c r="U49" s="69">
        <v>15</v>
      </c>
      <c r="V49" s="28">
        <v>8</v>
      </c>
      <c r="W49" s="28">
        <v>6</v>
      </c>
      <c r="X49" s="28"/>
      <c r="Y49" s="28"/>
      <c r="Z49" s="28"/>
      <c r="AA49" s="28">
        <v>1</v>
      </c>
      <c r="AB49" s="28" t="s">
        <v>64</v>
      </c>
      <c r="AC49" s="28" t="s">
        <v>65</v>
      </c>
      <c r="AD49" s="28" t="s">
        <v>66</v>
      </c>
      <c r="AE49" s="28">
        <v>700</v>
      </c>
      <c r="AF49" s="69" t="s">
        <v>63</v>
      </c>
      <c r="AG49" s="28"/>
      <c r="AH49" s="28"/>
      <c r="AI49" s="28">
        <v>208</v>
      </c>
      <c r="AJ49" s="28">
        <v>30</v>
      </c>
      <c r="AK49" s="68">
        <v>369</v>
      </c>
      <c r="AL49" s="28"/>
      <c r="AM49" s="68">
        <v>369</v>
      </c>
      <c r="AN49" s="28"/>
      <c r="AO49" s="28"/>
      <c r="AP49" s="28"/>
      <c r="AQ49" s="28">
        <v>386</v>
      </c>
      <c r="AR49" s="28"/>
      <c r="AS49" s="28"/>
      <c r="AT49" s="28"/>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row>
    <row r="50" spans="1:243" s="22" customFormat="1" ht="12.75">
      <c r="A50" s="28">
        <v>47</v>
      </c>
      <c r="B50" s="28" t="s">
        <v>79</v>
      </c>
      <c r="C50" s="28" t="s">
        <v>90</v>
      </c>
      <c r="D50" s="28">
        <v>38890</v>
      </c>
      <c r="E50" s="28" t="s">
        <v>37</v>
      </c>
      <c r="F50" s="28" t="s">
        <v>37</v>
      </c>
      <c r="G50" s="28" t="s">
        <v>38</v>
      </c>
      <c r="H50" s="28"/>
      <c r="I50" s="28"/>
      <c r="J50" s="69">
        <v>1.9</v>
      </c>
      <c r="K50" s="28">
        <v>2</v>
      </c>
      <c r="L50" s="28">
        <v>1</v>
      </c>
      <c r="M50" s="28">
        <v>2</v>
      </c>
      <c r="N50" s="28"/>
      <c r="O50" s="69">
        <v>16</v>
      </c>
      <c r="P50" s="69">
        <v>32</v>
      </c>
      <c r="Q50" s="28">
        <v>8</v>
      </c>
      <c r="R50" s="28">
        <v>8</v>
      </c>
      <c r="S50" s="28">
        <v>4</v>
      </c>
      <c r="T50" s="28" t="s">
        <v>41</v>
      </c>
      <c r="U50" s="69">
        <v>15</v>
      </c>
      <c r="V50" s="28">
        <v>8</v>
      </c>
      <c r="W50" s="28">
        <v>6</v>
      </c>
      <c r="X50" s="28"/>
      <c r="Y50" s="28"/>
      <c r="Z50" s="28"/>
      <c r="AA50" s="28">
        <v>1</v>
      </c>
      <c r="AB50" s="28" t="s">
        <v>64</v>
      </c>
      <c r="AC50" s="28" t="s">
        <v>65</v>
      </c>
      <c r="AD50" s="28" t="s">
        <v>66</v>
      </c>
      <c r="AE50" s="28">
        <v>700</v>
      </c>
      <c r="AF50" s="69" t="s">
        <v>63</v>
      </c>
      <c r="AG50" s="28"/>
      <c r="AH50" s="28"/>
      <c r="AI50" s="28">
        <v>208</v>
      </c>
      <c r="AJ50" s="28">
        <v>32</v>
      </c>
      <c r="AK50" s="68">
        <v>308</v>
      </c>
      <c r="AL50" s="28"/>
      <c r="AM50" s="68">
        <v>308</v>
      </c>
      <c r="AN50" s="28"/>
      <c r="AO50" s="28"/>
      <c r="AP50" s="28"/>
      <c r="AQ50" s="28">
        <v>322</v>
      </c>
      <c r="AR50" s="28"/>
      <c r="AS50" s="28"/>
      <c r="AT50" s="28"/>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row>
    <row r="51" spans="1:244" s="22" customFormat="1" ht="12.75">
      <c r="A51" s="28">
        <v>48</v>
      </c>
      <c r="B51" s="28" t="s">
        <v>79</v>
      </c>
      <c r="C51" s="28" t="s">
        <v>90</v>
      </c>
      <c r="D51" s="28">
        <v>38917</v>
      </c>
      <c r="E51" s="28" t="s">
        <v>37</v>
      </c>
      <c r="F51" s="28" t="s">
        <v>37</v>
      </c>
      <c r="G51" s="28" t="s">
        <v>38</v>
      </c>
      <c r="H51" s="28"/>
      <c r="I51" s="28"/>
      <c r="J51" s="69">
        <v>2.1</v>
      </c>
      <c r="K51" s="28">
        <v>2</v>
      </c>
      <c r="L51" s="28">
        <v>1</v>
      </c>
      <c r="M51" s="28">
        <v>2</v>
      </c>
      <c r="N51" s="28"/>
      <c r="O51" s="69">
        <v>8</v>
      </c>
      <c r="P51" s="69">
        <v>32</v>
      </c>
      <c r="Q51" s="28">
        <v>8</v>
      </c>
      <c r="R51" s="28">
        <v>8</v>
      </c>
      <c r="S51" s="28">
        <v>4</v>
      </c>
      <c r="T51" s="28" t="s">
        <v>41</v>
      </c>
      <c r="U51" s="69">
        <v>15</v>
      </c>
      <c r="V51" s="28">
        <v>8</v>
      </c>
      <c r="W51" s="28">
        <v>6</v>
      </c>
      <c r="X51" s="28"/>
      <c r="Y51" s="28"/>
      <c r="Z51" s="28"/>
      <c r="AA51" s="28">
        <v>1</v>
      </c>
      <c r="AB51" s="28" t="s">
        <v>64</v>
      </c>
      <c r="AC51" s="28" t="s">
        <v>65</v>
      </c>
      <c r="AD51" s="28" t="s">
        <v>66</v>
      </c>
      <c r="AE51" s="28">
        <v>700</v>
      </c>
      <c r="AF51" s="69" t="s">
        <v>63</v>
      </c>
      <c r="AG51" s="28"/>
      <c r="AH51" s="28"/>
      <c r="AI51" s="28">
        <v>208</v>
      </c>
      <c r="AJ51" s="28">
        <v>29</v>
      </c>
      <c r="AK51" s="68">
        <v>331</v>
      </c>
      <c r="AL51" s="28"/>
      <c r="AM51" s="68">
        <v>331</v>
      </c>
      <c r="AN51" s="28"/>
      <c r="AO51" s="28"/>
      <c r="AP51" s="28"/>
      <c r="AQ51" s="28">
        <v>340</v>
      </c>
      <c r="AR51" s="28"/>
      <c r="AS51" s="28"/>
      <c r="AT51" s="28"/>
      <c r="AU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row>
    <row r="52" spans="1:244" s="22" customFormat="1" ht="12.75">
      <c r="A52" s="28">
        <v>49</v>
      </c>
      <c r="B52" s="28" t="s">
        <v>79</v>
      </c>
      <c r="C52" s="28" t="s">
        <v>90</v>
      </c>
      <c r="D52" s="28">
        <v>38918</v>
      </c>
      <c r="E52" s="28" t="s">
        <v>37</v>
      </c>
      <c r="F52" s="28" t="s">
        <v>37</v>
      </c>
      <c r="G52" s="28" t="s">
        <v>38</v>
      </c>
      <c r="H52" s="28"/>
      <c r="I52" s="28"/>
      <c r="J52" s="69">
        <v>1.65</v>
      </c>
      <c r="K52" s="28">
        <v>4</v>
      </c>
      <c r="L52" s="28">
        <v>1</v>
      </c>
      <c r="M52" s="28">
        <v>2</v>
      </c>
      <c r="N52" s="28"/>
      <c r="O52" s="69">
        <v>8</v>
      </c>
      <c r="P52" s="69">
        <v>32</v>
      </c>
      <c r="Q52" s="28">
        <v>8</v>
      </c>
      <c r="R52" s="28">
        <v>8</v>
      </c>
      <c r="S52" s="28">
        <v>8</v>
      </c>
      <c r="T52" s="28" t="s">
        <v>41</v>
      </c>
      <c r="U52" s="69">
        <v>15</v>
      </c>
      <c r="V52" s="28">
        <v>8</v>
      </c>
      <c r="W52" s="28">
        <v>6</v>
      </c>
      <c r="X52" s="28"/>
      <c r="Y52" s="28"/>
      <c r="Z52" s="28"/>
      <c r="AA52" s="28">
        <v>1</v>
      </c>
      <c r="AB52" s="28" t="s">
        <v>64</v>
      </c>
      <c r="AC52" s="28" t="s">
        <v>104</v>
      </c>
      <c r="AD52" s="28" t="s">
        <v>105</v>
      </c>
      <c r="AE52" s="28">
        <v>700</v>
      </c>
      <c r="AF52" s="69" t="s">
        <v>63</v>
      </c>
      <c r="AG52" s="28"/>
      <c r="AH52" s="28"/>
      <c r="AI52" s="28">
        <v>208</v>
      </c>
      <c r="AJ52" s="28">
        <v>43</v>
      </c>
      <c r="AK52" s="68">
        <v>490</v>
      </c>
      <c r="AL52" s="28"/>
      <c r="AM52" s="68">
        <v>490</v>
      </c>
      <c r="AN52" s="28"/>
      <c r="AO52" s="28"/>
      <c r="AP52" s="28"/>
      <c r="AQ52" s="28">
        <v>505</v>
      </c>
      <c r="AR52" s="28"/>
      <c r="AS52" s="28"/>
      <c r="AT52" s="28"/>
      <c r="AU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row>
    <row r="53" spans="1:244" s="22" customFormat="1" ht="12.75">
      <c r="A53" s="28">
        <v>50</v>
      </c>
      <c r="B53" s="28" t="s">
        <v>79</v>
      </c>
      <c r="C53" s="28" t="s">
        <v>91</v>
      </c>
      <c r="D53" s="28">
        <v>38924</v>
      </c>
      <c r="E53" s="28" t="s">
        <v>37</v>
      </c>
      <c r="F53" s="28" t="s">
        <v>37</v>
      </c>
      <c r="G53" s="28" t="s">
        <v>38</v>
      </c>
      <c r="H53" s="28"/>
      <c r="I53" s="28"/>
      <c r="J53" s="69">
        <v>2.5</v>
      </c>
      <c r="K53" s="28">
        <v>1</v>
      </c>
      <c r="L53" s="28">
        <v>1</v>
      </c>
      <c r="M53" s="28">
        <v>2</v>
      </c>
      <c r="N53" s="28"/>
      <c r="O53" s="69">
        <v>2</v>
      </c>
      <c r="P53" s="69">
        <v>16</v>
      </c>
      <c r="Q53" s="28">
        <v>2</v>
      </c>
      <c r="R53" s="28">
        <v>4</v>
      </c>
      <c r="S53" s="28">
        <v>3</v>
      </c>
      <c r="T53" s="28" t="s">
        <v>41</v>
      </c>
      <c r="U53" s="69">
        <v>10</v>
      </c>
      <c r="V53" s="28">
        <v>3</v>
      </c>
      <c r="W53" s="28">
        <v>6</v>
      </c>
      <c r="X53" s="28"/>
      <c r="Y53" s="28"/>
      <c r="Z53" s="28"/>
      <c r="AA53" s="28">
        <v>1</v>
      </c>
      <c r="AB53" s="28" t="s">
        <v>64</v>
      </c>
      <c r="AC53" s="28" t="s">
        <v>65</v>
      </c>
      <c r="AD53" s="28" t="s">
        <v>66</v>
      </c>
      <c r="AE53" s="28">
        <v>530</v>
      </c>
      <c r="AF53" s="69" t="s">
        <v>63</v>
      </c>
      <c r="AG53" s="28"/>
      <c r="AH53" s="28"/>
      <c r="AI53" s="28">
        <v>208</v>
      </c>
      <c r="AJ53" s="28">
        <v>6</v>
      </c>
      <c r="AK53" s="68">
        <v>230</v>
      </c>
      <c r="AL53" s="28"/>
      <c r="AM53" s="68">
        <v>230</v>
      </c>
      <c r="AN53" s="28"/>
      <c r="AO53" s="28"/>
      <c r="AP53" s="28"/>
      <c r="AQ53" s="28">
        <v>250</v>
      </c>
      <c r="AR53" s="28"/>
      <c r="AS53" s="28"/>
      <c r="AT53" s="28"/>
      <c r="AU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row>
    <row r="54" spans="1:244" s="22" customFormat="1" ht="12.75">
      <c r="A54" s="28">
        <v>51</v>
      </c>
      <c r="B54" s="28" t="s">
        <v>79</v>
      </c>
      <c r="C54" s="28" t="s">
        <v>91</v>
      </c>
      <c r="D54" s="28">
        <v>38924</v>
      </c>
      <c r="E54" s="28" t="s">
        <v>37</v>
      </c>
      <c r="F54" s="28" t="s">
        <v>37</v>
      </c>
      <c r="G54" s="28" t="s">
        <v>38</v>
      </c>
      <c r="H54" s="28"/>
      <c r="I54" s="28"/>
      <c r="J54" s="69">
        <v>2.5</v>
      </c>
      <c r="K54" s="28">
        <v>1</v>
      </c>
      <c r="L54" s="28">
        <v>2</v>
      </c>
      <c r="M54" s="28">
        <v>2</v>
      </c>
      <c r="N54" s="28"/>
      <c r="O54" s="69">
        <v>4</v>
      </c>
      <c r="P54" s="69">
        <v>16</v>
      </c>
      <c r="Q54" s="28">
        <v>4</v>
      </c>
      <c r="R54" s="28">
        <v>4</v>
      </c>
      <c r="S54" s="28">
        <v>3</v>
      </c>
      <c r="T54" s="28" t="s">
        <v>41</v>
      </c>
      <c r="U54" s="69">
        <v>10</v>
      </c>
      <c r="V54" s="28">
        <v>3</v>
      </c>
      <c r="W54" s="28">
        <v>6</v>
      </c>
      <c r="X54" s="28"/>
      <c r="Y54" s="28"/>
      <c r="Z54" s="28"/>
      <c r="AA54" s="28">
        <v>1</v>
      </c>
      <c r="AB54" s="28" t="s">
        <v>64</v>
      </c>
      <c r="AC54" s="28" t="s">
        <v>65</v>
      </c>
      <c r="AD54" s="28" t="s">
        <v>66</v>
      </c>
      <c r="AE54" s="28">
        <v>750</v>
      </c>
      <c r="AF54" s="69" t="s">
        <v>63</v>
      </c>
      <c r="AG54" s="28"/>
      <c r="AH54" s="28"/>
      <c r="AI54" s="28">
        <v>208</v>
      </c>
      <c r="AJ54" s="28">
        <v>20</v>
      </c>
      <c r="AK54" s="28">
        <v>335</v>
      </c>
      <c r="AL54" s="28"/>
      <c r="AM54" s="28">
        <v>335</v>
      </c>
      <c r="AN54" s="28"/>
      <c r="AO54" s="28"/>
      <c r="AP54" s="28"/>
      <c r="AQ54" s="28">
        <v>355</v>
      </c>
      <c r="AR54" s="28"/>
      <c r="AS54" s="28"/>
      <c r="AT54" s="28"/>
      <c r="AU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row>
    <row r="55" spans="1:243" s="22" customFormat="1" ht="12.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row>
    <row r="56" spans="1:243" s="22" customFormat="1"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row>
    <row r="57" spans="1:243" s="22" customFormat="1" ht="12.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row>
    <row r="58" spans="1:243" s="22" customFormat="1" ht="12.7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row>
    <row r="59" spans="1:248" s="22" customFormat="1" ht="12.7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row>
    <row r="60" spans="1:57" ht="12.75">
      <c r="A60" s="10" t="s">
        <v>116</v>
      </c>
      <c r="B60" s="8" t="s">
        <v>55</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6"/>
      <c r="AY60" s="6"/>
      <c r="AZ60" s="6"/>
      <c r="BA60" s="6"/>
      <c r="BB60" s="6"/>
      <c r="BC60" s="6"/>
      <c r="BD60" s="6"/>
      <c r="BE60" s="6"/>
    </row>
    <row r="61" spans="1:57" ht="12.75">
      <c r="A61" s="10" t="s">
        <v>114</v>
      </c>
      <c r="B61" s="3" t="s">
        <v>141</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6"/>
      <c r="AY61" s="6"/>
      <c r="AZ61" s="6"/>
      <c r="BA61" s="6"/>
      <c r="BB61" s="6"/>
      <c r="BC61" s="6"/>
      <c r="BD61" s="6"/>
      <c r="BE61" s="6"/>
    </row>
    <row r="62" spans="1:57" ht="12.75">
      <c r="A62" s="9" t="s">
        <v>115</v>
      </c>
      <c r="B62" s="3" t="s">
        <v>132</v>
      </c>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6"/>
      <c r="AY62" s="6"/>
      <c r="AZ62" s="6"/>
      <c r="BA62" s="6"/>
      <c r="BB62" s="6"/>
      <c r="BC62" s="6"/>
      <c r="BD62" s="6"/>
      <c r="BE62" s="6"/>
    </row>
    <row r="63" spans="1:57" ht="12.75">
      <c r="A63" s="10" t="s">
        <v>118</v>
      </c>
      <c r="B63" s="3" t="s">
        <v>143</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6"/>
      <c r="AY63" s="6"/>
      <c r="AZ63" s="6"/>
      <c r="BA63" s="6"/>
      <c r="BB63" s="6"/>
      <c r="BC63" s="6"/>
      <c r="BD63" s="6"/>
      <c r="BE63" s="6"/>
    </row>
    <row r="64" spans="1:57" ht="12.75">
      <c r="A64" s="9" t="s">
        <v>119</v>
      </c>
      <c r="B64" s="8" t="s">
        <v>137</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6"/>
      <c r="AY64" s="6"/>
      <c r="AZ64" s="6"/>
      <c r="BA64" s="6"/>
      <c r="BB64" s="6"/>
      <c r="BC64" s="6"/>
      <c r="BD64" s="6"/>
      <c r="BE64" s="6"/>
    </row>
    <row r="65" spans="1:57" ht="12.75">
      <c r="A65" s="10" t="s">
        <v>120</v>
      </c>
      <c r="B65" s="3" t="s">
        <v>0</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6"/>
      <c r="AY65" s="6"/>
      <c r="AZ65" s="6"/>
      <c r="BA65" s="6"/>
      <c r="BB65" s="6"/>
      <c r="BC65" s="6"/>
      <c r="BD65" s="6"/>
      <c r="BE65" s="6"/>
    </row>
    <row r="66" spans="1:57" ht="26.25" customHeight="1">
      <c r="A66" s="21" t="s">
        <v>1</v>
      </c>
      <c r="B66" s="83" t="s">
        <v>138</v>
      </c>
      <c r="C66" s="83"/>
      <c r="D66" s="83"/>
      <c r="E66" s="83"/>
      <c r="F66" s="83"/>
      <c r="G66" s="83"/>
      <c r="H66" s="83"/>
      <c r="I66" s="83"/>
      <c r="J66" s="83"/>
      <c r="K66" s="83"/>
      <c r="L66" s="83"/>
      <c r="M66" s="83"/>
      <c r="N66" s="83"/>
      <c r="O66" s="83"/>
      <c r="P66" s="83"/>
      <c r="Q66" s="83"/>
      <c r="R66" s="83"/>
      <c r="S66" s="83"/>
      <c r="T66" s="83"/>
      <c r="U66" s="83"/>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6"/>
      <c r="AY66" s="6"/>
      <c r="AZ66" s="6"/>
      <c r="BA66" s="26"/>
      <c r="BB66" s="6"/>
      <c r="BC66" s="6"/>
      <c r="BD66" s="6"/>
      <c r="BE66" s="6"/>
    </row>
    <row r="67" spans="1:57" ht="12.75">
      <c r="A67" s="19" t="s">
        <v>157</v>
      </c>
      <c r="B67" s="3" t="s">
        <v>108</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6"/>
      <c r="AY67" s="6"/>
      <c r="AZ67" s="6"/>
      <c r="BA67" s="6"/>
      <c r="BB67" s="6"/>
      <c r="BC67" s="6"/>
      <c r="BD67" s="6"/>
      <c r="BE67" s="6"/>
    </row>
    <row r="68" spans="1:57" ht="12.75">
      <c r="A68" s="19"/>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6"/>
      <c r="AY68" s="6"/>
      <c r="AZ68" s="6"/>
      <c r="BA68" s="6"/>
      <c r="BB68" s="6"/>
      <c r="BC68" s="6"/>
      <c r="BD68" s="6"/>
      <c r="BE68" s="6"/>
    </row>
    <row r="69" spans="1:57" ht="12.75">
      <c r="A69" s="9"/>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6"/>
      <c r="AY69" s="6"/>
      <c r="AZ69" s="6"/>
      <c r="BA69" s="6"/>
      <c r="BB69" s="6"/>
      <c r="BC69" s="6"/>
      <c r="BD69" s="6"/>
      <c r="BE69" s="6"/>
    </row>
    <row r="70" spans="1:51" ht="12.75">
      <c r="A70" s="10"/>
      <c r="B70" s="3"/>
      <c r="AX70" s="12"/>
      <c r="AY70" s="12"/>
    </row>
    <row r="71" spans="1:51" ht="12.75">
      <c r="A71" s="9"/>
      <c r="B71" s="3"/>
      <c r="AX71" s="12"/>
      <c r="AY71" s="12"/>
    </row>
    <row r="72" spans="1:51" ht="12.75">
      <c r="A72" s="10"/>
      <c r="B72" s="3"/>
      <c r="AX72" s="12"/>
      <c r="AY72" s="12"/>
    </row>
    <row r="73" spans="1:51" ht="12.75">
      <c r="A73" s="9"/>
      <c r="B73" s="3"/>
      <c r="AX73" s="12"/>
      <c r="AY73" s="12"/>
    </row>
    <row r="74" spans="1:51" ht="12.75">
      <c r="A74" s="10"/>
      <c r="B74" s="3"/>
      <c r="AX74" s="12"/>
      <c r="AY74" s="12"/>
    </row>
    <row r="75" spans="1:51" ht="12.75">
      <c r="A75" s="9"/>
      <c r="B75" s="3"/>
      <c r="AX75" s="12"/>
      <c r="AY75" s="12"/>
    </row>
    <row r="76" spans="1:51" ht="12.75">
      <c r="A76" s="10"/>
      <c r="B76" s="3"/>
      <c r="AX76" s="12"/>
      <c r="AY76" s="12"/>
    </row>
    <row r="77" spans="1:51" ht="12.75">
      <c r="A77" s="10"/>
      <c r="B77" s="3"/>
      <c r="AX77" s="12"/>
      <c r="AY77" s="12"/>
    </row>
    <row r="78" spans="1:51" ht="12.75">
      <c r="A78" s="10"/>
      <c r="AX78" s="12"/>
      <c r="AY78" s="12"/>
    </row>
    <row r="79" spans="1:51" ht="12.75">
      <c r="A79" s="9"/>
      <c r="AX79" s="12"/>
      <c r="AY79" s="12"/>
    </row>
    <row r="80" spans="1:51" ht="12.75">
      <c r="A80" s="10"/>
      <c r="AX80" s="12"/>
      <c r="AY80" s="12"/>
    </row>
    <row r="81" spans="1:51" ht="12.75">
      <c r="A81" s="9"/>
      <c r="AX81" s="12"/>
      <c r="AY81" s="12"/>
    </row>
    <row r="82" spans="1:51" ht="12.75">
      <c r="A82" s="10"/>
      <c r="AX82" s="12"/>
      <c r="AY82" s="12"/>
    </row>
    <row r="83" spans="1:51" ht="12.75">
      <c r="A83" s="9"/>
      <c r="AX83" s="12"/>
      <c r="AY83" s="12"/>
    </row>
    <row r="84" ht="12.75">
      <c r="A84" s="10"/>
    </row>
    <row r="85" ht="12.75">
      <c r="A85" s="9"/>
    </row>
  </sheetData>
  <mergeCells count="7">
    <mergeCell ref="B1:AG1"/>
    <mergeCell ref="AH1:AW1"/>
    <mergeCell ref="B66:U66"/>
    <mergeCell ref="H2:AG2"/>
    <mergeCell ref="AH2:AU2"/>
    <mergeCell ref="B2:G2"/>
    <mergeCell ref="AV2:AW2"/>
  </mergeCells>
  <printOptions/>
  <pageMargins left="0.75" right="0.75" top="1" bottom="1" header="0.5" footer="0.5"/>
  <pageSetup fitToWidth="2" horizontalDpi="600" verticalDpi="600" orientation="landscape" paperSize="5" scale="62" r:id="rId1"/>
</worksheet>
</file>

<file path=xl/worksheets/sheet10.xml><?xml version="1.0" encoding="utf-8"?>
<worksheet xmlns="http://schemas.openxmlformats.org/spreadsheetml/2006/main" xmlns:r="http://schemas.openxmlformats.org/officeDocument/2006/relationships">
  <dimension ref="A1:O52"/>
  <sheetViews>
    <sheetView workbookViewId="0" topLeftCell="A1">
      <selection activeCell="A1" sqref="A1"/>
    </sheetView>
  </sheetViews>
  <sheetFormatPr defaultColWidth="9.140625" defaultRowHeight="12.75"/>
  <cols>
    <col min="1" max="1" width="10.7109375" style="34" customWidth="1"/>
    <col min="2" max="2" width="31.421875" style="34" bestFit="1" customWidth="1"/>
    <col min="3" max="3" width="22.421875" style="34" bestFit="1" customWidth="1"/>
    <col min="4" max="4" width="14.00390625" style="34" bestFit="1" customWidth="1"/>
    <col min="5" max="5" width="9.28125" style="34" bestFit="1" customWidth="1"/>
    <col min="6" max="6" width="13.28125" style="34" customWidth="1"/>
    <col min="7" max="7" width="15.7109375" style="34" bestFit="1" customWidth="1"/>
    <col min="8" max="8" width="9.28125" style="34" bestFit="1" customWidth="1"/>
    <col min="9" max="9" width="13.7109375" style="34" bestFit="1" customWidth="1"/>
    <col min="10" max="10" width="15.140625" style="34" bestFit="1" customWidth="1"/>
    <col min="11" max="11" width="9.28125" style="34" bestFit="1" customWidth="1"/>
    <col min="12" max="12" width="13.7109375" style="34" bestFit="1" customWidth="1"/>
    <col min="13" max="16384" width="12.7109375" style="34" customWidth="1"/>
  </cols>
  <sheetData>
    <row r="1" spans="1:15" ht="12">
      <c r="A1" s="36" t="str">
        <f>'Raw Data'!A1</f>
        <v>Record #</v>
      </c>
      <c r="B1" s="36" t="s">
        <v>44</v>
      </c>
      <c r="C1" s="36" t="s">
        <v>45</v>
      </c>
      <c r="D1" s="60" t="s">
        <v>9</v>
      </c>
      <c r="E1" s="60" t="s">
        <v>146</v>
      </c>
      <c r="F1" s="60" t="s">
        <v>10</v>
      </c>
      <c r="G1" s="60" t="s">
        <v>47</v>
      </c>
      <c r="H1" s="60" t="s">
        <v>147</v>
      </c>
      <c r="I1" s="60" t="s">
        <v>11</v>
      </c>
      <c r="J1" s="60" t="s">
        <v>7</v>
      </c>
      <c r="K1" s="60" t="s">
        <v>148</v>
      </c>
      <c r="L1" s="60" t="s">
        <v>14</v>
      </c>
      <c r="M1" s="60" t="s">
        <v>54</v>
      </c>
      <c r="N1" s="60" t="s">
        <v>149</v>
      </c>
      <c r="O1" s="60" t="s">
        <v>53</v>
      </c>
    </row>
    <row r="2" spans="1:15" ht="12">
      <c r="A2" s="72">
        <f>'Raw Data'!A2</f>
        <v>1</v>
      </c>
      <c r="B2" s="39" t="str">
        <f>'Raw Data'!B2</f>
        <v>a</v>
      </c>
      <c r="C2" s="38" t="str">
        <f>'Raw Data'!C2</f>
        <v>OEM</v>
      </c>
      <c r="D2" s="45">
        <f>('Raw Data'!$D2*Factors!$B$2)+('Raw Data'!$E2*Factors!$B$3)+('Raw Data'!$F2*Factors!$B$4)+('Raw Data'!$G2*Factors!$B$5)</f>
        <v>129.65099999999998</v>
      </c>
      <c r="E2" s="53">
        <f>D2/'Raw Data'!H2</f>
        <v>0.22805804749340366</v>
      </c>
      <c r="F2" s="46">
        <f>'Raw Data'!H2*Factors!$B$8</f>
        <v>143.24336065573772</v>
      </c>
      <c r="G2" s="45">
        <f>('Raw Data'!$D2*Factors!$C$2)+('Raw Data'!$E2*Factors!$C$3)+('Raw Data'!$F2*Factors!$C$4)+('Raw Data'!$G2*Factors!$C$5)</f>
        <v>282.847</v>
      </c>
      <c r="H2" s="53">
        <f>G2/'Raw Data'!H2</f>
        <v>0.4975321020228672</v>
      </c>
      <c r="I2" s="46">
        <f>'Raw Data'!H2*Factors!$C$8</f>
        <v>282.847</v>
      </c>
      <c r="J2" s="45">
        <f>('Raw Data'!$D2*Factors!$D$2)+('Raw Data'!$E2*Factors!$D$3)+('Raw Data'!$F2*Factors!$D$4)+('Raw Data'!$G2*Factors!$D$5)</f>
        <v>223.75699999999998</v>
      </c>
      <c r="K2" s="53">
        <f>J2/'Raw Data'!H2</f>
        <v>0.3935919085312225</v>
      </c>
      <c r="L2" s="46">
        <f>'Raw Data'!H2*Factors!$D$8</f>
        <v>228.74594913714836</v>
      </c>
      <c r="M2" s="45">
        <f>('Raw Data'!$D2*Factors!$E$2)+('Raw Data'!$E2*Factors!$E$3)+('Raw Data'!$F2*Factors!$E$4)+('Raw Data'!$G2*Factors!$E$5)</f>
        <v>192.65699999999995</v>
      </c>
      <c r="N2" s="61">
        <f>M2/'Raw Data'!H2</f>
        <v>0.33888654353562</v>
      </c>
      <c r="O2" s="46">
        <f>'Raw Data'!H2*Factors!$E$8</f>
        <v>205.59965237893718</v>
      </c>
    </row>
    <row r="3" spans="1:15" ht="12">
      <c r="A3" s="72">
        <f>'Raw Data'!A3</f>
        <v>2</v>
      </c>
      <c r="B3" s="39" t="str">
        <f>'Raw Data'!B3</f>
        <v>a</v>
      </c>
      <c r="C3" s="38" t="str">
        <f>'Raw Data'!C3</f>
        <v>OEM</v>
      </c>
      <c r="D3" s="45">
        <f>('Raw Data'!$D3*Factors!$B$2)+('Raw Data'!$E3*Factors!$B$3)+('Raw Data'!$F3*Factors!$B$4)+('Raw Data'!$G3*Factors!$B$5)</f>
        <v>118.39600000000002</v>
      </c>
      <c r="E3" s="53">
        <f>D3/'Raw Data'!H3</f>
        <v>0.22259071253995116</v>
      </c>
      <c r="F3" s="46">
        <f>'Raw Data'!H3*Factors!$B$8</f>
        <v>134.0213606557377</v>
      </c>
      <c r="G3" s="45">
        <f>('Raw Data'!$D3*Factors!$C$2)+('Raw Data'!$E3*Factors!$C$3)+('Raw Data'!$F3*Factors!$C$4)+('Raw Data'!$G3*Factors!$C$5)</f>
        <v>257.3003</v>
      </c>
      <c r="H3" s="53">
        <f>G3/'Raw Data'!H3</f>
        <v>0.4837381086670427</v>
      </c>
      <c r="I3" s="46">
        <f>'Raw Data'!H3*Factors!$C$8</f>
        <v>264.63732506596307</v>
      </c>
      <c r="J3" s="45">
        <f>('Raw Data'!$D3*Factors!$D$2)+('Raw Data'!$E3*Factors!$D$3)+('Raw Data'!$F3*Factors!$D$4)+('Raw Data'!$G3*Factors!$D$5)</f>
        <v>203.74499999999998</v>
      </c>
      <c r="K3" s="53">
        <f>J3/'Raw Data'!H3</f>
        <v>0.38305132543711223</v>
      </c>
      <c r="L3" s="46">
        <f>'Raw Data'!H3*Factors!$D$8</f>
        <v>214.01929700272507</v>
      </c>
      <c r="M3" s="45">
        <f>('Raw Data'!$D3*Factors!$E$2)+('Raw Data'!$E3*Factors!$E$3)+('Raw Data'!$F3*Factors!$E$4)+('Raw Data'!$G3*Factors!$E$5)</f>
        <v>175.558</v>
      </c>
      <c r="N3" s="61">
        <f>M3/'Raw Data'!H3</f>
        <v>0.3300582816318857</v>
      </c>
      <c r="O3" s="46">
        <f>'Raw Data'!H3*Factors!$E$8</f>
        <v>192.36315760836706</v>
      </c>
    </row>
    <row r="4" spans="1:15" ht="12">
      <c r="A4" s="72">
        <f>'Raw Data'!A4</f>
        <v>3</v>
      </c>
      <c r="B4" s="39" t="str">
        <f>'Raw Data'!B4</f>
        <v>a</v>
      </c>
      <c r="C4" s="38" t="str">
        <f>'Raw Data'!C4</f>
        <v>OEM</v>
      </c>
      <c r="D4" s="45">
        <f>('Raw Data'!$D4*Factors!$B$2)+('Raw Data'!$E4*Factors!$B$3)+('Raw Data'!$F4*Factors!$B$4)+('Raw Data'!$G4*Factors!$B$5)</f>
        <v>101.84800000000001</v>
      </c>
      <c r="E4" s="53">
        <f>D4/'Raw Data'!H4</f>
        <v>0.20982282653481668</v>
      </c>
      <c r="F4" s="46">
        <f>'Raw Data'!H4*Factors!$B$8</f>
        <v>122.30488524590164</v>
      </c>
      <c r="G4" s="45">
        <f>('Raw Data'!$D4*Factors!$C$2)+('Raw Data'!$E4*Factors!$C$3)+('Raw Data'!$F4*Factors!$C$4)+('Raw Data'!$G4*Factors!$C$5)</f>
        <v>221.47320000000002</v>
      </c>
      <c r="H4" s="53">
        <f>G4/'Raw Data'!H4</f>
        <v>0.45626946847960453</v>
      </c>
      <c r="I4" s="46">
        <f>'Raw Data'!H4*Factors!$C$8</f>
        <v>241.5020823218997</v>
      </c>
      <c r="J4" s="45">
        <f>('Raw Data'!$D4*Factors!$D$2)+('Raw Data'!$E4*Factors!$D$3)+('Raw Data'!$F4*Factors!$D$4)+('Raw Data'!$G4*Factors!$D$5)</f>
        <v>175.288</v>
      </c>
      <c r="K4" s="53">
        <f>J4/'Raw Data'!H4</f>
        <v>0.36112072517511334</v>
      </c>
      <c r="L4" s="46">
        <f>'Raw Data'!H4*Factors!$D$8</f>
        <v>195.3092061762037</v>
      </c>
      <c r="M4" s="45">
        <f>('Raw Data'!$D4*Factors!$E$2)+('Raw Data'!$E4*Factors!$E$3)+('Raw Data'!$F4*Factors!$E$4)+('Raw Data'!$G4*Factors!$E$5)</f>
        <v>150.98</v>
      </c>
      <c r="N4" s="61">
        <f>M4/'Raw Data'!H4</f>
        <v>0.3110424392253811</v>
      </c>
      <c r="O4" s="46">
        <f>'Raw Data'!H4*Factors!$E$8</f>
        <v>175.54629949821654</v>
      </c>
    </row>
    <row r="5" spans="1:15" ht="12">
      <c r="A5" s="72">
        <f>'Raw Data'!A5</f>
        <v>4</v>
      </c>
      <c r="B5" s="39" t="str">
        <f>'Raw Data'!B5</f>
        <v>a</v>
      </c>
      <c r="C5" s="38" t="str">
        <f>'Raw Data'!C5</f>
        <v>OEM</v>
      </c>
      <c r="D5" s="45">
        <f>('Raw Data'!$D5*Factors!$B$2)+('Raw Data'!$E5*Factors!$B$3)+('Raw Data'!$F5*Factors!$B$4)+('Raw Data'!$G5*Factors!$B$5)</f>
        <v>85.18600000000002</v>
      </c>
      <c r="E5" s="53">
        <f>D5/'Raw Data'!H5</f>
        <v>0.24241889584519075</v>
      </c>
      <c r="F5" s="46">
        <f>'Raw Data'!H5*Factors!$B$8</f>
        <v>88.54127868852459</v>
      </c>
      <c r="G5" s="45">
        <f>('Raw Data'!$D5*Factors!$C$2)+('Raw Data'!$E5*Factors!$C$3)+('Raw Data'!$F5*Factors!$C$4)+('Raw Data'!$G5*Factors!$C$5)</f>
        <v>184.4433</v>
      </c>
      <c r="H5" s="53">
        <f>G5/'Raw Data'!H5</f>
        <v>0.5248813318155948</v>
      </c>
      <c r="I5" s="46">
        <f>'Raw Data'!H5*Factors!$C$8</f>
        <v>174.83278065083553</v>
      </c>
      <c r="J5" s="45">
        <f>('Raw Data'!$D5*Factors!$D$2)+('Raw Data'!$E5*Factors!$D$3)+('Raw Data'!$F5*Factors!$D$4)+('Raw Data'!$G5*Factors!$D$5)</f>
        <v>146.14499999999998</v>
      </c>
      <c r="K5" s="53">
        <f>J5/'Raw Data'!H5</f>
        <v>0.41589356858281157</v>
      </c>
      <c r="L5" s="46">
        <f>'Raw Data'!H5*Factors!$D$8</f>
        <v>141.39195519224964</v>
      </c>
      <c r="M5" s="45">
        <f>('Raw Data'!$D5*Factors!$E$2)+('Raw Data'!$E5*Factors!$E$3)+('Raw Data'!$F5*Factors!$E$4)+('Raw Data'!$G5*Factors!$E$5)</f>
        <v>125.988</v>
      </c>
      <c r="N5" s="61">
        <f>M5/'Raw Data'!H5</f>
        <v>0.3585315879339784</v>
      </c>
      <c r="O5" s="46">
        <f>'Raw Data'!H5*Factors!$E$8</f>
        <v>127.08481591197629</v>
      </c>
    </row>
    <row r="6" spans="1:15" ht="12">
      <c r="A6" s="72">
        <f>'Raw Data'!A6</f>
        <v>5</v>
      </c>
      <c r="B6" s="39" t="str">
        <f>'Raw Data'!B6</f>
        <v>b</v>
      </c>
      <c r="C6" s="38" t="str">
        <f>'Raw Data'!C6</f>
        <v>OEM</v>
      </c>
      <c r="D6" s="45">
        <f>('Raw Data'!$D6*Factors!$B$2)+('Raw Data'!$E6*Factors!$B$3)+('Raw Data'!$F6*Factors!$B$4)+('Raw Data'!$G6*Factors!$B$5)</f>
        <v>94.774</v>
      </c>
      <c r="E6" s="53">
        <f>D6/'Raw Data'!H6</f>
        <v>0.2247427080863173</v>
      </c>
      <c r="F6" s="46">
        <f>'Raw Data'!H6*Factors!$B$8</f>
        <v>106.2545737704918</v>
      </c>
      <c r="G6" s="45">
        <f>('Raw Data'!$D6*Factors!$C$2)+('Raw Data'!$E6*Factors!$C$3)+('Raw Data'!$F6*Factors!$C$4)+('Raw Data'!$G6*Factors!$C$5)</f>
        <v>206.00050000000002</v>
      </c>
      <c r="H6" s="53">
        <f>G6/'Raw Data'!H6</f>
        <v>0.4885001185677022</v>
      </c>
      <c r="I6" s="46">
        <f>'Raw Data'!H6*Factors!$C$8</f>
        <v>209.8092874230431</v>
      </c>
      <c r="J6" s="45">
        <f>('Raw Data'!$D6*Factors!$D$2)+('Raw Data'!$E6*Factors!$D$3)+('Raw Data'!$F6*Factors!$D$4)+('Raw Data'!$G6*Factors!$D$5)</f>
        <v>163.013</v>
      </c>
      <c r="K6" s="53">
        <f>J6/'Raw Data'!H6</f>
        <v>0.38656153663742</v>
      </c>
      <c r="L6" s="46">
        <f>'Raw Data'!H6*Factors!$D$8</f>
        <v>169.6783935815927</v>
      </c>
      <c r="M6" s="45">
        <f>('Raw Data'!$D6*Factors!$E$2)+('Raw Data'!$E6*Factors!$E$3)+('Raw Data'!$F6*Factors!$E$4)+('Raw Data'!$G6*Factors!$E$5)</f>
        <v>140.388</v>
      </c>
      <c r="N6" s="61">
        <f>M6/'Raw Data'!H6</f>
        <v>0.3329096514109557</v>
      </c>
      <c r="O6" s="46">
        <f>'Raw Data'!H6*Factors!$E$8</f>
        <v>152.50901215162324</v>
      </c>
    </row>
    <row r="7" spans="1:15" ht="12">
      <c r="A7" s="72">
        <f>'Raw Data'!A7</f>
        <v>6</v>
      </c>
      <c r="B7" s="39" t="str">
        <f>'Raw Data'!B7</f>
        <v>b</v>
      </c>
      <c r="C7" s="38" t="str">
        <f>'Raw Data'!C7</f>
        <v>OEM</v>
      </c>
      <c r="D7" s="45">
        <f>('Raw Data'!$D7*Factors!$B$2)+('Raw Data'!$E7*Factors!$B$3)+('Raw Data'!$F7*Factors!$B$4)+('Raw Data'!$G7*Factors!$B$5)</f>
        <v>73.008</v>
      </c>
      <c r="E7" s="53">
        <f>D7/'Raw Data'!H7</f>
        <v>0.2604637887977167</v>
      </c>
      <c r="F7" s="46">
        <f>'Raw Data'!H7*Factors!$B$8</f>
        <v>70.62640983606558</v>
      </c>
      <c r="G7" s="45">
        <f>('Raw Data'!$D7*Factors!$C$2)+('Raw Data'!$E7*Factors!$C$3)+('Raw Data'!$F7*Factors!$C$4)+('Raw Data'!$G7*Factors!$C$5)</f>
        <v>157.5342</v>
      </c>
      <c r="H7" s="53">
        <f>G7/'Raw Data'!H7</f>
        <v>0.5620199785943631</v>
      </c>
      <c r="I7" s="46">
        <f>'Raw Data'!H7*Factors!$C$8</f>
        <v>139.45824819700968</v>
      </c>
      <c r="J7" s="45">
        <f>('Raw Data'!$D7*Factors!$D$2)+('Raw Data'!$E7*Factors!$D$3)+('Raw Data'!$F7*Factors!$D$4)+('Raw Data'!$G7*Factors!$D$5)</f>
        <v>124.85799999999999</v>
      </c>
      <c r="K7" s="53">
        <f>J7/'Raw Data'!H7</f>
        <v>0.4454441669639671</v>
      </c>
      <c r="L7" s="46">
        <f>'Raw Data'!H7*Factors!$D$8</f>
        <v>112.78362276718151</v>
      </c>
      <c r="M7" s="45">
        <f>('Raw Data'!$D7*Factors!$E$2)+('Raw Data'!$E7*Factors!$E$3)+('Raw Data'!$F7*Factors!$E$4)+('Raw Data'!$G7*Factors!$E$5)</f>
        <v>107.66</v>
      </c>
      <c r="N7" s="61">
        <f>M7/'Raw Data'!H7</f>
        <v>0.38408847663217976</v>
      </c>
      <c r="O7" s="46">
        <f>'Raw Data'!H7*Factors!$E$8</f>
        <v>101.37129738226226</v>
      </c>
    </row>
    <row r="8" spans="1:15" ht="12">
      <c r="A8" s="72">
        <f>'Raw Data'!A8</f>
        <v>7</v>
      </c>
      <c r="B8" s="39" t="str">
        <f>'Raw Data'!B8</f>
        <v>c</v>
      </c>
      <c r="C8" s="38" t="str">
        <f>'Raw Data'!C8</f>
        <v>OEM</v>
      </c>
      <c r="D8" s="45">
        <f>('Raw Data'!$D8*Factors!$B$2)+('Raw Data'!$E8*Factors!$B$3)+('Raw Data'!$F8*Factors!$B$4)+('Raw Data'!$G8*Factors!$B$5)</f>
        <v>55.438</v>
      </c>
      <c r="E8" s="53">
        <f>D8/'Raw Data'!H8</f>
        <v>0.25028442437923254</v>
      </c>
      <c r="F8" s="46">
        <f>'Raw Data'!H8*Factors!$B$8</f>
        <v>55.81073770491804</v>
      </c>
      <c r="G8" s="45">
        <f>('Raw Data'!$D8*Factors!$C$2)+('Raw Data'!$E8*Factors!$C$3)+('Raw Data'!$F8*Factors!$C$4)+('Raw Data'!$G8*Factors!$C$5)</f>
        <v>120.02910000000001</v>
      </c>
      <c r="H8" s="53">
        <f>G8/'Raw Data'!H8</f>
        <v>0.5418920993227991</v>
      </c>
      <c r="I8" s="46">
        <f>'Raw Data'!H8*Factors!$C$8</f>
        <v>110.20336059806507</v>
      </c>
      <c r="J8" s="45">
        <f>('Raw Data'!$D8*Factors!$D$2)+('Raw Data'!$E8*Factors!$D$3)+('Raw Data'!$F8*Factors!$D$4)+('Raw Data'!$G8*Factors!$D$5)</f>
        <v>95.02699999999999</v>
      </c>
      <c r="K8" s="53">
        <f>J8/'Raw Data'!H8</f>
        <v>0.42901580135440176</v>
      </c>
      <c r="L8" s="46">
        <f>'Raw Data'!H8*Factors!$D$8</f>
        <v>89.12441114138674</v>
      </c>
      <c r="M8" s="45">
        <f>('Raw Data'!$D8*Factors!$E$2)+('Raw Data'!$E8*Factors!$E$3)+('Raw Data'!$F8*Factors!$E$4)+('Raw Data'!$G8*Factors!$E$5)</f>
        <v>81.86800000000001</v>
      </c>
      <c r="N8" s="61">
        <f>M8/'Raw Data'!H8</f>
        <v>0.369607223476298</v>
      </c>
      <c r="O8" s="46">
        <f>'Raw Data'!H8*Factors!$E$8</f>
        <v>80.10610906232996</v>
      </c>
    </row>
    <row r="9" spans="1:15" ht="12">
      <c r="A9" s="72">
        <f>'Raw Data'!A9</f>
        <v>8</v>
      </c>
      <c r="B9" s="39" t="str">
        <f>'Raw Data'!B9</f>
        <v>c</v>
      </c>
      <c r="C9" s="38" t="str">
        <f>'Raw Data'!C9</f>
        <v>OEM</v>
      </c>
      <c r="D9" s="45">
        <f>('Raw Data'!$D9*Factors!$B$2)+('Raw Data'!$E9*Factors!$B$3)+('Raw Data'!$F9*Factors!$B$4)+('Raw Data'!$G9*Factors!$B$5)</f>
        <v>40.742999999999995</v>
      </c>
      <c r="E9" s="53">
        <f>D9/'Raw Data'!H9</f>
        <v>0.24631521673417567</v>
      </c>
      <c r="F9" s="46">
        <f>'Raw Data'!H9*Factors!$B$8</f>
        <v>41.67789672131148</v>
      </c>
      <c r="G9" s="45">
        <f>('Raw Data'!$D9*Factors!$C$2)+('Raw Data'!$E9*Factors!$C$3)+('Raw Data'!$F9*Factors!$C$4)+('Raw Data'!$G9*Factors!$C$5)</f>
        <v>87.11</v>
      </c>
      <c r="H9" s="53">
        <f>G9/'Raw Data'!H9</f>
        <v>0.5266307962033735</v>
      </c>
      <c r="I9" s="46">
        <f>'Raw Data'!H9*Factors!$C$8</f>
        <v>82.29678499560247</v>
      </c>
      <c r="J9" s="45">
        <f>('Raw Data'!$D9*Factors!$D$2)+('Raw Data'!$E9*Factors!$D$3)+('Raw Data'!$F9*Factors!$D$4)+('Raw Data'!$G9*Factors!$D$5)</f>
        <v>69.231</v>
      </c>
      <c r="K9" s="53">
        <f>J9/'Raw Data'!H9</f>
        <v>0.41854180521129314</v>
      </c>
      <c r="L9" s="46">
        <f>'Raw Data'!H9*Factors!$D$8</f>
        <v>66.55561556161075</v>
      </c>
      <c r="M9" s="45">
        <f>('Raw Data'!$D9*Factors!$E$2)+('Raw Data'!$E9*Factors!$E$3)+('Raw Data'!$F9*Factors!$E$4)+('Raw Data'!$G9*Factors!$E$5)</f>
        <v>59.821</v>
      </c>
      <c r="N9" s="61">
        <f>M9/'Raw Data'!H9</f>
        <v>0.36165286258388246</v>
      </c>
      <c r="O9" s="46">
        <f>'Raw Data'!H9*Factors!$E$8</f>
        <v>59.821</v>
      </c>
    </row>
    <row r="10" spans="1:15" ht="12">
      <c r="A10" s="72">
        <f>'Raw Data'!A10</f>
        <v>9</v>
      </c>
      <c r="B10" s="39" t="str">
        <f>'Raw Data'!B10</f>
        <v>d</v>
      </c>
      <c r="C10" s="38" t="str">
        <f>'Raw Data'!C10</f>
        <v>OEM</v>
      </c>
      <c r="D10" s="45">
        <f>('Raw Data'!$D10*Factors!$B$2)+('Raw Data'!$E10*Factors!$B$3)+('Raw Data'!$F10*Factors!$B$4)+('Raw Data'!$G10*Factors!$B$5)</f>
        <v>65.41</v>
      </c>
      <c r="E10" s="53">
        <f>D10/'Raw Data'!H10</f>
        <v>0.4062732919254658</v>
      </c>
      <c r="F10" s="46">
        <f>'Raw Data'!H10*Factors!$B$8</f>
        <v>40.56672131147541</v>
      </c>
      <c r="G10" s="45">
        <f>('Raw Data'!$D10*Factors!$C$2)+('Raw Data'!$E10*Factors!$C$3)+('Raw Data'!$F10*Factors!$C$4)+('Raw Data'!$G10*Factors!$C$5)</f>
        <v>85.1</v>
      </c>
      <c r="H10" s="53">
        <f>G10/'Raw Data'!H10</f>
        <v>0.5285714285714286</v>
      </c>
      <c r="I10" s="46">
        <f>'Raw Data'!H10*Factors!$C$8</f>
        <v>80.10266842568161</v>
      </c>
      <c r="J10" s="45">
        <f>('Raw Data'!$D10*Factors!$D$2)+('Raw Data'!$E10*Factors!$D$3)+('Raw Data'!$F10*Factors!$D$4)+('Raw Data'!$G10*Factors!$D$5)</f>
        <v>83.77</v>
      </c>
      <c r="K10" s="53">
        <f>J10/'Raw Data'!H10</f>
        <v>0.5203105590062111</v>
      </c>
      <c r="L10" s="46">
        <f>'Raw Data'!H10*Factors!$D$8</f>
        <v>64.78117468967613</v>
      </c>
      <c r="M10" s="45">
        <f>('Raw Data'!$D10*Factors!$E$2)+('Raw Data'!$E10*Factors!$E$3)+('Raw Data'!$F10*Factors!$E$4)+('Raw Data'!$G10*Factors!$E$5)</f>
        <v>83.07</v>
      </c>
      <c r="N10" s="61">
        <f>M10/'Raw Data'!H10</f>
        <v>0.5159627329192547</v>
      </c>
      <c r="O10" s="46">
        <f>'Raw Data'!H10*Factors!$E$8</f>
        <v>58.22611087600507</v>
      </c>
    </row>
    <row r="11" spans="1:15" ht="12">
      <c r="A11" s="72">
        <f>'Raw Data'!A11</f>
        <v>10</v>
      </c>
      <c r="B11" s="39" t="str">
        <f>'Raw Data'!B11</f>
        <v>d</v>
      </c>
      <c r="C11" s="38" t="str">
        <f>'Raw Data'!C11</f>
        <v>OEM</v>
      </c>
      <c r="D11" s="45">
        <f>('Raw Data'!$D11*Factors!$B$2)+('Raw Data'!$E11*Factors!$B$3)+('Raw Data'!$F11*Factors!$B$4)+('Raw Data'!$G11*Factors!$B$5)</f>
        <v>66.81</v>
      </c>
      <c r="E11" s="53">
        <f>D11/'Raw Data'!H11</f>
        <v>0.40490909090909094</v>
      </c>
      <c r="F11" s="46">
        <f>'Raw Data'!H11*Factors!$B$8</f>
        <v>41.57459016393443</v>
      </c>
      <c r="G11" s="45">
        <f>('Raw Data'!$D11*Factors!$C$2)+('Raw Data'!$E11*Factors!$C$3)+('Raw Data'!$F11*Factors!$C$4)+('Raw Data'!$G11*Factors!$C$5)</f>
        <v>86.89999999999999</v>
      </c>
      <c r="H11" s="53">
        <f>G11/'Raw Data'!H11</f>
        <v>0.5266666666666666</v>
      </c>
      <c r="I11" s="46">
        <f>'Raw Data'!H11*Factors!$C$8</f>
        <v>82.09279683377308</v>
      </c>
      <c r="J11" s="45">
        <f>('Raw Data'!$D11*Factors!$D$2)+('Raw Data'!$E11*Factors!$D$3)+('Raw Data'!$F11*Factors!$D$4)+('Raw Data'!$G11*Factors!$D$5)</f>
        <v>85.56999999999998</v>
      </c>
      <c r="K11" s="53">
        <f>J11/'Raw Data'!H11</f>
        <v>0.5186060606060605</v>
      </c>
      <c r="L11" s="46">
        <f>'Raw Data'!H11*Factors!$D$8</f>
        <v>66.39064486830164</v>
      </c>
      <c r="M11" s="45">
        <f>('Raw Data'!$D11*Factors!$E$2)+('Raw Data'!$E11*Factors!$E$3)+('Raw Data'!$F11*Factors!$E$4)+('Raw Data'!$G11*Factors!$E$5)</f>
        <v>84.86999999999999</v>
      </c>
      <c r="N11" s="61">
        <f>M11/'Raw Data'!H11</f>
        <v>0.5143636363636364</v>
      </c>
      <c r="O11" s="46">
        <f>'Raw Data'!H11*Factors!$E$8</f>
        <v>59.672722326340605</v>
      </c>
    </row>
    <row r="12" spans="1:15" ht="12">
      <c r="A12" s="72">
        <f>'Raw Data'!A12</f>
        <v>11</v>
      </c>
      <c r="B12" s="39" t="str">
        <f>'Raw Data'!B12</f>
        <v>d</v>
      </c>
      <c r="C12" s="38" t="str">
        <f>'Raw Data'!C12</f>
        <v>OEM</v>
      </c>
      <c r="D12" s="45">
        <f>('Raw Data'!$D12*Factors!$B$2)+('Raw Data'!$E12*Factors!$B$3)+('Raw Data'!$F12*Factors!$B$4)+('Raw Data'!$G12*Factors!$B$5)</f>
        <v>60.910000000000004</v>
      </c>
      <c r="E12" s="53">
        <f>D12/'Raw Data'!H12</f>
        <v>0.32398936170212767</v>
      </c>
      <c r="F12" s="46">
        <f>'Raw Data'!H12*Factors!$B$8</f>
        <v>47.36983606557377</v>
      </c>
      <c r="G12" s="45">
        <f>('Raw Data'!$D12*Factors!$C$2)+('Raw Data'!$E12*Factors!$C$3)+('Raw Data'!$F12*Factors!$C$4)+('Raw Data'!$G12*Factors!$C$5)</f>
        <v>79.69</v>
      </c>
      <c r="H12" s="53">
        <f>G12/'Raw Data'!H12</f>
        <v>0.42388297872340425</v>
      </c>
      <c r="I12" s="46">
        <f>'Raw Data'!H12*Factors!$C$8</f>
        <v>93.53603518029902</v>
      </c>
      <c r="J12" s="45">
        <f>('Raw Data'!$D12*Factors!$D$2)+('Raw Data'!$E12*Factors!$D$3)+('Raw Data'!$F12*Factors!$D$4)+('Raw Data'!$G12*Factors!$D$5)</f>
        <v>78.16999999999999</v>
      </c>
      <c r="K12" s="53">
        <f>J12/'Raw Data'!H12</f>
        <v>0.4157978723404255</v>
      </c>
      <c r="L12" s="46">
        <f>'Raw Data'!H12*Factors!$D$8</f>
        <v>75.64509839539822</v>
      </c>
      <c r="M12" s="45">
        <f>('Raw Data'!$D12*Factors!$E$2)+('Raw Data'!$E12*Factors!$E$3)+('Raw Data'!$F12*Factors!$E$4)+('Raw Data'!$G12*Factors!$E$5)</f>
        <v>77.37</v>
      </c>
      <c r="N12" s="61">
        <f>M12/'Raw Data'!H12</f>
        <v>0.4115425531914894</v>
      </c>
      <c r="O12" s="46">
        <f>'Raw Data'!H12*Factors!$E$8</f>
        <v>67.9907381657699</v>
      </c>
    </row>
    <row r="13" spans="1:15" ht="12">
      <c r="A13" s="72">
        <f>'Raw Data'!A13</f>
        <v>12</v>
      </c>
      <c r="B13" s="39" t="str">
        <f>'Raw Data'!B13</f>
        <v>e</v>
      </c>
      <c r="C13" s="38" t="str">
        <f>'Raw Data'!C13</f>
        <v>OEM</v>
      </c>
      <c r="D13" s="45">
        <f>('Raw Data'!$D13*Factors!$B$2)+('Raw Data'!$E13*Factors!$B$3)+('Raw Data'!$F13*Factors!$B$4)+('Raw Data'!$G13*Factors!$B$5)</f>
        <v>66.51</v>
      </c>
      <c r="E13" s="53">
        <f>D13/'Raw Data'!H13</f>
        <v>0.38224137931034485</v>
      </c>
      <c r="F13" s="46">
        <f>'Raw Data'!H13*Factors!$B$8</f>
        <v>43.842295081967215</v>
      </c>
      <c r="G13" s="45">
        <f>('Raw Data'!$D13*Factors!$C$2)+('Raw Data'!$E13*Factors!$C$3)+('Raw Data'!$F13*Factors!$C$4)+('Raw Data'!$G13*Factors!$C$5)</f>
        <v>86.88999999999999</v>
      </c>
      <c r="H13" s="53">
        <f>G13/'Raw Data'!H13</f>
        <v>0.49936781609195396</v>
      </c>
      <c r="I13" s="46">
        <f>'Raw Data'!H13*Factors!$C$8</f>
        <v>86.5705857519789</v>
      </c>
      <c r="J13" s="45">
        <f>('Raw Data'!$D13*Factors!$D$2)+('Raw Data'!$E13*Factors!$D$3)+('Raw Data'!$F13*Factors!$D$4)+('Raw Data'!$G13*Factors!$D$5)</f>
        <v>85.36999999999998</v>
      </c>
      <c r="K13" s="53">
        <f>J13/'Raw Data'!H13</f>
        <v>0.49063218390804586</v>
      </c>
      <c r="L13" s="46">
        <f>'Raw Data'!H13*Factors!$D$8</f>
        <v>70.01195277020899</v>
      </c>
      <c r="M13" s="45">
        <f>('Raw Data'!$D13*Factors!$E$2)+('Raw Data'!$E13*Factors!$E$3)+('Raw Data'!$F13*Factors!$E$4)+('Raw Data'!$G13*Factors!$E$5)</f>
        <v>84.57</v>
      </c>
      <c r="N13" s="61">
        <f>M13/'Raw Data'!H13</f>
        <v>0.48603448275862066</v>
      </c>
      <c r="O13" s="46">
        <f>'Raw Data'!H13*Factors!$E$8</f>
        <v>62.92759808959555</v>
      </c>
    </row>
    <row r="14" spans="1:15" ht="12">
      <c r="A14" s="72">
        <f>'Raw Data'!A14</f>
        <v>13</v>
      </c>
      <c r="B14" s="41" t="str">
        <f>'Raw Data'!B14</f>
        <v>e</v>
      </c>
      <c r="C14" s="42" t="str">
        <f>'Raw Data'!C14</f>
        <v>OEM</v>
      </c>
      <c r="D14" s="45">
        <f>('Raw Data'!$D14*Factors!$B$2)+('Raw Data'!$E14*Factors!$B$3)+('Raw Data'!$F14*Factors!$B$4)+('Raw Data'!$G14*Factors!$B$5)</f>
        <v>68.31</v>
      </c>
      <c r="E14" s="53">
        <f>D14/'Raw Data'!H14</f>
        <v>0.39034285714285716</v>
      </c>
      <c r="F14" s="46">
        <f>'Raw Data'!H14*Factors!$B$8</f>
        <v>44.09426229508197</v>
      </c>
      <c r="G14" s="45">
        <f>('Raw Data'!$D14*Factors!$C$2)+('Raw Data'!$E14*Factors!$C$3)+('Raw Data'!$F14*Factors!$C$4)+('Raw Data'!$G14*Factors!$C$5)</f>
        <v>89.58</v>
      </c>
      <c r="H14" s="53">
        <f>G14/'Raw Data'!H14</f>
        <v>0.5118857142857143</v>
      </c>
      <c r="I14" s="46">
        <f>'Raw Data'!H14*Factors!$C$8</f>
        <v>87.06811785400176</v>
      </c>
      <c r="J14" s="45">
        <f>('Raw Data'!$D14*Factors!$D$2)+('Raw Data'!$E14*Factors!$D$3)+('Raw Data'!$F14*Factors!$D$4)+('Raw Data'!$G14*Factors!$D$5)</f>
        <v>87.86999999999999</v>
      </c>
      <c r="K14" s="53">
        <f>J14/'Raw Data'!H14</f>
        <v>0.5021142857142856</v>
      </c>
      <c r="L14" s="46">
        <f>'Raw Data'!H14*Factors!$D$8</f>
        <v>70.41432031486536</v>
      </c>
      <c r="M14" s="45">
        <f>('Raw Data'!$D14*Factors!$E$2)+('Raw Data'!$E14*Factors!$E$3)+('Raw Data'!$F14*Factors!$E$4)+('Raw Data'!$G14*Factors!$E$5)</f>
        <v>86.97</v>
      </c>
      <c r="N14" s="61">
        <f>M14/'Raw Data'!H14</f>
        <v>0.49697142857142856</v>
      </c>
      <c r="O14" s="46">
        <f>'Raw Data'!H14*Factors!$E$8</f>
        <v>63.28925095217943</v>
      </c>
    </row>
    <row r="15" spans="1:15" ht="12">
      <c r="A15" s="72">
        <f>'Raw Data'!A15</f>
        <v>14</v>
      </c>
      <c r="B15" s="41" t="str">
        <f>'Raw Data'!B15</f>
        <v>e</v>
      </c>
      <c r="C15" s="42" t="str">
        <f>'Raw Data'!C15</f>
        <v>OEM</v>
      </c>
      <c r="D15" s="45">
        <f>('Raw Data'!$D15*Factors!$B$2)+('Raw Data'!$E15*Factors!$B$3)+('Raw Data'!$F15*Factors!$B$4)+('Raw Data'!$G15*Factors!$B$5)</f>
        <v>61.31</v>
      </c>
      <c r="E15" s="53">
        <f>D15/'Raw Data'!H15</f>
        <v>0.29195238095238096</v>
      </c>
      <c r="F15" s="46">
        <f>'Raw Data'!H15*Factors!$B$8</f>
        <v>52.913114754098366</v>
      </c>
      <c r="G15" s="45">
        <f>('Raw Data'!$D15*Factors!$C$2)+('Raw Data'!$E15*Factors!$C$3)+('Raw Data'!$F15*Factors!$C$4)+('Raw Data'!$G15*Factors!$C$5)</f>
        <v>80.58</v>
      </c>
      <c r="H15" s="53">
        <f>G15/'Raw Data'!H15</f>
        <v>0.38371428571428573</v>
      </c>
      <c r="I15" s="46">
        <f>'Raw Data'!H15*Factors!$C$8</f>
        <v>104.48174142480211</v>
      </c>
      <c r="J15" s="45">
        <f>('Raw Data'!$D15*Factors!$D$2)+('Raw Data'!$E15*Factors!$D$3)+('Raw Data'!$F15*Factors!$D$4)+('Raw Data'!$G15*Factors!$D$5)</f>
        <v>78.87</v>
      </c>
      <c r="K15" s="53">
        <f>J15/'Raw Data'!H15</f>
        <v>0.3755714285714286</v>
      </c>
      <c r="L15" s="46">
        <f>'Raw Data'!H15*Factors!$D$8</f>
        <v>84.49718437783844</v>
      </c>
      <c r="M15" s="45">
        <f>('Raw Data'!$D15*Factors!$E$2)+('Raw Data'!$E15*Factors!$E$3)+('Raw Data'!$F15*Factors!$E$4)+('Raw Data'!$G15*Factors!$E$5)</f>
        <v>77.97</v>
      </c>
      <c r="N15" s="61">
        <f>M15/'Raw Data'!H15</f>
        <v>0.3712857142857143</v>
      </c>
      <c r="O15" s="46">
        <f>'Raw Data'!H15*Factors!$E$8</f>
        <v>75.94710114261532</v>
      </c>
    </row>
    <row r="16" spans="1:15" ht="12">
      <c r="A16" s="72">
        <f>'Raw Data'!A16</f>
        <v>15</v>
      </c>
      <c r="B16" s="41" t="str">
        <f>'Raw Data'!B16</f>
        <v>e</v>
      </c>
      <c r="C16" s="42" t="str">
        <f>'Raw Data'!C16</f>
        <v>OEM</v>
      </c>
      <c r="D16" s="45">
        <f>('Raw Data'!$D16*Factors!$B$2)+('Raw Data'!$E16*Factors!$B$3)+('Raw Data'!$F16*Factors!$B$4)+('Raw Data'!$G16*Factors!$B$5)</f>
        <v>77.71000000000001</v>
      </c>
      <c r="E16" s="53">
        <f>D16/'Raw Data'!H16</f>
        <v>0.3059448818897638</v>
      </c>
      <c r="F16" s="46">
        <f>'Raw Data'!H16*Factors!$B$8</f>
        <v>63.99967213114755</v>
      </c>
      <c r="G16" s="45">
        <f>('Raw Data'!$D16*Factors!$C$2)+('Raw Data'!$E16*Factors!$C$3)+('Raw Data'!$F16*Factors!$C$4)+('Raw Data'!$G16*Factors!$C$5)</f>
        <v>101.29</v>
      </c>
      <c r="H16" s="53">
        <f>G16/'Raw Data'!H16</f>
        <v>0.39877952755905516</v>
      </c>
      <c r="I16" s="46">
        <f>'Raw Data'!H16*Factors!$C$8</f>
        <v>126.37315391380827</v>
      </c>
      <c r="J16" s="45">
        <f>('Raw Data'!$D16*Factors!$D$2)+('Raw Data'!$E16*Factors!$D$3)+('Raw Data'!$F16*Factors!$D$4)+('Raw Data'!$G16*Factors!$D$5)</f>
        <v>99.76999999999998</v>
      </c>
      <c r="K16" s="53">
        <f>J16/'Raw Data'!H16</f>
        <v>0.3927952755905511</v>
      </c>
      <c r="L16" s="46">
        <f>'Raw Data'!H16*Factors!$D$8</f>
        <v>102.20135634271888</v>
      </c>
      <c r="M16" s="45">
        <f>('Raw Data'!$D16*Factors!$E$2)+('Raw Data'!$E16*Factors!$E$3)+('Raw Data'!$F16*Factors!$E$4)+('Raw Data'!$G16*Factors!$E$5)</f>
        <v>98.97</v>
      </c>
      <c r="N16" s="61">
        <f>M16/'Raw Data'!H16</f>
        <v>0.3896456692913386</v>
      </c>
      <c r="O16" s="46">
        <f>'Raw Data'!H16*Factors!$E$8</f>
        <v>91.85982709630615</v>
      </c>
    </row>
    <row r="17" spans="1:15" ht="12">
      <c r="A17" s="72">
        <f>'Raw Data'!A17</f>
        <v>16</v>
      </c>
      <c r="B17" s="41" t="str">
        <f>'Raw Data'!B17</f>
        <v>e</v>
      </c>
      <c r="C17" s="42" t="str">
        <f>'Raw Data'!C17</f>
        <v>OEM</v>
      </c>
      <c r="D17" s="45">
        <f>('Raw Data'!$D17*Factors!$B$2)+('Raw Data'!$E17*Factors!$B$3)+('Raw Data'!$F17*Factors!$B$4)+('Raw Data'!$G17*Factors!$B$5)</f>
        <v>79.50999999999999</v>
      </c>
      <c r="E17" s="53">
        <f>D17/'Raw Data'!H17</f>
        <v>0.3118039215686274</v>
      </c>
      <c r="F17" s="46">
        <f>'Raw Data'!H17*Factors!$B$8</f>
        <v>64.2516393442623</v>
      </c>
      <c r="G17" s="45">
        <f>('Raw Data'!$D17*Factors!$C$2)+('Raw Data'!$E17*Factors!$C$3)+('Raw Data'!$F17*Factors!$C$4)+('Raw Data'!$G17*Factors!$C$5)</f>
        <v>103.98</v>
      </c>
      <c r="H17" s="53">
        <f>G17/'Raw Data'!H17</f>
        <v>0.407764705882353</v>
      </c>
      <c r="I17" s="46">
        <f>'Raw Data'!H17*Factors!$C$8</f>
        <v>126.87068601583113</v>
      </c>
      <c r="J17" s="45">
        <f>('Raw Data'!$D17*Factors!$D$2)+('Raw Data'!$E17*Factors!$D$3)+('Raw Data'!$F17*Factors!$D$4)+('Raw Data'!$G17*Factors!$D$5)</f>
        <v>102.27</v>
      </c>
      <c r="K17" s="53">
        <f>J17/'Raw Data'!H17</f>
        <v>0.40105882352941175</v>
      </c>
      <c r="L17" s="46">
        <f>'Raw Data'!H17*Factors!$D$8</f>
        <v>102.60372388737525</v>
      </c>
      <c r="M17" s="45">
        <f>('Raw Data'!$D17*Factors!$E$2)+('Raw Data'!$E17*Factors!$E$3)+('Raw Data'!$F17*Factors!$E$4)+('Raw Data'!$G17*Factors!$E$5)</f>
        <v>101.36999999999999</v>
      </c>
      <c r="N17" s="61">
        <f>M17/'Raw Data'!H17</f>
        <v>0.39752941176470585</v>
      </c>
      <c r="O17" s="46">
        <f>'Raw Data'!H17*Factors!$E$8</f>
        <v>92.22147995889003</v>
      </c>
    </row>
    <row r="18" spans="1:15" ht="12">
      <c r="A18" s="72">
        <f>'Raw Data'!A18</f>
        <v>17</v>
      </c>
      <c r="B18" s="41" t="str">
        <f>'Raw Data'!B18</f>
        <v>e</v>
      </c>
      <c r="C18" s="42" t="str">
        <f>'Raw Data'!C18</f>
        <v>OEM</v>
      </c>
      <c r="D18" s="45">
        <f>('Raw Data'!$D18*Factors!$B$2)+('Raw Data'!$E18*Factors!$B$3)+('Raw Data'!$F18*Factors!$B$4)+('Raw Data'!$G18*Factors!$B$5)</f>
        <v>86.50999999999999</v>
      </c>
      <c r="E18" s="53">
        <f>D18/'Raw Data'!H18</f>
        <v>0.2952559726962457</v>
      </c>
      <c r="F18" s="46">
        <f>'Raw Data'!H18*Factors!$B$8</f>
        <v>73.82639344262296</v>
      </c>
      <c r="G18" s="45">
        <f>('Raw Data'!$D18*Factors!$C$2)+('Raw Data'!$E18*Factors!$C$3)+('Raw Data'!$F18*Factors!$C$4)+('Raw Data'!$G18*Factors!$C$5)</f>
        <v>112.97999999999999</v>
      </c>
      <c r="H18" s="53">
        <f>G18/'Raw Data'!H18</f>
        <v>0.38559726962457336</v>
      </c>
      <c r="I18" s="46">
        <f>'Raw Data'!H18*Factors!$C$8</f>
        <v>145.77690589270009</v>
      </c>
      <c r="J18" s="45">
        <f>('Raw Data'!$D18*Factors!$D$2)+('Raw Data'!$E18*Factors!$D$3)+('Raw Data'!$F18*Factors!$D$4)+('Raw Data'!$G18*Factors!$D$5)</f>
        <v>111.27</v>
      </c>
      <c r="K18" s="53">
        <f>J18/'Raw Data'!H18</f>
        <v>0.3797610921501706</v>
      </c>
      <c r="L18" s="46">
        <f>'Raw Data'!H18*Factors!$D$8</f>
        <v>117.89369058431744</v>
      </c>
      <c r="M18" s="45">
        <f>('Raw Data'!$D18*Factors!$E$2)+('Raw Data'!$E18*Factors!$E$3)+('Raw Data'!$F18*Factors!$E$4)+('Raw Data'!$G18*Factors!$E$5)</f>
        <v>110.36999999999999</v>
      </c>
      <c r="N18" s="61">
        <f>M18/'Raw Data'!H18</f>
        <v>0.3766894197952218</v>
      </c>
      <c r="O18" s="46">
        <f>'Raw Data'!H18*Factors!$E$8</f>
        <v>105.96428873707757</v>
      </c>
    </row>
    <row r="19" spans="1:15" ht="12">
      <c r="A19" s="72">
        <f>'Raw Data'!A19</f>
        <v>18</v>
      </c>
      <c r="B19" s="41" t="str">
        <f>'Raw Data'!B19</f>
        <v>e</v>
      </c>
      <c r="C19" s="42" t="str">
        <f>'Raw Data'!C19</f>
        <v>OEM</v>
      </c>
      <c r="D19" s="45">
        <f>('Raw Data'!$D19*Factors!$B$2)+('Raw Data'!$E19*Factors!$B$3)+('Raw Data'!$F19*Factors!$B$4)+('Raw Data'!$G19*Factors!$B$5)</f>
        <v>82.31</v>
      </c>
      <c r="E19" s="53">
        <f>D19/'Raw Data'!H19</f>
        <v>0.2532615384615385</v>
      </c>
      <c r="F19" s="46">
        <f>'Raw Data'!H19*Factors!$B$8</f>
        <v>81.88934426229508</v>
      </c>
      <c r="G19" s="45">
        <f>('Raw Data'!$D19*Factors!$C$2)+('Raw Data'!$E19*Factors!$C$3)+('Raw Data'!$F19*Factors!$C$4)+('Raw Data'!$G19*Factors!$C$5)</f>
        <v>107.57999999999998</v>
      </c>
      <c r="H19" s="53">
        <f>G19/'Raw Data'!H19</f>
        <v>0.33101538461538454</v>
      </c>
      <c r="I19" s="46">
        <f>'Raw Data'!H19*Factors!$C$8</f>
        <v>161.69793315743183</v>
      </c>
      <c r="J19" s="45">
        <f>('Raw Data'!$D19*Factors!$D$2)+('Raw Data'!$E19*Factors!$D$3)+('Raw Data'!$F19*Factors!$D$4)+('Raw Data'!$G19*Factors!$D$5)</f>
        <v>105.86999999999999</v>
      </c>
      <c r="K19" s="53">
        <f>J19/'Raw Data'!H19</f>
        <v>0.3257538461538461</v>
      </c>
      <c r="L19" s="46">
        <f>'Raw Data'!H19*Factors!$D$8</f>
        <v>130.7694520133214</v>
      </c>
      <c r="M19" s="45">
        <f>('Raw Data'!$D19*Factors!$E$2)+('Raw Data'!$E19*Factors!$E$3)+('Raw Data'!$F19*Factors!$E$4)+('Raw Data'!$G19*Factors!$E$5)</f>
        <v>104.96999999999998</v>
      </c>
      <c r="N19" s="61">
        <f>M19/'Raw Data'!H19</f>
        <v>0.3229846153846153</v>
      </c>
      <c r="O19" s="46">
        <f>'Raw Data'!H19*Factors!$E$8</f>
        <v>117.5371803397618</v>
      </c>
    </row>
    <row r="20" spans="1:15" ht="12">
      <c r="A20" s="72">
        <f>'Raw Data'!A20</f>
        <v>19</v>
      </c>
      <c r="B20" s="41" t="str">
        <f>'Raw Data'!B20</f>
        <v>e</v>
      </c>
      <c r="C20" s="42" t="str">
        <f>'Raw Data'!C20</f>
        <v>OEM</v>
      </c>
      <c r="D20" s="45">
        <f>('Raw Data'!$D20*Factors!$B$2)+('Raw Data'!$E20*Factors!$B$3)+('Raw Data'!$F20*Factors!$B$4)+('Raw Data'!$G20*Factors!$B$5)</f>
        <v>73.21000000000001</v>
      </c>
      <c r="E20" s="53">
        <f>D20/'Raw Data'!H20</f>
        <v>0.2533217993079585</v>
      </c>
      <c r="F20" s="46">
        <f>'Raw Data'!H20*Factors!$B$8</f>
        <v>72.81852459016395</v>
      </c>
      <c r="G20" s="45">
        <f>('Raw Data'!$D20*Factors!$C$2)+('Raw Data'!$E20*Factors!$C$3)+('Raw Data'!$F20*Factors!$C$4)+('Raw Data'!$G20*Factors!$C$5)</f>
        <v>95.88</v>
      </c>
      <c r="H20" s="53">
        <f>G20/'Raw Data'!H20</f>
        <v>0.3317647058823529</v>
      </c>
      <c r="I20" s="46">
        <f>'Raw Data'!H20*Factors!$C$8</f>
        <v>143.78677748460862</v>
      </c>
      <c r="J20" s="45">
        <f>('Raw Data'!$D20*Factors!$D$2)+('Raw Data'!$E20*Factors!$D$3)+('Raw Data'!$F20*Factors!$D$4)+('Raw Data'!$G20*Factors!$D$5)</f>
        <v>94.16999999999999</v>
      </c>
      <c r="K20" s="53">
        <f>J20/'Raw Data'!H20</f>
        <v>0.32584775086505186</v>
      </c>
      <c r="L20" s="46">
        <f>'Raw Data'!H20*Factors!$D$8</f>
        <v>116.28422040569195</v>
      </c>
      <c r="M20" s="45">
        <f>('Raw Data'!$D20*Factors!$E$2)+('Raw Data'!$E20*Factors!$E$3)+('Raw Data'!$F20*Factors!$E$4)+('Raw Data'!$G20*Factors!$E$5)</f>
        <v>93.26999999999998</v>
      </c>
      <c r="N20" s="61">
        <f>M20/'Raw Data'!H20</f>
        <v>0.3227335640138408</v>
      </c>
      <c r="O20" s="46">
        <f>'Raw Data'!H20*Factors!$E$8</f>
        <v>104.51767728674203</v>
      </c>
    </row>
    <row r="21" spans="1:15" ht="12">
      <c r="A21" s="72">
        <f>'Raw Data'!A21</f>
        <v>20</v>
      </c>
      <c r="B21" s="41" t="str">
        <f>'Raw Data'!B21</f>
        <v>f</v>
      </c>
      <c r="C21" s="42" t="str">
        <f>'Raw Data'!C21</f>
        <v>OEM</v>
      </c>
      <c r="D21" s="45">
        <f>('Raw Data'!$D21*Factors!$B$2)+('Raw Data'!$E21*Factors!$B$3)+('Raw Data'!$F21*Factors!$B$4)+('Raw Data'!$G21*Factors!$B$5)</f>
        <v>46.11000000000001</v>
      </c>
      <c r="E21" s="53">
        <f>D21/'Raw Data'!H21</f>
        <v>0.2519672131147541</v>
      </c>
      <c r="F21" s="46">
        <f>'Raw Data'!H21*Factors!$B$8</f>
        <v>46.11000000000001</v>
      </c>
      <c r="G21" s="45">
        <f>('Raw Data'!$D21*Factors!$C$2)+('Raw Data'!$E21*Factors!$C$3)+('Raw Data'!$F21*Factors!$C$4)+('Raw Data'!$G21*Factors!$C$5)</f>
        <v>96.62200000000001</v>
      </c>
      <c r="H21" s="53">
        <f>G21/'Raw Data'!H21</f>
        <v>0.5279890710382514</v>
      </c>
      <c r="I21" s="46">
        <f>'Raw Data'!H21*Factors!$C$8</f>
        <v>91.0483746701847</v>
      </c>
      <c r="J21" s="45">
        <f>('Raw Data'!$D21*Factors!$D$2)+('Raw Data'!$E21*Factors!$D$3)+('Raw Data'!$F21*Factors!$D$4)+('Raw Data'!$G21*Factors!$D$5)</f>
        <v>77.09</v>
      </c>
      <c r="K21" s="53">
        <f>J21/'Raw Data'!H21</f>
        <v>0.4212568306010929</v>
      </c>
      <c r="L21" s="46">
        <f>'Raw Data'!H21*Factors!$D$8</f>
        <v>73.63326067211635</v>
      </c>
      <c r="M21" s="45">
        <f>('Raw Data'!$D21*Factors!$E$2)+('Raw Data'!$E21*Factors!$E$3)+('Raw Data'!$F21*Factors!$E$4)+('Raw Data'!$G21*Factors!$E$5)</f>
        <v>66.81</v>
      </c>
      <c r="N21" s="61">
        <f>M21/'Raw Data'!H21</f>
        <v>0.36508196721311476</v>
      </c>
      <c r="O21" s="46">
        <f>'Raw Data'!H21*Factors!$E$8</f>
        <v>66.18247385285049</v>
      </c>
    </row>
    <row r="22" spans="1:15" ht="12">
      <c r="A22" s="72">
        <f>'Raw Data'!A22</f>
        <v>21</v>
      </c>
      <c r="B22" s="41" t="str">
        <f>'Raw Data'!B22</f>
        <v>f</v>
      </c>
      <c r="C22" s="42" t="str">
        <f>'Raw Data'!C22</f>
        <v>OEM</v>
      </c>
      <c r="D22" s="45">
        <f>('Raw Data'!$D22*Factors!$B$2)+('Raw Data'!$E22*Factors!$B$3)+('Raw Data'!$F22*Factors!$B$4)+('Raw Data'!$G22*Factors!$B$5)</f>
        <v>63.69</v>
      </c>
      <c r="E22" s="53">
        <f>D22/'Raw Data'!H22</f>
        <v>0.20028301886792452</v>
      </c>
      <c r="F22" s="46">
        <f>'Raw Data'!H22*Factors!$B$8</f>
        <v>80.12557377049181</v>
      </c>
      <c r="G22" s="45">
        <f>('Raw Data'!$D22*Factors!$C$2)+('Raw Data'!$E22*Factors!$C$3)+('Raw Data'!$F22*Factors!$C$4)+('Raw Data'!$G22*Factors!$C$5)</f>
        <v>134.028</v>
      </c>
      <c r="H22" s="53">
        <f>G22/'Raw Data'!H22</f>
        <v>0.4214716981132075</v>
      </c>
      <c r="I22" s="46">
        <f>'Raw Data'!H22*Factors!$C$8</f>
        <v>158.21520844327176</v>
      </c>
      <c r="J22" s="45">
        <f>('Raw Data'!$D22*Factors!$D$2)+('Raw Data'!$E22*Factors!$D$3)+('Raw Data'!$F22*Factors!$D$4)+('Raw Data'!$G22*Factors!$D$5)</f>
        <v>107.01</v>
      </c>
      <c r="K22" s="53">
        <f>J22/'Raw Data'!H22</f>
        <v>0.3365094339622642</v>
      </c>
      <c r="L22" s="46">
        <f>'Raw Data'!H22*Factors!$D$8</f>
        <v>127.95287920072678</v>
      </c>
      <c r="M22" s="45">
        <f>('Raw Data'!$D22*Factors!$E$2)+('Raw Data'!$E22*Factors!$E$3)+('Raw Data'!$F22*Factors!$E$4)+('Raw Data'!$G22*Factors!$E$5)</f>
        <v>92.79</v>
      </c>
      <c r="N22" s="61">
        <f>M22/'Raw Data'!H22</f>
        <v>0.2917924528301887</v>
      </c>
      <c r="O22" s="46">
        <f>'Raw Data'!H22*Factors!$E$8</f>
        <v>115.00561030167462</v>
      </c>
    </row>
    <row r="23" spans="1:15" ht="12">
      <c r="A23" s="72">
        <f>'Raw Data'!A23</f>
        <v>22</v>
      </c>
      <c r="B23" s="41" t="str">
        <f>'Raw Data'!B23</f>
        <v>f</v>
      </c>
      <c r="C23" s="42" t="str">
        <f>'Raw Data'!C23</f>
        <v>OEM</v>
      </c>
      <c r="D23" s="45">
        <f>('Raw Data'!$D23*Factors!$B$2)+('Raw Data'!$E23*Factors!$B$3)+('Raw Data'!$F23*Factors!$B$4)+('Raw Data'!$G23*Factors!$B$5)</f>
        <v>73.56</v>
      </c>
      <c r="E23" s="53">
        <f>D23/'Raw Data'!H23</f>
        <v>0.17106976744186048</v>
      </c>
      <c r="F23" s="46">
        <f>'Raw Data'!H23*Factors!$B$8</f>
        <v>108.34590163934428</v>
      </c>
      <c r="G23" s="45">
        <f>('Raw Data'!$D23*Factors!$C$2)+('Raw Data'!$E23*Factors!$C$3)+('Raw Data'!$F23*Factors!$C$4)+('Raw Data'!$G23*Factors!$C$5)</f>
        <v>155.397</v>
      </c>
      <c r="H23" s="53">
        <f>G23/'Raw Data'!H23</f>
        <v>0.3613883720930232</v>
      </c>
      <c r="I23" s="46">
        <f>'Raw Data'!H23*Factors!$C$8</f>
        <v>213.9388038698329</v>
      </c>
      <c r="J23" s="45">
        <f>('Raw Data'!$D23*Factors!$D$2)+('Raw Data'!$E23*Factors!$D$3)+('Raw Data'!$F23*Factors!$D$4)+('Raw Data'!$G23*Factors!$D$5)</f>
        <v>123.99</v>
      </c>
      <c r="K23" s="53">
        <f>J23/'Raw Data'!H23</f>
        <v>0.2883488372093023</v>
      </c>
      <c r="L23" s="46">
        <f>'Raw Data'!H23*Factors!$D$8</f>
        <v>173.01804420224062</v>
      </c>
      <c r="M23" s="45">
        <f>('Raw Data'!$D23*Factors!$E$2)+('Raw Data'!$E23*Factors!$E$3)+('Raw Data'!$F23*Factors!$E$4)+('Raw Data'!$G23*Factors!$E$5)</f>
        <v>107.46</v>
      </c>
      <c r="N23" s="61">
        <f>M23/'Raw Data'!H23</f>
        <v>0.24990697674418602</v>
      </c>
      <c r="O23" s="46">
        <f>'Raw Data'!H23*Factors!$E$8</f>
        <v>155.51073091106946</v>
      </c>
    </row>
    <row r="24" spans="1:15" ht="12">
      <c r="A24" s="72">
        <f>'Raw Data'!A24</f>
        <v>23</v>
      </c>
      <c r="B24" s="41" t="str">
        <f>'Raw Data'!B24</f>
        <v>f</v>
      </c>
      <c r="C24" s="42" t="str">
        <f>'Raw Data'!C24</f>
        <v>OEM</v>
      </c>
      <c r="D24" s="45">
        <f>('Raw Data'!$D24*Factors!$B$2)+('Raw Data'!$E24*Factors!$B$3)+('Raw Data'!$F24*Factors!$B$4)+('Raw Data'!$G24*Factors!$B$5)</f>
        <v>118.84</v>
      </c>
      <c r="E24" s="53">
        <f>D24/'Raw Data'!H24</f>
        <v>0.19906197654941374</v>
      </c>
      <c r="F24" s="46">
        <f>'Raw Data'!H24*Factors!$B$8</f>
        <v>150.4244262295082</v>
      </c>
      <c r="G24" s="45">
        <f>('Raw Data'!$D24*Factors!$C$2)+('Raw Data'!$E24*Factors!$C$3)+('Raw Data'!$F24*Factors!$C$4)+('Raw Data'!$G24*Factors!$C$5)</f>
        <v>252.463</v>
      </c>
      <c r="H24" s="53">
        <f>G24/'Raw Data'!H24</f>
        <v>0.4228860971524288</v>
      </c>
      <c r="I24" s="46">
        <f>'Raw Data'!H24*Factors!$C$8</f>
        <v>297.0266649076517</v>
      </c>
      <c r="J24" s="45">
        <f>('Raw Data'!$D24*Factors!$D$2)+('Raw Data'!$E24*Factors!$D$3)+('Raw Data'!$F24*Factors!$D$4)+('Raw Data'!$G24*Factors!$D$5)</f>
        <v>201.41</v>
      </c>
      <c r="K24" s="53">
        <f>J24/'Raw Data'!H24</f>
        <v>0.33737018425460635</v>
      </c>
      <c r="L24" s="46">
        <f>'Raw Data'!H24*Factors!$D$8</f>
        <v>240.213424159855</v>
      </c>
      <c r="M24" s="45">
        <f>('Raw Data'!$D24*Factors!$E$2)+('Raw Data'!$E24*Factors!$E$3)+('Raw Data'!$F24*Factors!$E$4)+('Raw Data'!$G24*Factors!$E$5)</f>
        <v>174.53999999999996</v>
      </c>
      <c r="N24" s="61">
        <f>M24/'Raw Data'!H24</f>
        <v>0.2923618090452261</v>
      </c>
      <c r="O24" s="46">
        <f>'Raw Data'!H24*Factors!$E$8</f>
        <v>215.90675896257784</v>
      </c>
    </row>
    <row r="25" spans="1:15" ht="12">
      <c r="A25" s="72">
        <f>'Raw Data'!A25</f>
        <v>24</v>
      </c>
      <c r="B25" s="41" t="str">
        <f>'Raw Data'!B25</f>
        <v>g</v>
      </c>
      <c r="C25" s="42" t="str">
        <f>'Raw Data'!C25</f>
        <v>OEM</v>
      </c>
      <c r="D25" s="45">
        <f>('Raw Data'!$D25*Factors!$B$2)+('Raw Data'!$E25*Factors!$B$3)+('Raw Data'!$F25*Factors!$B$4)+('Raw Data'!$G25*Factors!$B$5)</f>
        <v>24.419999999999998</v>
      </c>
      <c r="E25" s="53">
        <f>D25/'Raw Data'!H25</f>
        <v>0.24178217821782177</v>
      </c>
      <c r="F25" s="46">
        <f>'Raw Data'!H25*Factors!$B$8</f>
        <v>25.448688524590168</v>
      </c>
      <c r="G25" s="45">
        <f>('Raw Data'!$D25*Factors!$C$2)+('Raw Data'!$E25*Factors!$C$3)+('Raw Data'!$F25*Factors!$C$4)+('Raw Data'!$G25*Factors!$C$5)</f>
        <v>53.468</v>
      </c>
      <c r="H25" s="53">
        <f>G25/'Raw Data'!H25</f>
        <v>0.5293861386138614</v>
      </c>
      <c r="I25" s="46">
        <f>'Raw Data'!H25*Factors!$C$8</f>
        <v>50.25074230430958</v>
      </c>
      <c r="J25" s="45">
        <f>('Raw Data'!$D25*Factors!$D$2)+('Raw Data'!$E25*Factors!$D$3)+('Raw Data'!$F25*Factors!$D$4)+('Raw Data'!$G25*Factors!$D$5)</f>
        <v>42.22</v>
      </c>
      <c r="K25" s="53">
        <f>J25/'Raw Data'!H25</f>
        <v>0.418019801980198</v>
      </c>
      <c r="L25" s="46">
        <f>'Raw Data'!H25*Factors!$D$8</f>
        <v>40.639122010293725</v>
      </c>
      <c r="M25" s="45">
        <f>('Raw Data'!$D25*Factors!$E$2)+('Raw Data'!$E25*Factors!$E$3)+('Raw Data'!$F25*Factors!$E$4)+('Raw Data'!$G25*Factors!$E$5)</f>
        <v>36.300000000000004</v>
      </c>
      <c r="N25" s="61">
        <f>M25/'Raw Data'!H25</f>
        <v>0.35940594059405945</v>
      </c>
      <c r="O25" s="46">
        <f>'Raw Data'!H25*Factors!$E$8</f>
        <v>36.52693912097213</v>
      </c>
    </row>
    <row r="26" spans="1:15" ht="12">
      <c r="A26" s="72">
        <f>'Raw Data'!A26</f>
        <v>25</v>
      </c>
      <c r="B26" s="41" t="str">
        <f>'Raw Data'!B26</f>
        <v>g</v>
      </c>
      <c r="C26" s="42" t="str">
        <f>'Raw Data'!C26</f>
        <v>OEM</v>
      </c>
      <c r="D26" s="45">
        <f>('Raw Data'!$D26*Factors!$B$2)+('Raw Data'!$E26*Factors!$B$3)+('Raw Data'!$F26*Factors!$B$4)+('Raw Data'!$G26*Factors!$B$5)</f>
        <v>31.22</v>
      </c>
      <c r="E26" s="53">
        <f>D26/'Raw Data'!H26</f>
        <v>0.21985915492957744</v>
      </c>
      <c r="F26" s="46">
        <f>'Raw Data'!H26*Factors!$B$8</f>
        <v>35.77934426229508</v>
      </c>
      <c r="G26" s="45">
        <f>('Raw Data'!$D26*Factors!$C$2)+('Raw Data'!$E26*Factors!$C$3)+('Raw Data'!$F26*Factors!$C$4)+('Raw Data'!$G26*Factors!$C$5)</f>
        <v>68.598</v>
      </c>
      <c r="H26" s="53">
        <f>G26/'Raw Data'!H26</f>
        <v>0.48308450704225353</v>
      </c>
      <c r="I26" s="46">
        <f>'Raw Data'!H26*Factors!$C$8</f>
        <v>70.64955848724713</v>
      </c>
      <c r="J26" s="45">
        <f>('Raw Data'!$D26*Factors!$D$2)+('Raw Data'!$E26*Factors!$D$3)+('Raw Data'!$F26*Factors!$D$4)+('Raw Data'!$G26*Factors!$D$5)</f>
        <v>54.12</v>
      </c>
      <c r="K26" s="53">
        <f>J26/'Raw Data'!H26</f>
        <v>0.38112676056338024</v>
      </c>
      <c r="L26" s="46">
        <f>'Raw Data'!H26*Factors!$D$8</f>
        <v>57.13619134120504</v>
      </c>
      <c r="M26" s="45">
        <f>('Raw Data'!$D26*Factors!$E$2)+('Raw Data'!$E26*Factors!$E$3)+('Raw Data'!$F26*Factors!$E$4)+('Raw Data'!$G26*Factors!$E$5)</f>
        <v>46.5</v>
      </c>
      <c r="N26" s="61">
        <f>M26/'Raw Data'!H26</f>
        <v>0.3274647887323944</v>
      </c>
      <c r="O26" s="46">
        <f>'Raw Data'!H26*Factors!$E$8</f>
        <v>51.35470648691131</v>
      </c>
    </row>
    <row r="27" spans="1:15" ht="12">
      <c r="A27" s="72">
        <f>'Raw Data'!A27</f>
        <v>26</v>
      </c>
      <c r="B27" s="41" t="str">
        <f>'Raw Data'!B27</f>
        <v>g</v>
      </c>
      <c r="C27" s="42" t="str">
        <f>'Raw Data'!C27</f>
        <v>OEM</v>
      </c>
      <c r="D27" s="45">
        <f>('Raw Data'!$D27*Factors!$B$2)+('Raw Data'!$E27*Factors!$B$3)+('Raw Data'!$F27*Factors!$B$4)+('Raw Data'!$G27*Factors!$B$5)</f>
        <v>32.11</v>
      </c>
      <c r="E27" s="53">
        <f>D27/'Raw Data'!H27</f>
        <v>0.15146226415094338</v>
      </c>
      <c r="F27" s="46">
        <f>'Raw Data'!H27*Factors!$B$8</f>
        <v>53.41704918032787</v>
      </c>
      <c r="G27" s="45">
        <f>('Raw Data'!$D27*Factors!$C$2)+('Raw Data'!$E27*Factors!$C$3)+('Raw Data'!$F27*Factors!$C$4)+('Raw Data'!$G27*Factors!$C$5)</f>
        <v>70.381</v>
      </c>
      <c r="H27" s="53">
        <f>G27/'Raw Data'!H27</f>
        <v>0.3319858490566038</v>
      </c>
      <c r="I27" s="46">
        <f>'Raw Data'!H27*Factors!$C$8</f>
        <v>105.47680562884784</v>
      </c>
      <c r="J27" s="45">
        <f>('Raw Data'!$D27*Factors!$D$2)+('Raw Data'!$E27*Factors!$D$3)+('Raw Data'!$F27*Factors!$D$4)+('Raw Data'!$G27*Factors!$D$5)</f>
        <v>55.58</v>
      </c>
      <c r="K27" s="53">
        <f>J27/'Raw Data'!H27</f>
        <v>0.26216981132075473</v>
      </c>
      <c r="L27" s="46">
        <f>'Raw Data'!H27*Factors!$D$8</f>
        <v>85.3019194671512</v>
      </c>
      <c r="M27" s="45">
        <f>('Raw Data'!$D27*Factors!$E$2)+('Raw Data'!$E27*Factors!$E$3)+('Raw Data'!$F27*Factors!$E$4)+('Raw Data'!$G27*Factors!$E$5)</f>
        <v>47.79</v>
      </c>
      <c r="N27" s="61">
        <f>M27/'Raw Data'!H27</f>
        <v>0.22542452830188678</v>
      </c>
      <c r="O27" s="46">
        <f>'Raw Data'!H27*Factors!$E$8</f>
        <v>76.67040686778309</v>
      </c>
    </row>
    <row r="28" spans="1:15" ht="12">
      <c r="A28" s="72">
        <f>'Raw Data'!A28</f>
        <v>27</v>
      </c>
      <c r="B28" s="41" t="str">
        <f>'Raw Data'!B28</f>
        <v>g</v>
      </c>
      <c r="C28" s="42" t="str">
        <f>'Raw Data'!C28</f>
        <v>OEM</v>
      </c>
      <c r="D28" s="45">
        <f>('Raw Data'!$D28*Factors!$B$2)+('Raw Data'!$E28*Factors!$B$3)+('Raw Data'!$F28*Factors!$B$4)+('Raw Data'!$G28*Factors!$B$5)</f>
        <v>38.63</v>
      </c>
      <c r="E28" s="53">
        <f>D28/'Raw Data'!H28</f>
        <v>0.14307407407407408</v>
      </c>
      <c r="F28" s="46">
        <f>'Raw Data'!H28*Factors!$B$8</f>
        <v>68.03114754098361</v>
      </c>
      <c r="G28" s="45">
        <f>('Raw Data'!$D28*Factors!$C$2)+('Raw Data'!$E28*Factors!$C$3)+('Raw Data'!$F28*Factors!$C$4)+('Raw Data'!$G28*Factors!$C$5)</f>
        <v>84.625</v>
      </c>
      <c r="H28" s="53">
        <f>G28/'Raw Data'!H28</f>
        <v>0.31342592592592594</v>
      </c>
      <c r="I28" s="46">
        <f>'Raw Data'!H28*Factors!$C$8</f>
        <v>134.33366754617413</v>
      </c>
      <c r="J28" s="45">
        <f>('Raw Data'!$D28*Factors!$D$2)+('Raw Data'!$E28*Factors!$D$3)+('Raw Data'!$F28*Factors!$D$4)+('Raw Data'!$G28*Factors!$D$5)</f>
        <v>66.86</v>
      </c>
      <c r="K28" s="53">
        <f>J28/'Raw Data'!H28</f>
        <v>0.24762962962962962</v>
      </c>
      <c r="L28" s="46">
        <f>'Raw Data'!H28*Factors!$D$8</f>
        <v>108.63923705722085</v>
      </c>
      <c r="M28" s="45">
        <f>('Raw Data'!$D28*Factors!$E$2)+('Raw Data'!$E28*Factors!$E$3)+('Raw Data'!$F28*Factors!$E$4)+('Raw Data'!$G28*Factors!$E$5)</f>
        <v>57.510000000000005</v>
      </c>
      <c r="N28" s="61">
        <f>M28/'Raw Data'!H28</f>
        <v>0.21300000000000002</v>
      </c>
      <c r="O28" s="46">
        <f>'Raw Data'!H28*Factors!$E$8</f>
        <v>97.64627289764826</v>
      </c>
    </row>
    <row r="29" spans="1:15" ht="12">
      <c r="A29" s="72">
        <f>'Raw Data'!A29</f>
        <v>28</v>
      </c>
      <c r="B29" s="41" t="str">
        <f>'Raw Data'!B29</f>
        <v>h</v>
      </c>
      <c r="C29" s="42" t="str">
        <f>'Raw Data'!C29</f>
        <v>OEM</v>
      </c>
      <c r="D29" s="45">
        <f>('Raw Data'!$D29*Factors!$B$2)+('Raw Data'!$E29*Factors!$B$3)+('Raw Data'!$F29*Factors!$B$4)+('Raw Data'!$G29*Factors!$B$5)</f>
        <v>29.180000000000003</v>
      </c>
      <c r="E29" s="53">
        <f>D29/'Raw Data'!H29</f>
        <v>0.2244615384615385</v>
      </c>
      <c r="F29" s="46">
        <f>'Raw Data'!H29*Factors!$B$8</f>
        <v>32.75573770491803</v>
      </c>
      <c r="G29" s="45">
        <f>('Raw Data'!$D29*Factors!$C$2)+('Raw Data'!$E29*Factors!$C$3)+('Raw Data'!$F29*Factors!$C$4)+('Raw Data'!$G29*Factors!$C$5)</f>
        <v>63.27</v>
      </c>
      <c r="H29" s="53">
        <f>G29/'Raw Data'!H29</f>
        <v>0.4866923076923077</v>
      </c>
      <c r="I29" s="46">
        <f>'Raw Data'!H29*Factors!$C$8</f>
        <v>64.67917326297274</v>
      </c>
      <c r="J29" s="45">
        <f>('Raw Data'!$D29*Factors!$D$2)+('Raw Data'!$E29*Factors!$D$3)+('Raw Data'!$F29*Factors!$D$4)+('Raw Data'!$G29*Factors!$D$5)</f>
        <v>50.16</v>
      </c>
      <c r="K29" s="53">
        <f>J29/'Raw Data'!H29</f>
        <v>0.38584615384615384</v>
      </c>
      <c r="L29" s="46">
        <f>'Raw Data'!H29*Factors!$D$8</f>
        <v>52.30778080532856</v>
      </c>
      <c r="M29" s="45">
        <f>('Raw Data'!$D29*Factors!$E$2)+('Raw Data'!$E29*Factors!$E$3)+('Raw Data'!$F29*Factors!$E$4)+('Raw Data'!$G29*Factors!$E$5)</f>
        <v>43.260000000000005</v>
      </c>
      <c r="N29" s="61">
        <f>M29/'Raw Data'!H29</f>
        <v>0.3327692307692308</v>
      </c>
      <c r="O29" s="46">
        <f>'Raw Data'!H29*Factors!$E$8</f>
        <v>47.01487213590472</v>
      </c>
    </row>
    <row r="30" spans="1:15" ht="12">
      <c r="A30" s="72">
        <f>'Raw Data'!A30</f>
        <v>29</v>
      </c>
      <c r="B30" s="41" t="str">
        <f>'Raw Data'!B30</f>
        <v>h</v>
      </c>
      <c r="C30" s="42" t="str">
        <f>'Raw Data'!C30</f>
        <v>OEM</v>
      </c>
      <c r="D30" s="45">
        <f>('Raw Data'!$D30*Factors!$B$2)+('Raw Data'!$E30*Factors!$B$3)+('Raw Data'!$F30*Factors!$B$4)+('Raw Data'!$G30*Factors!$B$5)</f>
        <v>31.980000000000004</v>
      </c>
      <c r="E30" s="53">
        <f>D30/'Raw Data'!H30</f>
        <v>0.19987500000000002</v>
      </c>
      <c r="F30" s="46">
        <f>'Raw Data'!H30*Factors!$B$8</f>
        <v>40.31475409836066</v>
      </c>
      <c r="G30" s="45">
        <f>('Raw Data'!$D30*Factors!$C$2)+('Raw Data'!$E30*Factors!$C$3)+('Raw Data'!$F30*Factors!$C$4)+('Raw Data'!$G30*Factors!$C$5)</f>
        <v>69.5</v>
      </c>
      <c r="H30" s="53">
        <f>G30/'Raw Data'!H30</f>
        <v>0.434375</v>
      </c>
      <c r="I30" s="46">
        <f>'Raw Data'!H30*Factors!$C$8</f>
        <v>79.60513632365875</v>
      </c>
      <c r="J30" s="45">
        <f>('Raw Data'!$D30*Factors!$D$2)+('Raw Data'!$E30*Factors!$D$3)+('Raw Data'!$F30*Factors!$D$4)+('Raw Data'!$G30*Factors!$D$5)</f>
        <v>55.059999999999995</v>
      </c>
      <c r="K30" s="53">
        <f>J30/'Raw Data'!H30</f>
        <v>0.34412499999999996</v>
      </c>
      <c r="L30" s="46">
        <f>'Raw Data'!H30*Factors!$D$8</f>
        <v>64.37880714501976</v>
      </c>
      <c r="M30" s="45">
        <f>('Raw Data'!$D30*Factors!$E$2)+('Raw Data'!$E30*Factors!$E$3)+('Raw Data'!$F30*Factors!$E$4)+('Raw Data'!$G30*Factors!$E$5)</f>
        <v>47.46</v>
      </c>
      <c r="N30" s="61">
        <f>M30/'Raw Data'!H30</f>
        <v>0.296625</v>
      </c>
      <c r="O30" s="46">
        <f>'Raw Data'!H30*Factors!$E$8</f>
        <v>57.86445801342119</v>
      </c>
    </row>
    <row r="31" spans="1:15" ht="12">
      <c r="A31" s="72">
        <f>'Raw Data'!A31</f>
        <v>30</v>
      </c>
      <c r="B31" s="41" t="str">
        <f>'Raw Data'!B31</f>
        <v>h</v>
      </c>
      <c r="C31" s="42" t="str">
        <f>'Raw Data'!C31</f>
        <v>OEM</v>
      </c>
      <c r="D31" s="45">
        <f>('Raw Data'!$D31*Factors!$B$2)+('Raw Data'!$E31*Factors!$B$3)+('Raw Data'!$F31*Factors!$B$4)+('Raw Data'!$G31*Factors!$B$5)</f>
        <v>38.38</v>
      </c>
      <c r="E31" s="53">
        <f>D31/'Raw Data'!H31</f>
        <v>0.1881372549019608</v>
      </c>
      <c r="F31" s="46">
        <f>'Raw Data'!H31*Factors!$B$8</f>
        <v>51.40131147540984</v>
      </c>
      <c r="G31" s="45">
        <f>('Raw Data'!$D31*Factors!$C$2)+('Raw Data'!$E31*Factors!$C$3)+('Raw Data'!$F31*Factors!$C$4)+('Raw Data'!$G31*Factors!$C$5)</f>
        <v>83.74</v>
      </c>
      <c r="H31" s="53">
        <f>G31/'Raw Data'!H31</f>
        <v>0.41049019607843135</v>
      </c>
      <c r="I31" s="46">
        <f>'Raw Data'!H31*Factors!$C$8</f>
        <v>101.49654881266491</v>
      </c>
      <c r="J31" s="45">
        <f>('Raw Data'!$D31*Factors!$D$2)+('Raw Data'!$E31*Factors!$D$3)+('Raw Data'!$F31*Factors!$D$4)+('Raw Data'!$G31*Factors!$D$5)</f>
        <v>66.26</v>
      </c>
      <c r="K31" s="53">
        <f>J31/'Raw Data'!H31</f>
        <v>0.3248039215686275</v>
      </c>
      <c r="L31" s="46">
        <f>'Raw Data'!H31*Factors!$D$8</f>
        <v>82.0829791099002</v>
      </c>
      <c r="M31" s="45">
        <f>('Raw Data'!$D31*Factors!$E$2)+('Raw Data'!$E31*Factors!$E$3)+('Raw Data'!$F31*Factors!$E$4)+('Raw Data'!$G31*Factors!$E$5)</f>
        <v>57.06</v>
      </c>
      <c r="N31" s="61">
        <f>M31/'Raw Data'!H31</f>
        <v>0.2797058823529412</v>
      </c>
      <c r="O31" s="46">
        <f>'Raw Data'!H31*Factors!$E$8</f>
        <v>73.77718396711202</v>
      </c>
    </row>
    <row r="32" spans="1:15" ht="12">
      <c r="A32" s="72">
        <f>'Raw Data'!A32</f>
        <v>31</v>
      </c>
      <c r="B32" s="41" t="str">
        <f>'Raw Data'!B32</f>
        <v>h</v>
      </c>
      <c r="C32" s="42" t="str">
        <f>'Raw Data'!C32</f>
        <v>OEM</v>
      </c>
      <c r="D32" s="45">
        <f>('Raw Data'!$D32*Factors!$B$2)+('Raw Data'!$E32*Factors!$B$3)+('Raw Data'!$F32*Factors!$B$4)+('Raw Data'!$G32*Factors!$B$5)</f>
        <v>42.56</v>
      </c>
      <c r="E32" s="53">
        <f>D32/'Raw Data'!H32</f>
        <v>0.1553284671532847</v>
      </c>
      <c r="F32" s="46">
        <f>'Raw Data'!H32*Factors!$B$8</f>
        <v>69.03901639344262</v>
      </c>
      <c r="G32" s="45">
        <f>('Raw Data'!$D32*Factors!$C$2)+('Raw Data'!$E32*Factors!$C$3)+('Raw Data'!$F32*Factors!$C$4)+('Raw Data'!$G32*Factors!$C$5)</f>
        <v>92.646</v>
      </c>
      <c r="H32" s="53">
        <f>G32/'Raw Data'!H32</f>
        <v>0.33812408759124085</v>
      </c>
      <c r="I32" s="46">
        <f>'Raw Data'!H32*Factors!$C$8</f>
        <v>136.32379595426562</v>
      </c>
      <c r="J32" s="45">
        <f>('Raw Data'!$D32*Factors!$D$2)+('Raw Data'!$E32*Factors!$D$3)+('Raw Data'!$F32*Factors!$D$4)+('Raw Data'!$G32*Factors!$D$5)</f>
        <v>73.38</v>
      </c>
      <c r="K32" s="53">
        <f>J32/'Raw Data'!H32</f>
        <v>0.2678102189781022</v>
      </c>
      <c r="L32" s="46">
        <f>'Raw Data'!H32*Factors!$D$8</f>
        <v>110.24870723584635</v>
      </c>
      <c r="M32" s="45">
        <f>('Raw Data'!$D32*Factors!$E$2)+('Raw Data'!$E32*Factors!$E$3)+('Raw Data'!$F32*Factors!$E$4)+('Raw Data'!$G32*Factors!$E$5)</f>
        <v>63.24</v>
      </c>
      <c r="N32" s="61">
        <f>M32/'Raw Data'!H32</f>
        <v>0.2308029197080292</v>
      </c>
      <c r="O32" s="46">
        <f>'Raw Data'!H32*Factors!$E$8</f>
        <v>99.0928843479838</v>
      </c>
    </row>
    <row r="33" spans="1:15" ht="12">
      <c r="A33" s="72">
        <f>'Raw Data'!A33</f>
        <v>32</v>
      </c>
      <c r="B33" s="41" t="str">
        <f>'Raw Data'!B33</f>
        <v>I</v>
      </c>
      <c r="C33" s="42" t="str">
        <f>'Raw Data'!C33</f>
        <v>OEM</v>
      </c>
      <c r="D33" s="45">
        <f>('Raw Data'!$D33*Factors!$B$2)+('Raw Data'!$E33*Factors!$B$3)+('Raw Data'!$F33*Factors!$B$4)+('Raw Data'!$G33*Factors!$B$5)</f>
        <v>55.8</v>
      </c>
      <c r="E33" s="53">
        <f>D33/'Raw Data'!H33</f>
        <v>0.2426086956521739</v>
      </c>
      <c r="F33" s="46">
        <f>'Raw Data'!H33*Factors!$B$8</f>
        <v>57.95245901639345</v>
      </c>
      <c r="G33" s="45">
        <f>('Raw Data'!$D33*Factors!$C$2)+('Raw Data'!$E33*Factors!$C$3)+('Raw Data'!$F33*Factors!$C$4)+('Raw Data'!$G33*Factors!$C$5)</f>
        <v>115.382</v>
      </c>
      <c r="H33" s="53">
        <f>G33/'Raw Data'!H33</f>
        <v>0.5016608695652174</v>
      </c>
      <c r="I33" s="46">
        <f>'Raw Data'!H33*Factors!$C$8</f>
        <v>114.43238346525945</v>
      </c>
      <c r="J33" s="45">
        <f>('Raw Data'!$D33*Factors!$D$2)+('Raw Data'!$E33*Factors!$D$3)+('Raw Data'!$F33*Factors!$D$4)+('Raw Data'!$G33*Factors!$D$5)</f>
        <v>92.62</v>
      </c>
      <c r="K33" s="53">
        <f>J33/'Raw Data'!H33</f>
        <v>0.40269565217391307</v>
      </c>
      <c r="L33" s="46">
        <f>'Raw Data'!H33*Factors!$D$8</f>
        <v>92.54453527096591</v>
      </c>
      <c r="M33" s="45">
        <f>('Raw Data'!$D33*Factors!$E$2)+('Raw Data'!$E33*Factors!$E$3)+('Raw Data'!$F33*Factors!$E$4)+('Raw Data'!$G33*Factors!$E$5)</f>
        <v>80.64</v>
      </c>
      <c r="N33" s="61">
        <f>M33/'Raw Data'!H33</f>
        <v>0.3506086956521739</v>
      </c>
      <c r="O33" s="46">
        <f>'Raw Data'!H33*Factors!$E$8</f>
        <v>83.18015839429296</v>
      </c>
    </row>
    <row r="34" spans="1:15" ht="12">
      <c r="A34" s="72">
        <f>'Raw Data'!A34</f>
        <v>33</v>
      </c>
      <c r="B34" s="41" t="str">
        <f>'Raw Data'!B34</f>
        <v>I</v>
      </c>
      <c r="C34" s="42" t="str">
        <f>'Raw Data'!C34</f>
        <v>OEM</v>
      </c>
      <c r="D34" s="45">
        <f>('Raw Data'!$D34*Factors!$B$2)+('Raw Data'!$E34*Factors!$B$3)+('Raw Data'!$F34*Factors!$B$4)+('Raw Data'!$G34*Factors!$B$5)</f>
        <v>67.77000000000001</v>
      </c>
      <c r="E34" s="53">
        <f>D34/'Raw Data'!H34</f>
        <v>0.20724770642201837</v>
      </c>
      <c r="F34" s="46">
        <f>'Raw Data'!H34*Factors!$B$8</f>
        <v>82.3932786885246</v>
      </c>
      <c r="G34" s="45">
        <f>('Raw Data'!$D34*Factors!$C$2)+('Raw Data'!$E34*Factors!$C$3)+('Raw Data'!$F34*Factors!$C$4)+('Raw Data'!$G34*Factors!$C$5)</f>
        <v>139.577</v>
      </c>
      <c r="H34" s="53">
        <f>G34/'Raw Data'!H34</f>
        <v>0.4268409785932722</v>
      </c>
      <c r="I34" s="46">
        <f>'Raw Data'!H34*Factors!$C$8</f>
        <v>162.69299736147758</v>
      </c>
      <c r="J34" s="45">
        <f>('Raw Data'!$D34*Factors!$D$2)+('Raw Data'!$E34*Factors!$D$3)+('Raw Data'!$F34*Factors!$D$4)+('Raw Data'!$G34*Factors!$D$5)</f>
        <v>112.16</v>
      </c>
      <c r="K34" s="53">
        <f>J34/'Raw Data'!H34</f>
        <v>0.3429969418960245</v>
      </c>
      <c r="L34" s="46">
        <f>'Raw Data'!H34*Factors!$D$8</f>
        <v>131.57418710263414</v>
      </c>
      <c r="M34" s="45">
        <f>('Raw Data'!$D34*Factors!$E$2)+('Raw Data'!$E34*Factors!$E$3)+('Raw Data'!$F34*Factors!$E$4)+('Raw Data'!$G34*Factors!$E$5)</f>
        <v>97.73</v>
      </c>
      <c r="N34" s="61">
        <f>M34/'Raw Data'!H34</f>
        <v>0.298868501529052</v>
      </c>
      <c r="O34" s="46">
        <f>'Raw Data'!H34*Factors!$E$8</f>
        <v>118.26048606492957</v>
      </c>
    </row>
    <row r="35" spans="1:15" ht="12">
      <c r="A35" s="72">
        <f>'Raw Data'!A35</f>
        <v>34</v>
      </c>
      <c r="B35" s="41" t="str">
        <f>'Raw Data'!B35</f>
        <v>I</v>
      </c>
      <c r="C35" s="42" t="str">
        <f>'Raw Data'!C35</f>
        <v>OEM</v>
      </c>
      <c r="D35" s="45">
        <f>('Raw Data'!$D35*Factors!$B$2)+('Raw Data'!$E35*Factors!$B$3)+('Raw Data'!$F35*Factors!$B$4)+('Raw Data'!$G35*Factors!$B$5)</f>
        <v>73.48</v>
      </c>
      <c r="E35" s="53">
        <f>D35/'Raw Data'!H35</f>
        <v>0.19490716180371354</v>
      </c>
      <c r="F35" s="46">
        <f>'Raw Data'!H35*Factors!$B$8</f>
        <v>94.9916393442623</v>
      </c>
      <c r="G35" s="45">
        <f>('Raw Data'!$D35*Factors!$C$2)+('Raw Data'!$E35*Factors!$C$3)+('Raw Data'!$F35*Factors!$C$4)+('Raw Data'!$G35*Factors!$C$5)</f>
        <v>151.137</v>
      </c>
      <c r="H35" s="53">
        <f>G35/'Raw Data'!H35</f>
        <v>0.400893899204244</v>
      </c>
      <c r="I35" s="46">
        <f>'Raw Data'!H35*Factors!$C$8</f>
        <v>187.56960246262094</v>
      </c>
      <c r="J35" s="45">
        <f>('Raw Data'!$D35*Factors!$D$2)+('Raw Data'!$E35*Factors!$D$3)+('Raw Data'!$F35*Factors!$D$4)+('Raw Data'!$G35*Factors!$D$5)</f>
        <v>121.63</v>
      </c>
      <c r="K35" s="53">
        <f>J35/'Raw Data'!H35</f>
        <v>0.3226259946949602</v>
      </c>
      <c r="L35" s="46">
        <f>'Raw Data'!H35*Factors!$D$8</f>
        <v>151.69256433545283</v>
      </c>
      <c r="M35" s="45">
        <f>('Raw Data'!$D35*Factors!$E$2)+('Raw Data'!$E35*Factors!$E$3)+('Raw Data'!$F35*Factors!$E$4)+('Raw Data'!$G35*Factors!$E$5)</f>
        <v>106.1</v>
      </c>
      <c r="N35" s="61">
        <f>M35/'Raw Data'!H35</f>
        <v>0.28143236074270556</v>
      </c>
      <c r="O35" s="46">
        <f>'Raw Data'!H35*Factors!$E$8</f>
        <v>136.3431291941237</v>
      </c>
    </row>
    <row r="36" spans="1:15" ht="12">
      <c r="A36" s="72">
        <f>'Raw Data'!A36</f>
        <v>35</v>
      </c>
      <c r="B36" s="41" t="str">
        <f>'Raw Data'!B36</f>
        <v>I</v>
      </c>
      <c r="C36" s="42" t="str">
        <f>'Raw Data'!C36</f>
        <v>OEM</v>
      </c>
      <c r="D36" s="45">
        <f>('Raw Data'!$D36*Factors!$B$2)+('Raw Data'!$E36*Factors!$B$3)+('Raw Data'!$F36*Factors!$B$4)+('Raw Data'!$G36*Factors!$B$5)</f>
        <v>106.59000000000002</v>
      </c>
      <c r="E36" s="53">
        <f>D36/'Raw Data'!H36</f>
        <v>0.18700000000000003</v>
      </c>
      <c r="F36" s="46">
        <f>'Raw Data'!H36*Factors!$B$8</f>
        <v>143.62131147540984</v>
      </c>
      <c r="G36" s="45">
        <f>('Raw Data'!$D36*Factors!$C$2)+('Raw Data'!$E36*Factors!$C$3)+('Raw Data'!$F36*Factors!$C$4)+('Raw Data'!$G36*Factors!$C$5)</f>
        <v>222.42800000000003</v>
      </c>
      <c r="H36" s="53">
        <f>G36/'Raw Data'!H36</f>
        <v>0.3902245614035088</v>
      </c>
      <c r="I36" s="46">
        <f>'Raw Data'!H36*Factors!$C$8</f>
        <v>283.5932981530343</v>
      </c>
      <c r="J36" s="45">
        <f>('Raw Data'!$D36*Factors!$D$2)+('Raw Data'!$E36*Factors!$D$3)+('Raw Data'!$F36*Factors!$D$4)+('Raw Data'!$G36*Factors!$D$5)</f>
        <v>178.31</v>
      </c>
      <c r="K36" s="53">
        <f>J36/'Raw Data'!H36</f>
        <v>0.3128245614035088</v>
      </c>
      <c r="L36" s="46">
        <f>'Raw Data'!H36*Factors!$D$8</f>
        <v>229.3495004541329</v>
      </c>
      <c r="M36" s="45">
        <f>('Raw Data'!$D36*Factors!$E$2)+('Raw Data'!$E36*Factors!$E$3)+('Raw Data'!$F36*Factors!$E$4)+('Raw Data'!$G36*Factors!$E$5)</f>
        <v>155.09</v>
      </c>
      <c r="N36" s="61">
        <f>M36/'Raw Data'!H36</f>
        <v>0.2720877192982456</v>
      </c>
      <c r="O36" s="46">
        <f>'Raw Data'!H36*Factors!$E$8</f>
        <v>206.142131672813</v>
      </c>
    </row>
    <row r="37" spans="1:15" ht="12">
      <c r="A37" s="72">
        <f>'Raw Data'!A37</f>
        <v>36</v>
      </c>
      <c r="B37" s="41" t="str">
        <f>'Raw Data'!B37</f>
        <v>j</v>
      </c>
      <c r="C37" s="42" t="str">
        <f>'Raw Data'!C37</f>
        <v>OEM</v>
      </c>
      <c r="D37" s="45">
        <f>('Raw Data'!$D37*Factors!$B$2)+('Raw Data'!$E37*Factors!$B$3)+('Raw Data'!$F37*Factors!$B$4)+('Raw Data'!$G37*Factors!$B$5)</f>
        <v>78.32000000000001</v>
      </c>
      <c r="E37" s="53">
        <f>D37/'Raw Data'!H37</f>
        <v>0.18428235294117648</v>
      </c>
      <c r="F37" s="46">
        <f>'Raw Data'!H37*Factors!$B$8</f>
        <v>107.0860655737705</v>
      </c>
      <c r="G37" s="45">
        <f>('Raw Data'!$D37*Factors!$C$2)+('Raw Data'!$E37*Factors!$C$3)+('Raw Data'!$F37*Factors!$C$4)+('Raw Data'!$G37*Factors!$C$5)</f>
        <v>167.69400000000002</v>
      </c>
      <c r="H37" s="53">
        <f>G37/'Raw Data'!H37</f>
        <v>0.39457411764705885</v>
      </c>
      <c r="I37" s="46">
        <f>'Raw Data'!H37*Factors!$C$8</f>
        <v>211.45114335971854</v>
      </c>
      <c r="J37" s="45">
        <f>('Raw Data'!$D37*Factors!$D$2)+('Raw Data'!$E37*Factors!$D$3)+('Raw Data'!$F37*Factors!$D$4)+('Raw Data'!$G37*Factors!$D$5)</f>
        <v>133.38</v>
      </c>
      <c r="K37" s="53">
        <f>J37/'Raw Data'!H37</f>
        <v>0.31383529411764705</v>
      </c>
      <c r="L37" s="46">
        <f>'Raw Data'!H37*Factors!$D$8</f>
        <v>171.00620647895875</v>
      </c>
      <c r="M37" s="45">
        <f>('Raw Data'!$D37*Factors!$E$2)+('Raw Data'!$E37*Factors!$E$3)+('Raw Data'!$F37*Factors!$E$4)+('Raw Data'!$G37*Factors!$E$5)</f>
        <v>115.32</v>
      </c>
      <c r="N37" s="61">
        <f>M37/'Raw Data'!H37</f>
        <v>0.2713411764705882</v>
      </c>
      <c r="O37" s="46">
        <f>'Raw Data'!H37*Factors!$E$8</f>
        <v>153.70246659815004</v>
      </c>
    </row>
    <row r="38" spans="1:15" ht="12">
      <c r="A38" s="72">
        <f>'Raw Data'!A38</f>
        <v>37</v>
      </c>
      <c r="B38" s="41" t="str">
        <f>'Raw Data'!B38</f>
        <v>k</v>
      </c>
      <c r="C38" s="42" t="str">
        <f>'Raw Data'!C38</f>
        <v>OEM</v>
      </c>
      <c r="D38" s="45">
        <f>('Raw Data'!$D38*Factors!$B$2)+('Raw Data'!$E38*Factors!$B$3)+('Raw Data'!$F38*Factors!$B$4)+('Raw Data'!$G38*Factors!$B$5)</f>
        <v>167.45</v>
      </c>
      <c r="E38" s="53">
        <f>D38/'Raw Data'!H38</f>
        <v>0.31956106870229006</v>
      </c>
      <c r="F38" s="46">
        <f>'Raw Data'!H38*Factors!$B$8</f>
        <v>132.03081967213114</v>
      </c>
      <c r="G38" s="45">
        <f>('Raw Data'!$D38*Factors!$C$2)+('Raw Data'!$E38*Factors!$C$3)+('Raw Data'!$F38*Factors!$C$4)+('Raw Data'!$G38*Factors!$C$5)</f>
        <v>365.222</v>
      </c>
      <c r="H38" s="53">
        <f>G38/'Raw Data'!H38</f>
        <v>0.6969885496183206</v>
      </c>
      <c r="I38" s="46">
        <f>'Raw Data'!H38*Factors!$C$8</f>
        <v>260.7068214599824</v>
      </c>
      <c r="J38" s="45">
        <f>('Raw Data'!$D38*Factors!$D$2)+('Raw Data'!$E38*Factors!$D$3)+('Raw Data'!$F38*Factors!$D$4)+('Raw Data'!$G38*Factors!$D$5)</f>
        <v>289.07</v>
      </c>
      <c r="K38" s="53">
        <f>J38/'Raw Data'!H38</f>
        <v>0.5516603053435114</v>
      </c>
      <c r="L38" s="46">
        <f>'Raw Data'!H38*Factors!$D$8</f>
        <v>210.84059339993973</v>
      </c>
      <c r="M38" s="45">
        <f>('Raw Data'!$D38*Factors!$E$2)+('Raw Data'!$E38*Factors!$E$3)+('Raw Data'!$F38*Factors!$E$4)+('Raw Data'!$G38*Factors!$E$5)</f>
        <v>248.98999999999998</v>
      </c>
      <c r="N38" s="61">
        <f>M38/'Raw Data'!H38</f>
        <v>0.4751717557251908</v>
      </c>
      <c r="O38" s="46">
        <f>'Raw Data'!H38*Factors!$E$8</f>
        <v>189.50609999395442</v>
      </c>
    </row>
    <row r="39" spans="1:15" ht="12">
      <c r="A39" s="72">
        <f>'Raw Data'!A39</f>
        <v>38</v>
      </c>
      <c r="B39" s="41" t="str">
        <f>'Raw Data'!B39</f>
        <v>l</v>
      </c>
      <c r="C39" s="42" t="str">
        <f>'Raw Data'!C39</f>
        <v>OEM</v>
      </c>
      <c r="D39" s="45">
        <f>('Raw Data'!$D39*Factors!$B$2)+('Raw Data'!$E39*Factors!$B$3)+('Raw Data'!$F39*Factors!$B$4)+('Raw Data'!$G39*Factors!$B$5)</f>
        <v>85.8636507936509</v>
      </c>
      <c r="E39" s="53">
        <f>D39/'Raw Data'!H39</f>
        <v>0.23396090134509784</v>
      </c>
      <c r="F39" s="46">
        <f>'Raw Data'!H39*Factors!$B$8</f>
        <v>92.47196721311477</v>
      </c>
      <c r="G39" s="45">
        <f>('Raw Data'!$D39*Factors!$C$2)+('Raw Data'!$E39*Factors!$C$3)+('Raw Data'!$F39*Factors!$C$4)+('Raw Data'!$G39*Factors!$C$5)</f>
        <v>186.44487301587324</v>
      </c>
      <c r="H39" s="53">
        <f>G39/'Raw Data'!H39</f>
        <v>0.508024177154968</v>
      </c>
      <c r="I39" s="46">
        <f>'Raw Data'!H39*Factors!$C$8</f>
        <v>182.59428144239226</v>
      </c>
      <c r="J39" s="45">
        <f>('Raw Data'!$D39*Factors!$D$2)+('Raw Data'!$E39*Factors!$D$3)+('Raw Data'!$F39*Factors!$D$4)+('Raw Data'!$G39*Factors!$D$5)</f>
        <v>147.6688888888891</v>
      </c>
      <c r="K39" s="53">
        <f>J39/'Raw Data'!H39</f>
        <v>0.40236754465637353</v>
      </c>
      <c r="L39" s="46">
        <f>'Raw Data'!H39*Factors!$D$8</f>
        <v>147.6688888888891</v>
      </c>
      <c r="M39" s="45">
        <f>('Raw Data'!$D39*Factors!$E$2)+('Raw Data'!$E39*Factors!$E$3)+('Raw Data'!$F39*Factors!$E$4)+('Raw Data'!$G39*Factors!$E$5)</f>
        <v>127.26047619047635</v>
      </c>
      <c r="N39" s="61">
        <f>M39/'Raw Data'!H39</f>
        <v>0.34675879070974486</v>
      </c>
      <c r="O39" s="46">
        <f>'Raw Data'!H39*Factors!$E$8</f>
        <v>132.72660056828485</v>
      </c>
    </row>
    <row r="40" spans="1:15" ht="12">
      <c r="A40" s="72">
        <f>'Raw Data'!A40</f>
        <v>39</v>
      </c>
      <c r="B40" s="41" t="str">
        <f>'Raw Data'!B40</f>
        <v>m</v>
      </c>
      <c r="C40" s="42" t="str">
        <f>'Raw Data'!C40</f>
        <v>OEM</v>
      </c>
      <c r="D40" s="45">
        <f>('Raw Data'!$D40*Factors!$B$2)+('Raw Data'!$E40*Factors!$B$3)+('Raw Data'!$F40*Factors!$B$4)+('Raw Data'!$G40*Factors!$B$5)</f>
        <v>99.042</v>
      </c>
      <c r="E40" s="53">
        <f>D40/'Raw Data'!H40</f>
        <v>0.28875218658892127</v>
      </c>
      <c r="F40" s="46">
        <f>'Raw Data'!H40*Factors!$B$8</f>
        <v>86.42475409836067</v>
      </c>
      <c r="G40" s="45">
        <f>('Raw Data'!$D40*Factors!$C$2)+('Raw Data'!$E40*Factors!$C$3)+('Raw Data'!$F40*Factors!$C$4)+('Raw Data'!$G40*Factors!$C$5)</f>
        <v>215.7072</v>
      </c>
      <c r="H40" s="53">
        <f>G40/'Raw Data'!H40</f>
        <v>0.6288839650145772</v>
      </c>
      <c r="I40" s="46">
        <f>'Raw Data'!H40*Factors!$C$8</f>
        <v>170.65351099384344</v>
      </c>
      <c r="J40" s="45">
        <f>('Raw Data'!$D40*Factors!$D$2)+('Raw Data'!$E40*Factors!$D$3)+('Raw Data'!$F40*Factors!$D$4)+('Raw Data'!$G40*Factors!$D$5)</f>
        <v>170.586</v>
      </c>
      <c r="K40" s="53">
        <f>J40/'Raw Data'!H40</f>
        <v>0.49733527696793006</v>
      </c>
      <c r="L40" s="46">
        <f>'Raw Data'!H40*Factors!$D$8</f>
        <v>138.0120678171361</v>
      </c>
      <c r="M40" s="45">
        <f>('Raw Data'!$D40*Factors!$E$2)+('Raw Data'!$E40*Factors!$E$3)+('Raw Data'!$F40*Factors!$E$4)+('Raw Data'!$G40*Factors!$E$5)</f>
        <v>146.838</v>
      </c>
      <c r="N40" s="61">
        <f>M40/'Raw Data'!H40</f>
        <v>0.42809912536443145</v>
      </c>
      <c r="O40" s="46">
        <f>'Raw Data'!H40*Factors!$E$8</f>
        <v>124.04693186627168</v>
      </c>
    </row>
    <row r="41" spans="1:15" ht="12">
      <c r="A41" s="72">
        <f>'Raw Data'!A41</f>
        <v>40</v>
      </c>
      <c r="B41" s="41" t="str">
        <f>'Raw Data'!B41</f>
        <v>n</v>
      </c>
      <c r="C41" s="42" t="str">
        <f>'Raw Data'!C41</f>
        <v>OEM</v>
      </c>
      <c r="D41" s="45">
        <f>('Raw Data'!$D41*Factors!$B$2)+('Raw Data'!$E41*Factors!$B$3)+('Raw Data'!$F41*Factors!$B$4)+('Raw Data'!$G41*Factors!$B$5)</f>
        <v>128.99213740458</v>
      </c>
      <c r="E41" s="53">
        <f>D41/'Raw Data'!H41</f>
        <v>0.25943712269625907</v>
      </c>
      <c r="F41" s="46">
        <f>'Raw Data'!H41*Factors!$B$8</f>
        <v>125.27809836065575</v>
      </c>
      <c r="G41" s="45">
        <f>('Raw Data'!$D41*Factors!$C$2)+('Raw Data'!$E41*Factors!$C$3)+('Raw Data'!$F41*Factors!$C$4)+('Raw Data'!$G41*Factors!$C$5)</f>
        <v>278.7777557251905</v>
      </c>
      <c r="H41" s="53">
        <f>G41/'Raw Data'!H41</f>
        <v>0.5606954057224266</v>
      </c>
      <c r="I41" s="46">
        <f>'Raw Data'!H41*Factors!$C$8</f>
        <v>247.37296112576956</v>
      </c>
      <c r="J41" s="45">
        <f>('Raw Data'!$D41*Factors!$D$2)+('Raw Data'!$E41*Factors!$D$3)+('Raw Data'!$F41*Factors!$D$4)+('Raw Data'!$G41*Factors!$D$5)</f>
        <v>221.263740458015</v>
      </c>
      <c r="K41" s="53">
        <f>J41/'Raw Data'!H41</f>
        <v>0.44501959062352175</v>
      </c>
      <c r="L41" s="46">
        <f>'Raw Data'!H41*Factors!$D$8</f>
        <v>200.0571432031489</v>
      </c>
      <c r="M41" s="45">
        <f>('Raw Data'!$D41*Factors!$E$2)+('Raw Data'!$E41*Factors!$E$3)+('Raw Data'!$F41*Factors!$E$4)+('Raw Data'!$G41*Factors!$E$5)</f>
        <v>190.99320610687002</v>
      </c>
      <c r="N41" s="61">
        <f>M41/'Raw Data'!H41</f>
        <v>0.38413758267672976</v>
      </c>
      <c r="O41" s="46">
        <f>'Raw Data'!H41*Factors!$E$8</f>
        <v>179.81380327670635</v>
      </c>
    </row>
    <row r="42" spans="1:15" ht="12">
      <c r="A42" s="72">
        <f>'Raw Data'!A42</f>
        <v>41</v>
      </c>
      <c r="B42" s="41" t="str">
        <f>'Raw Data'!B42</f>
        <v>o</v>
      </c>
      <c r="C42" s="42" t="str">
        <f>'Raw Data'!C42</f>
        <v>OEM</v>
      </c>
      <c r="D42" s="45">
        <f>('Raw Data'!$D42*Factors!$B$2)+('Raw Data'!$E42*Factors!$B$3)+('Raw Data'!$F42*Factors!$B$4)+('Raw Data'!$G42*Factors!$B$5)</f>
        <v>48.405</v>
      </c>
      <c r="E42" s="53">
        <f>D42/'Raw Data'!H42</f>
        <v>0.22265409383624654</v>
      </c>
      <c r="F42" s="46">
        <f>'Raw Data'!H42*Factors!$B$8</f>
        <v>54.77767213114755</v>
      </c>
      <c r="G42" s="45">
        <f>('Raw Data'!$D42*Factors!$C$2)+('Raw Data'!$E42*Factors!$C$3)+('Raw Data'!$F42*Factors!$C$4)+('Raw Data'!$G42*Factors!$C$5)</f>
        <v>103.1943</v>
      </c>
      <c r="H42" s="53">
        <f>G42/'Raw Data'!H42</f>
        <v>0.47467479300827964</v>
      </c>
      <c r="I42" s="46">
        <f>'Raw Data'!H42*Factors!$C$8</f>
        <v>108.16347897977133</v>
      </c>
      <c r="J42" s="45">
        <f>('Raw Data'!$D42*Factors!$D$2)+('Raw Data'!$E42*Factors!$D$3)+('Raw Data'!$F42*Factors!$D$4)+('Raw Data'!$G42*Factors!$D$5)</f>
        <v>81.95799999999998</v>
      </c>
      <c r="K42" s="53">
        <f>J42/'Raw Data'!H42</f>
        <v>0.37699172033118666</v>
      </c>
      <c r="L42" s="46">
        <f>'Raw Data'!H42*Factors!$D$8</f>
        <v>87.4747042082956</v>
      </c>
      <c r="M42" s="45">
        <f>('Raw Data'!$D42*Factors!$E$2)+('Raw Data'!$E42*Factors!$E$3)+('Raw Data'!$F42*Factors!$E$4)+('Raw Data'!$G42*Factors!$E$5)</f>
        <v>70.78099999999999</v>
      </c>
      <c r="N42" s="61">
        <f>M42/'Raw Data'!H42</f>
        <v>0.3255795768169273</v>
      </c>
      <c r="O42" s="46">
        <f>'Raw Data'!H42*Factors!$E$8</f>
        <v>78.62333232573604</v>
      </c>
    </row>
    <row r="43" spans="1:15" ht="12">
      <c r="A43" s="72">
        <f>'Raw Data'!A43</f>
        <v>42</v>
      </c>
      <c r="B43" s="41" t="str">
        <f>'Raw Data'!B43</f>
        <v>p</v>
      </c>
      <c r="C43" s="42" t="str">
        <f>'Raw Data'!C43</f>
        <v>OEM</v>
      </c>
      <c r="D43" s="45">
        <f>('Raw Data'!$D43*Factors!$B$2)+('Raw Data'!$E43*Factors!$B$3)+('Raw Data'!$F43*Factors!$B$4)+('Raw Data'!$G43*Factors!$B$5)</f>
        <v>109.60000000000001</v>
      </c>
      <c r="E43" s="53">
        <f>D43/'Raw Data'!H43</f>
        <v>0.2832041343669251</v>
      </c>
      <c r="F43" s="46">
        <f>'Raw Data'!H43*Factors!$B$8</f>
        <v>97.51131147540984</v>
      </c>
      <c r="G43" s="45">
        <f>('Raw Data'!$D43*Factors!$C$2)+('Raw Data'!$E43*Factors!$C$3)+('Raw Data'!$F43*Factors!$C$4)+('Raw Data'!$G43*Factors!$C$5)</f>
        <v>226.35000000000002</v>
      </c>
      <c r="H43" s="53">
        <f>G43/'Raw Data'!H43</f>
        <v>0.5848837209302327</v>
      </c>
      <c r="I43" s="46">
        <f>'Raw Data'!H43*Factors!$C$8</f>
        <v>192.5449234828496</v>
      </c>
      <c r="J43" s="45">
        <f>('Raw Data'!$D43*Factors!$D$2)+('Raw Data'!$E43*Factors!$D$3)+('Raw Data'!$F43*Factors!$D$4)+('Raw Data'!$G43*Factors!$D$5)</f>
        <v>181.7</v>
      </c>
      <c r="K43" s="53">
        <f>J43/'Raw Data'!H43</f>
        <v>0.46950904392764853</v>
      </c>
      <c r="L43" s="46">
        <f>'Raw Data'!H43*Factors!$D$8</f>
        <v>155.71623978201654</v>
      </c>
      <c r="M43" s="45">
        <f>('Raw Data'!$D43*Factors!$E$2)+('Raw Data'!$E43*Factors!$E$3)+('Raw Data'!$F43*Factors!$E$4)+('Raw Data'!$G43*Factors!$E$5)</f>
        <v>158.2</v>
      </c>
      <c r="N43" s="61">
        <f>M43/'Raw Data'!H43</f>
        <v>0.40878552971576226</v>
      </c>
      <c r="O43" s="46">
        <f>'Raw Data'!H43*Factors!$E$8</f>
        <v>139.9596578199625</v>
      </c>
    </row>
    <row r="44" spans="1:15" ht="12">
      <c r="A44" s="72">
        <f>'Raw Data'!A44</f>
        <v>43</v>
      </c>
      <c r="B44" s="41" t="str">
        <f>'Raw Data'!B44</f>
        <v>q</v>
      </c>
      <c r="C44" s="42" t="str">
        <f>'Raw Data'!C44</f>
        <v>OEM</v>
      </c>
      <c r="D44" s="45">
        <f>('Raw Data'!$D44*Factors!$B$2)+('Raw Data'!$E44*Factors!$B$3)+('Raw Data'!$F44*Factors!$B$4)+('Raw Data'!$G44*Factors!$B$5)</f>
        <v>74.50000000000001</v>
      </c>
      <c r="E44" s="53">
        <f>D44/'Raw Data'!H44</f>
        <v>0.3143459915611815</v>
      </c>
      <c r="F44" s="46">
        <f>'Raw Data'!H44*Factors!$B$8</f>
        <v>59.716229508196726</v>
      </c>
      <c r="G44" s="45">
        <f>('Raw Data'!$D44*Factors!$C$2)+('Raw Data'!$E44*Factors!$C$3)+('Raw Data'!$F44*Factors!$C$4)+('Raw Data'!$G44*Factors!$C$5)</f>
        <v>151.54</v>
      </c>
      <c r="H44" s="53">
        <f>G44/'Raw Data'!H44</f>
        <v>0.6394092827004219</v>
      </c>
      <c r="I44" s="46">
        <f>'Raw Data'!H44*Factors!$C$8</f>
        <v>117.91510817941952</v>
      </c>
      <c r="J44" s="45">
        <f>('Raw Data'!$D44*Factors!$D$2)+('Raw Data'!$E44*Factors!$D$3)+('Raw Data'!$F44*Factors!$D$4)+('Raw Data'!$G44*Factors!$D$5)</f>
        <v>121.89999999999999</v>
      </c>
      <c r="K44" s="53">
        <f>J44/'Raw Data'!H44</f>
        <v>0.5143459915611814</v>
      </c>
      <c r="L44" s="46">
        <f>'Raw Data'!H44*Factors!$D$8</f>
        <v>95.36110808356052</v>
      </c>
      <c r="M44" s="45">
        <f>('Raw Data'!$D44*Factors!$E$2)+('Raw Data'!$E44*Factors!$E$3)+('Raw Data'!$F44*Factors!$E$4)+('Raw Data'!$G44*Factors!$E$5)</f>
        <v>106.3</v>
      </c>
      <c r="N44" s="61">
        <f>M44/'Raw Data'!H44</f>
        <v>0.44852320675105484</v>
      </c>
      <c r="O44" s="46">
        <f>'Raw Data'!H44*Factors!$E$8</f>
        <v>85.71172843238014</v>
      </c>
    </row>
    <row r="45" spans="1:15" ht="12">
      <c r="A45" s="72">
        <f>'Raw Data'!A45</f>
        <v>44</v>
      </c>
      <c r="B45" s="41" t="str">
        <f>'Raw Data'!B45</f>
        <v>q</v>
      </c>
      <c r="C45" s="42" t="str">
        <f>'Raw Data'!C45</f>
        <v>OEM</v>
      </c>
      <c r="D45" s="45">
        <f>('Raw Data'!$D45*Factors!$B$2)+('Raw Data'!$E45*Factors!$B$3)+('Raw Data'!$F45*Factors!$B$4)+('Raw Data'!$G45*Factors!$B$5)</f>
        <v>143.4</v>
      </c>
      <c r="E45" s="53">
        <f>D45/'Raw Data'!H45</f>
        <v>0.4016806722689076</v>
      </c>
      <c r="F45" s="46">
        <f>'Raw Data'!H45*Factors!$B$8</f>
        <v>89.95229508196722</v>
      </c>
      <c r="G45" s="45">
        <f>('Raw Data'!$D45*Factors!$C$2)+('Raw Data'!$E45*Factors!$C$3)+('Raw Data'!$F45*Factors!$C$4)+('Raw Data'!$G45*Factors!$C$5)</f>
        <v>302.96</v>
      </c>
      <c r="H45" s="53">
        <f>G45/'Raw Data'!H45</f>
        <v>0.848627450980392</v>
      </c>
      <c r="I45" s="46">
        <f>'Raw Data'!H45*Factors!$C$8</f>
        <v>177.61896042216358</v>
      </c>
      <c r="J45" s="45">
        <f>('Raw Data'!$D45*Factors!$D$2)+('Raw Data'!$E45*Factors!$D$3)+('Raw Data'!$F45*Factors!$D$4)+('Raw Data'!$G45*Factors!$D$5)</f>
        <v>241.39999999999998</v>
      </c>
      <c r="K45" s="53">
        <f>J45/'Raw Data'!H45</f>
        <v>0.6761904761904761</v>
      </c>
      <c r="L45" s="46">
        <f>'Raw Data'!H45*Factors!$D$8</f>
        <v>143.64521344232534</v>
      </c>
      <c r="M45" s="45">
        <f>('Raw Data'!$D45*Factors!$E$2)+('Raw Data'!$E45*Factors!$E$3)+('Raw Data'!$F45*Factors!$E$4)+('Raw Data'!$G45*Factors!$E$5)</f>
        <v>209</v>
      </c>
      <c r="N45" s="61">
        <f>M45/'Raw Data'!H45</f>
        <v>0.5854341736694678</v>
      </c>
      <c r="O45" s="46">
        <f>'Raw Data'!H45*Factors!$E$8</f>
        <v>129.11007194244604</v>
      </c>
    </row>
    <row r="46" spans="1:15" ht="12">
      <c r="A46" s="72">
        <f>'Raw Data'!A46</f>
        <v>45</v>
      </c>
      <c r="B46" s="41" t="str">
        <f>'Raw Data'!B46</f>
        <v>q</v>
      </c>
      <c r="C46" s="42" t="str">
        <f>'Raw Data'!C46</f>
        <v>OEM</v>
      </c>
      <c r="D46" s="45">
        <f>('Raw Data'!$D46*Factors!$B$2)+('Raw Data'!$E46*Factors!$B$3)+('Raw Data'!$F46*Factors!$B$4)+('Raw Data'!$G46*Factors!$B$5)</f>
        <v>88.3</v>
      </c>
      <c r="E46" s="53">
        <f>D46/'Raw Data'!H46</f>
        <v>0.40136363636363637</v>
      </c>
      <c r="F46" s="46">
        <f>'Raw Data'!H46*Factors!$B$8</f>
        <v>55.4327868852459</v>
      </c>
      <c r="G46" s="45">
        <f>('Raw Data'!$D46*Factors!$C$2)+('Raw Data'!$E46*Factors!$C$3)+('Raw Data'!$F46*Factors!$C$4)+('Raw Data'!$G46*Factors!$C$5)</f>
        <v>183.2</v>
      </c>
      <c r="H46" s="53">
        <f>G46/'Raw Data'!H46</f>
        <v>0.8327272727272726</v>
      </c>
      <c r="I46" s="46">
        <f>'Raw Data'!H46*Factors!$C$8</f>
        <v>109.45706244503079</v>
      </c>
      <c r="J46" s="45">
        <f>('Raw Data'!$D46*Factors!$D$2)+('Raw Data'!$E46*Factors!$D$3)+('Raw Data'!$F46*Factors!$D$4)+('Raw Data'!$G46*Factors!$D$5)</f>
        <v>147.1</v>
      </c>
      <c r="K46" s="53">
        <f>J46/'Raw Data'!H46</f>
        <v>0.6686363636363636</v>
      </c>
      <c r="L46" s="46">
        <f>'Raw Data'!H46*Factors!$D$8</f>
        <v>88.52085982440218</v>
      </c>
      <c r="M46" s="45">
        <f>('Raw Data'!$D46*Factors!$E$2)+('Raw Data'!$E46*Factors!$E$3)+('Raw Data'!$F46*Factors!$E$4)+('Raw Data'!$G46*Factors!$E$5)</f>
        <v>128.1</v>
      </c>
      <c r="N46" s="61">
        <f>M46/'Raw Data'!H46</f>
        <v>0.5822727272727273</v>
      </c>
      <c r="O46" s="46">
        <f>'Raw Data'!H46*Factors!$E$8</f>
        <v>79.56362976845413</v>
      </c>
    </row>
    <row r="47" spans="1:15" ht="12">
      <c r="A47" s="72">
        <f>'Raw Data'!A47</f>
        <v>46</v>
      </c>
      <c r="B47" s="41" t="str">
        <f>'Raw Data'!B47</f>
        <v>r</v>
      </c>
      <c r="C47" s="42" t="str">
        <f>'Raw Data'!C47</f>
        <v>OEM</v>
      </c>
      <c r="D47" s="45">
        <f>('Raw Data'!$D47*Factors!$B$2)+('Raw Data'!$E47*Factors!$B$3)+('Raw Data'!$F47*Factors!$B$4)+('Raw Data'!$G47*Factors!$B$5)</f>
        <v>267.3</v>
      </c>
      <c r="E47" s="53">
        <f>D47/'Raw Data'!H47</f>
        <v>0.6274647887323944</v>
      </c>
      <c r="F47" s="46">
        <f>'Raw Data'!H47*Factors!$B$8</f>
        <v>107.33803278688525</v>
      </c>
      <c r="G47" s="45">
        <f>('Raw Data'!$D47*Factors!$C$2)+('Raw Data'!$E47*Factors!$C$3)+('Raw Data'!$F47*Factors!$C$4)+('Raw Data'!$G47*Factors!$C$5)</f>
        <v>335.1</v>
      </c>
      <c r="H47" s="53">
        <f>G47/'Raw Data'!H47</f>
        <v>0.7866197183098592</v>
      </c>
      <c r="I47" s="46">
        <f>'Raw Data'!H47*Factors!$C$8</f>
        <v>211.94867546174143</v>
      </c>
      <c r="J47" s="45">
        <f>('Raw Data'!$D47*Factors!$D$2)+('Raw Data'!$E47*Factors!$D$3)+('Raw Data'!$F47*Factors!$D$4)+('Raw Data'!$G47*Factors!$D$5)</f>
        <v>335.1</v>
      </c>
      <c r="K47" s="53">
        <f>J47/'Raw Data'!H47</f>
        <v>0.7866197183098592</v>
      </c>
      <c r="L47" s="46">
        <f>'Raw Data'!H47*Factors!$D$8</f>
        <v>171.40857402361513</v>
      </c>
      <c r="M47" s="45">
        <f>('Raw Data'!$D47*Factors!$E$2)+('Raw Data'!$E47*Factors!$E$3)+('Raw Data'!$F47*Factors!$E$4)+('Raw Data'!$G47*Factors!$E$5)</f>
        <v>335.1</v>
      </c>
      <c r="N47" s="61">
        <f>M47/'Raw Data'!H47</f>
        <v>0.7866197183098592</v>
      </c>
      <c r="O47" s="46">
        <f>'Raw Data'!H47*Factors!$E$8</f>
        <v>154.06411946073393</v>
      </c>
    </row>
    <row r="48" spans="1:15" ht="12">
      <c r="A48" s="72">
        <f>'Raw Data'!A48</f>
        <v>47</v>
      </c>
      <c r="B48" s="41" t="str">
        <f>'Raw Data'!B48</f>
        <v>r</v>
      </c>
      <c r="C48" s="42" t="str">
        <f>'Raw Data'!C48</f>
        <v>OEM</v>
      </c>
      <c r="D48" s="45">
        <f>('Raw Data'!$D48*Factors!$B$2)+('Raw Data'!$E48*Factors!$B$3)+('Raw Data'!$F48*Factors!$B$4)+('Raw Data'!$G48*Factors!$B$5)</f>
        <v>225.2</v>
      </c>
      <c r="E48" s="53">
        <f>D48/'Raw Data'!H48</f>
        <v>0.6584795321637427</v>
      </c>
      <c r="F48" s="46">
        <f>'Raw Data'!H48*Factors!$B$8</f>
        <v>86.17278688524591</v>
      </c>
      <c r="G48" s="45">
        <f>('Raw Data'!$D48*Factors!$C$2)+('Raw Data'!$E48*Factors!$C$3)+('Raw Data'!$F48*Factors!$C$4)+('Raw Data'!$G48*Factors!$C$5)</f>
        <v>280.4</v>
      </c>
      <c r="H48" s="53">
        <f>G48/'Raw Data'!H48</f>
        <v>0.8198830409356724</v>
      </c>
      <c r="I48" s="46">
        <f>'Raw Data'!H48*Factors!$C$8</f>
        <v>170.15597889182058</v>
      </c>
      <c r="J48" s="45">
        <f>('Raw Data'!$D48*Factors!$D$2)+('Raw Data'!$E48*Factors!$D$3)+('Raw Data'!$F48*Factors!$D$4)+('Raw Data'!$G48*Factors!$D$5)</f>
        <v>280.4</v>
      </c>
      <c r="K48" s="53">
        <f>J48/'Raw Data'!H48</f>
        <v>0.8198830409356724</v>
      </c>
      <c r="L48" s="46">
        <f>'Raw Data'!H48*Factors!$D$8</f>
        <v>137.60970027247976</v>
      </c>
      <c r="M48" s="45">
        <f>('Raw Data'!$D48*Factors!$E$2)+('Raw Data'!$E48*Factors!$E$3)+('Raw Data'!$F48*Factors!$E$4)+('Raw Data'!$G48*Factors!$E$5)</f>
        <v>280.4</v>
      </c>
      <c r="N48" s="61">
        <f>M48/'Raw Data'!H48</f>
        <v>0.8198830409356724</v>
      </c>
      <c r="O48" s="46">
        <f>'Raw Data'!H48*Factors!$E$8</f>
        <v>123.6852790036878</v>
      </c>
    </row>
    <row r="49" spans="1:15" ht="12">
      <c r="A49" s="72">
        <f>'Raw Data'!A49</f>
        <v>48</v>
      </c>
      <c r="B49" s="41" t="str">
        <f>'Raw Data'!B49</f>
        <v>r</v>
      </c>
      <c r="C49" s="42" t="str">
        <f>'Raw Data'!C49</f>
        <v>OEM</v>
      </c>
      <c r="D49" s="45">
        <f>('Raw Data'!$D49*Factors!$B$2)+('Raw Data'!$E49*Factors!$B$3)+('Raw Data'!$F49*Factors!$B$4)+('Raw Data'!$G49*Factors!$B$5)</f>
        <v>240.39999999999998</v>
      </c>
      <c r="E49" s="53">
        <f>D49/'Raw Data'!H49</f>
        <v>0.6677777777777777</v>
      </c>
      <c r="F49" s="46">
        <f>'Raw Data'!H49*Factors!$B$8</f>
        <v>90.70819672131148</v>
      </c>
      <c r="G49" s="45">
        <f>('Raw Data'!$D49*Factors!$C$2)+('Raw Data'!$E49*Factors!$C$3)+('Raw Data'!$F49*Factors!$C$4)+('Raw Data'!$G49*Factors!$C$5)</f>
        <v>300.8</v>
      </c>
      <c r="H49" s="53">
        <f>G49/'Raw Data'!H49</f>
        <v>0.8355555555555556</v>
      </c>
      <c r="I49" s="46">
        <f>'Raw Data'!H49*Factors!$C$8</f>
        <v>179.1115567282322</v>
      </c>
      <c r="J49" s="45">
        <f>('Raw Data'!$D49*Factors!$D$2)+('Raw Data'!$E49*Factors!$D$3)+('Raw Data'!$F49*Factors!$D$4)+('Raw Data'!$G49*Factors!$D$5)</f>
        <v>300.8</v>
      </c>
      <c r="K49" s="53">
        <f>J49/'Raw Data'!H49</f>
        <v>0.8355555555555556</v>
      </c>
      <c r="L49" s="46">
        <f>'Raw Data'!H49*Factors!$D$8</f>
        <v>144.85231607629447</v>
      </c>
      <c r="M49" s="45">
        <f>('Raw Data'!$D49*Factors!$E$2)+('Raw Data'!$E49*Factors!$E$3)+('Raw Data'!$F49*Factors!$E$4)+('Raw Data'!$G49*Factors!$E$5)</f>
        <v>300.8</v>
      </c>
      <c r="N49" s="61">
        <f>M49/'Raw Data'!H49</f>
        <v>0.8355555555555556</v>
      </c>
      <c r="O49" s="46">
        <f>'Raw Data'!H49*Factors!$E$8</f>
        <v>130.1950305301977</v>
      </c>
    </row>
    <row r="50" spans="1:15" ht="12">
      <c r="A50" s="72">
        <f>'Raw Data'!A50</f>
        <v>49</v>
      </c>
      <c r="B50" s="41" t="str">
        <f>'Raw Data'!B50</f>
        <v>r</v>
      </c>
      <c r="C50" s="42" t="str">
        <f>'Raw Data'!C50</f>
        <v>OEM</v>
      </c>
      <c r="D50" s="45">
        <f>('Raw Data'!$D50*Factors!$B$2)+('Raw Data'!$E50*Factors!$B$3)+('Raw Data'!$F50*Factors!$B$4)+('Raw Data'!$G50*Factors!$B$5)</f>
        <v>355.9</v>
      </c>
      <c r="E50" s="53">
        <f>D50/'Raw Data'!H50</f>
        <v>0.6530275229357798</v>
      </c>
      <c r="F50" s="46">
        <f>'Raw Data'!H50*Factors!$B$8</f>
        <v>137.322131147541</v>
      </c>
      <c r="G50" s="45">
        <f>('Raw Data'!$D50*Factors!$C$2)+('Raw Data'!$E50*Factors!$C$3)+('Raw Data'!$F50*Factors!$C$4)+('Raw Data'!$G50*Factors!$C$5)</f>
        <v>445.3</v>
      </c>
      <c r="H50" s="53">
        <f>G50/'Raw Data'!H50</f>
        <v>0.8170642201834862</v>
      </c>
      <c r="I50" s="46">
        <f>'Raw Data'!H50*Factors!$C$8</f>
        <v>271.15499560246263</v>
      </c>
      <c r="J50" s="45">
        <f>('Raw Data'!$D50*Factors!$D$2)+('Raw Data'!$E50*Factors!$D$3)+('Raw Data'!$F50*Factors!$D$4)+('Raw Data'!$G50*Factors!$D$5)</f>
        <v>445.3</v>
      </c>
      <c r="K50" s="53">
        <f>J50/'Raw Data'!H50</f>
        <v>0.8170642201834862</v>
      </c>
      <c r="L50" s="46">
        <f>'Raw Data'!H50*Factors!$D$8</f>
        <v>219.29031183772358</v>
      </c>
      <c r="M50" s="45">
        <f>('Raw Data'!$D50*Factors!$E$2)+('Raw Data'!$E50*Factors!$E$3)+('Raw Data'!$F50*Factors!$E$4)+('Raw Data'!$G50*Factors!$E$5)</f>
        <v>445.3</v>
      </c>
      <c r="N50" s="61">
        <f>M50/'Raw Data'!H50</f>
        <v>0.8170642201834862</v>
      </c>
      <c r="O50" s="46">
        <f>'Raw Data'!H50*Factors!$E$8</f>
        <v>197.10081010821594</v>
      </c>
    </row>
    <row r="51" spans="1:15" ht="12">
      <c r="A51" s="72">
        <f>'Raw Data'!A51</f>
        <v>50</v>
      </c>
      <c r="B51" s="41" t="str">
        <f>'Raw Data'!B51</f>
        <v>s</v>
      </c>
      <c r="C51" s="42" t="str">
        <f>'Raw Data'!C51</f>
        <v>OEM</v>
      </c>
      <c r="D51" s="45">
        <f>('Raw Data'!$D51*Factors!$B$2)+('Raw Data'!$E51*Factors!$B$3)+('Raw Data'!$F51*Factors!$B$4)+('Raw Data'!$G51*Factors!$B$5)</f>
        <v>162.8</v>
      </c>
      <c r="E51" s="53">
        <f>D51/'Raw Data'!H51</f>
        <v>0.6143396226415094</v>
      </c>
      <c r="F51" s="46">
        <f>'Raw Data'!H51*Factors!$B$8</f>
        <v>66.77131147540985</v>
      </c>
      <c r="G51" s="45">
        <f>('Raw Data'!$D51*Factors!$C$2)+('Raw Data'!$E51*Factors!$C$3)+('Raw Data'!$F51*Factors!$C$4)+('Raw Data'!$G51*Factors!$C$5)</f>
        <v>207.60000000000002</v>
      </c>
      <c r="H51" s="53">
        <f>G51/'Raw Data'!H51</f>
        <v>0.7833962264150944</v>
      </c>
      <c r="I51" s="46">
        <f>'Raw Data'!H51*Factors!$C$8</f>
        <v>131.8460070360598</v>
      </c>
      <c r="J51" s="45">
        <f>('Raw Data'!$D51*Factors!$D$2)+('Raw Data'!$E51*Factors!$D$3)+('Raw Data'!$F51*Factors!$D$4)+('Raw Data'!$G51*Factors!$D$5)</f>
        <v>207.6</v>
      </c>
      <c r="K51" s="53">
        <f>J51/'Raw Data'!H51</f>
        <v>0.7833962264150943</v>
      </c>
      <c r="L51" s="46">
        <f>'Raw Data'!H51*Factors!$D$8</f>
        <v>106.62739933393898</v>
      </c>
      <c r="M51" s="45">
        <f>('Raw Data'!$D51*Factors!$E$2)+('Raw Data'!$E51*Factors!$E$3)+('Raw Data'!$F51*Factors!$E$4)+('Raw Data'!$G51*Factors!$E$5)</f>
        <v>207.6</v>
      </c>
      <c r="N51" s="61">
        <f>M51/'Raw Data'!H51</f>
        <v>0.7833962264150943</v>
      </c>
      <c r="O51" s="46">
        <f>'Raw Data'!H51*Factors!$E$8</f>
        <v>95.83800858472885</v>
      </c>
    </row>
    <row r="52" spans="1:15" ht="12">
      <c r="A52" s="72">
        <f>'Raw Data'!A52</f>
        <v>51</v>
      </c>
      <c r="B52" s="41" t="str">
        <f>'Raw Data'!B52</f>
        <v>s</v>
      </c>
      <c r="C52" s="42" t="str">
        <f>'Raw Data'!C52</f>
        <v>OEM</v>
      </c>
      <c r="D52" s="45">
        <f>('Raw Data'!$D52*Factors!$B$2)+('Raw Data'!$E52*Factors!$B$3)+('Raw Data'!$F52*Factors!$B$4)+('Raw Data'!$G52*Factors!$B$5)</f>
        <v>240.5</v>
      </c>
      <c r="E52" s="53">
        <f>D52/'Raw Data'!H52</f>
        <v>0.65</v>
      </c>
      <c r="F52" s="46">
        <f>'Raw Data'!H52*Factors!$B$8</f>
        <v>93.22786885245903</v>
      </c>
      <c r="G52" s="45">
        <f>('Raw Data'!$D52*Factors!$C$2)+('Raw Data'!$E52*Factors!$C$3)+('Raw Data'!$F52*Factors!$C$4)+('Raw Data'!$G52*Factors!$C$5)</f>
        <v>303.5</v>
      </c>
      <c r="H52" s="53">
        <f>G52/'Raw Data'!H52</f>
        <v>0.8202702702702702</v>
      </c>
      <c r="I52" s="46">
        <f>'Raw Data'!H52*Factors!$C$8</f>
        <v>184.08687774846086</v>
      </c>
      <c r="J52" s="45">
        <f>('Raw Data'!$D52*Factors!$D$2)+('Raw Data'!$E52*Factors!$D$3)+('Raw Data'!$F52*Factors!$D$4)+('Raw Data'!$G52*Factors!$D$5)</f>
        <v>303.5</v>
      </c>
      <c r="K52" s="53">
        <f>J52/'Raw Data'!H52</f>
        <v>0.8202702702702702</v>
      </c>
      <c r="L52" s="46">
        <f>'Raw Data'!H52*Factors!$D$8</f>
        <v>148.87599152285821</v>
      </c>
      <c r="M52" s="45">
        <f>('Raw Data'!$D52*Factors!$E$2)+('Raw Data'!$E52*Factors!$E$3)+('Raw Data'!$F52*Factors!$E$4)+('Raw Data'!$G52*Factors!$E$5)</f>
        <v>303.5</v>
      </c>
      <c r="N52" s="61">
        <f>M52/'Raw Data'!H52</f>
        <v>0.8202702702702702</v>
      </c>
      <c r="O52" s="46">
        <f>'Raw Data'!H52*Factors!$E$8</f>
        <v>133.8115591560365</v>
      </c>
    </row>
  </sheetData>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G53"/>
  <sheetViews>
    <sheetView workbookViewId="0" topLeftCell="A1">
      <selection activeCell="G52" sqref="G52"/>
    </sheetView>
  </sheetViews>
  <sheetFormatPr defaultColWidth="9.140625" defaultRowHeight="12.75"/>
  <cols>
    <col min="1" max="1" width="10.7109375" style="34" customWidth="1"/>
    <col min="2" max="2" width="31.421875" style="34" bestFit="1" customWidth="1"/>
    <col min="3" max="3" width="22.421875" style="34" bestFit="1" customWidth="1"/>
    <col min="4" max="4" width="17.421875" style="34" customWidth="1"/>
    <col min="5" max="5" width="16.7109375" style="34" customWidth="1"/>
    <col min="6" max="6" width="14.421875" style="34" bestFit="1" customWidth="1"/>
    <col min="7" max="16384" width="12.7109375" style="34" customWidth="1"/>
  </cols>
  <sheetData>
    <row r="1" spans="1:7" ht="12">
      <c r="A1" s="36" t="str">
        <f>'Raw Data'!A1</f>
        <v>Record #</v>
      </c>
      <c r="B1" s="36" t="s">
        <v>44</v>
      </c>
      <c r="C1" s="36" t="s">
        <v>45</v>
      </c>
      <c r="D1" s="36" t="s">
        <v>46</v>
      </c>
      <c r="E1" s="36" t="s">
        <v>47</v>
      </c>
      <c r="F1" s="36" t="s">
        <v>7</v>
      </c>
      <c r="G1" s="36" t="s">
        <v>40</v>
      </c>
    </row>
    <row r="2" spans="1:7" ht="12">
      <c r="A2" s="72">
        <f>'Raw Data'!A2</f>
        <v>1</v>
      </c>
      <c r="B2" s="39" t="str">
        <f>'Raw Data'!B2</f>
        <v>a</v>
      </c>
      <c r="C2" s="38" t="str">
        <f>'Raw Data'!C2</f>
        <v>OEM</v>
      </c>
      <c r="D2" s="47">
        <f>('Raw Data'!$D2*Factors!$B$2)+('Raw Data'!$E2*Factors!$B$3)+('Raw Data'!$F2*Factors!$B$4)+('Raw Data'!$G2*Factors!$B$5)</f>
        <v>129.65099999999998</v>
      </c>
      <c r="E2" s="47">
        <f>('Raw Data'!$D2*Factors!$C$2)+('Raw Data'!$E2*Factors!$C$3)+('Raw Data'!$F2*Factors!$C$4)+('Raw Data'!$G2*Factors!$C$5)</f>
        <v>282.847</v>
      </c>
      <c r="F2" s="48">
        <f>('Raw Data'!$D2*Factors!$D$2)+('Raw Data'!$E2*Factors!$D$3)+('Raw Data'!$F2*Factors!$D$4)+('Raw Data'!$G2*Factors!$D$5)</f>
        <v>223.75699999999998</v>
      </c>
      <c r="G2" s="48">
        <f>('Raw Data'!$D2*Factors!$E$2)+('Raw Data'!$E2*Factors!$E$3)+('Raw Data'!$F2*Factors!$E$4)+('Raw Data'!$G2*Factors!$E$5)</f>
        <v>192.65699999999995</v>
      </c>
    </row>
    <row r="3" spans="1:7" ht="12">
      <c r="A3" s="72">
        <f>'Raw Data'!A3</f>
        <v>2</v>
      </c>
      <c r="B3" s="39" t="str">
        <f>'Raw Data'!B3</f>
        <v>a</v>
      </c>
      <c r="C3" s="38" t="str">
        <f>'Raw Data'!C3</f>
        <v>OEM</v>
      </c>
      <c r="D3" s="47">
        <f>('Raw Data'!$D3*Factors!$B$2)+('Raw Data'!$E3*Factors!$B$3)+('Raw Data'!$F3*Factors!$B$4)+('Raw Data'!$G3*Factors!$B$5)</f>
        <v>118.39600000000002</v>
      </c>
      <c r="E3" s="47">
        <f>('Raw Data'!$D3*Factors!$C$2)+('Raw Data'!$E3*Factors!$C$3)+('Raw Data'!$F3*Factors!$C$4)+('Raw Data'!$G3*Factors!$C$5)</f>
        <v>257.3003</v>
      </c>
      <c r="F3" s="48">
        <f>('Raw Data'!$D3*Factors!$D$2)+('Raw Data'!$E3*Factors!$D$3)+('Raw Data'!$F3*Factors!$D$4)+('Raw Data'!$G3*Factors!$D$5)</f>
        <v>203.74499999999998</v>
      </c>
      <c r="G3" s="48">
        <f>('Raw Data'!$D3*Factors!$E$2)+('Raw Data'!$E3*Factors!$E$3)+('Raw Data'!$F3*Factors!$E$4)+('Raw Data'!$G3*Factors!$E$5)</f>
        <v>175.558</v>
      </c>
    </row>
    <row r="4" spans="1:7" ht="12">
      <c r="A4" s="72">
        <f>'Raw Data'!A4</f>
        <v>3</v>
      </c>
      <c r="B4" s="39" t="str">
        <f>'Raw Data'!B4</f>
        <v>a</v>
      </c>
      <c r="C4" s="38" t="str">
        <f>'Raw Data'!C4</f>
        <v>OEM</v>
      </c>
      <c r="D4" s="47">
        <f>('Raw Data'!$D4*Factors!$B$2)+('Raw Data'!$E4*Factors!$B$3)+('Raw Data'!$F4*Factors!$B$4)+('Raw Data'!$G4*Factors!$B$5)</f>
        <v>101.84800000000001</v>
      </c>
      <c r="E4" s="47">
        <f>('Raw Data'!$D4*Factors!$C$2)+('Raw Data'!$E4*Factors!$C$3)+('Raw Data'!$F4*Factors!$C$4)+('Raw Data'!$G4*Factors!$C$5)</f>
        <v>221.47320000000002</v>
      </c>
      <c r="F4" s="48">
        <f>('Raw Data'!$D4*Factors!$D$2)+('Raw Data'!$E4*Factors!$D$3)+('Raw Data'!$F4*Factors!$D$4)+('Raw Data'!$G4*Factors!$D$5)</f>
        <v>175.288</v>
      </c>
      <c r="G4" s="48">
        <f>('Raw Data'!$D4*Factors!$E$2)+('Raw Data'!$E4*Factors!$E$3)+('Raw Data'!$F4*Factors!$E$4)+('Raw Data'!$G4*Factors!$E$5)</f>
        <v>150.98</v>
      </c>
    </row>
    <row r="5" spans="1:7" ht="12">
      <c r="A5" s="72">
        <f>'Raw Data'!A5</f>
        <v>4</v>
      </c>
      <c r="B5" s="39" t="str">
        <f>'Raw Data'!B5</f>
        <v>a</v>
      </c>
      <c r="C5" s="38" t="str">
        <f>'Raw Data'!C5</f>
        <v>OEM</v>
      </c>
      <c r="D5" s="47">
        <f>('Raw Data'!$D5*Factors!$B$2)+('Raw Data'!$E5*Factors!$B$3)+('Raw Data'!$F5*Factors!$B$4)+('Raw Data'!$G5*Factors!$B$5)</f>
        <v>85.18600000000002</v>
      </c>
      <c r="E5" s="47">
        <f>('Raw Data'!$D5*Factors!$C$2)+('Raw Data'!$E5*Factors!$C$3)+('Raw Data'!$F5*Factors!$C$4)+('Raw Data'!$G5*Factors!$C$5)</f>
        <v>184.4433</v>
      </c>
      <c r="F5" s="48">
        <f>('Raw Data'!$D5*Factors!$D$2)+('Raw Data'!$E5*Factors!$D$3)+('Raw Data'!$F5*Factors!$D$4)+('Raw Data'!$G5*Factors!$D$5)</f>
        <v>146.14499999999998</v>
      </c>
      <c r="G5" s="48">
        <f>('Raw Data'!$D5*Factors!$E$2)+('Raw Data'!$E5*Factors!$E$3)+('Raw Data'!$F5*Factors!$E$4)+('Raw Data'!$G5*Factors!$E$5)</f>
        <v>125.988</v>
      </c>
    </row>
    <row r="6" spans="1:7" ht="12">
      <c r="A6" s="72">
        <f>'Raw Data'!A6</f>
        <v>5</v>
      </c>
      <c r="B6" s="39" t="str">
        <f>'Raw Data'!B6</f>
        <v>b</v>
      </c>
      <c r="C6" s="38" t="str">
        <f>'Raw Data'!C6</f>
        <v>OEM</v>
      </c>
      <c r="D6" s="47">
        <f>('Raw Data'!$D6*Factors!$B$2)+('Raw Data'!$E6*Factors!$B$3)+('Raw Data'!$F6*Factors!$B$4)+('Raw Data'!$G6*Factors!$B$5)</f>
        <v>94.774</v>
      </c>
      <c r="E6" s="47">
        <f>('Raw Data'!$D6*Factors!$C$2)+('Raw Data'!$E6*Factors!$C$3)+('Raw Data'!$F6*Factors!$C$4)+('Raw Data'!$G6*Factors!$C$5)</f>
        <v>206.00050000000002</v>
      </c>
      <c r="F6" s="48">
        <f>('Raw Data'!$D6*Factors!$D$2)+('Raw Data'!$E6*Factors!$D$3)+('Raw Data'!$F6*Factors!$D$4)+('Raw Data'!$G6*Factors!$D$5)</f>
        <v>163.013</v>
      </c>
      <c r="G6" s="48">
        <f>('Raw Data'!$D6*Factors!$E$2)+('Raw Data'!$E6*Factors!$E$3)+('Raw Data'!$F6*Factors!$E$4)+('Raw Data'!$G6*Factors!$E$5)</f>
        <v>140.388</v>
      </c>
    </row>
    <row r="7" spans="1:7" ht="12">
      <c r="A7" s="72">
        <f>'Raw Data'!A7</f>
        <v>6</v>
      </c>
      <c r="B7" s="39" t="str">
        <f>'Raw Data'!B7</f>
        <v>b</v>
      </c>
      <c r="C7" s="38" t="str">
        <f>'Raw Data'!C7</f>
        <v>OEM</v>
      </c>
      <c r="D7" s="47">
        <f>('Raw Data'!$D7*Factors!$B$2)+('Raw Data'!$E7*Factors!$B$3)+('Raw Data'!$F7*Factors!$B$4)+('Raw Data'!$G7*Factors!$B$5)</f>
        <v>73.008</v>
      </c>
      <c r="E7" s="47">
        <f>('Raw Data'!$D7*Factors!$C$2)+('Raw Data'!$E7*Factors!$C$3)+('Raw Data'!$F7*Factors!$C$4)+('Raw Data'!$G7*Factors!$C$5)</f>
        <v>157.5342</v>
      </c>
      <c r="F7" s="48">
        <f>('Raw Data'!$D7*Factors!$D$2)+('Raw Data'!$E7*Factors!$D$3)+('Raw Data'!$F7*Factors!$D$4)+('Raw Data'!$G7*Factors!$D$5)</f>
        <v>124.85799999999999</v>
      </c>
      <c r="G7" s="48">
        <f>('Raw Data'!$D7*Factors!$E$2)+('Raw Data'!$E7*Factors!$E$3)+('Raw Data'!$F7*Factors!$E$4)+('Raw Data'!$G7*Factors!$E$5)</f>
        <v>107.66</v>
      </c>
    </row>
    <row r="8" spans="1:7" ht="12">
      <c r="A8" s="72">
        <f>'Raw Data'!A8</f>
        <v>7</v>
      </c>
      <c r="B8" s="39" t="str">
        <f>'Raw Data'!B8</f>
        <v>c</v>
      </c>
      <c r="C8" s="38" t="str">
        <f>'Raw Data'!C8</f>
        <v>OEM</v>
      </c>
      <c r="D8" s="47">
        <f>('Raw Data'!$D8*Factors!$B$2)+('Raw Data'!$E8*Factors!$B$3)+('Raw Data'!$F8*Factors!$B$4)+('Raw Data'!$G8*Factors!$B$5)</f>
        <v>55.438</v>
      </c>
      <c r="E8" s="47">
        <f>('Raw Data'!$D8*Factors!$C$2)+('Raw Data'!$E8*Factors!$C$3)+('Raw Data'!$F8*Factors!$C$4)+('Raw Data'!$G8*Factors!$C$5)</f>
        <v>120.02910000000001</v>
      </c>
      <c r="F8" s="48">
        <f>('Raw Data'!$D8*Factors!$D$2)+('Raw Data'!$E8*Factors!$D$3)+('Raw Data'!$F8*Factors!$D$4)+('Raw Data'!$G8*Factors!$D$5)</f>
        <v>95.02699999999999</v>
      </c>
      <c r="G8" s="48">
        <f>('Raw Data'!$D8*Factors!$E$2)+('Raw Data'!$E8*Factors!$E$3)+('Raw Data'!$F8*Factors!$E$4)+('Raw Data'!$G8*Factors!$E$5)</f>
        <v>81.86800000000001</v>
      </c>
    </row>
    <row r="9" spans="1:7" ht="12">
      <c r="A9" s="72">
        <f>'Raw Data'!A9</f>
        <v>8</v>
      </c>
      <c r="B9" s="39" t="str">
        <f>'Raw Data'!B9</f>
        <v>c</v>
      </c>
      <c r="C9" s="38" t="str">
        <f>'Raw Data'!C9</f>
        <v>OEM</v>
      </c>
      <c r="D9" s="47">
        <f>('Raw Data'!$D9*Factors!$B$2)+('Raw Data'!$E9*Factors!$B$3)+('Raw Data'!$F9*Factors!$B$4)+('Raw Data'!$G9*Factors!$B$5)</f>
        <v>40.742999999999995</v>
      </c>
      <c r="E9" s="47">
        <f>('Raw Data'!$D9*Factors!$C$2)+('Raw Data'!$E9*Factors!$C$3)+('Raw Data'!$F9*Factors!$C$4)+('Raw Data'!$G9*Factors!$C$5)</f>
        <v>87.11</v>
      </c>
      <c r="F9" s="48">
        <f>('Raw Data'!$D9*Factors!$D$2)+('Raw Data'!$E9*Factors!$D$3)+('Raw Data'!$F9*Factors!$D$4)+('Raw Data'!$G9*Factors!$D$5)</f>
        <v>69.231</v>
      </c>
      <c r="G9" s="48">
        <f>('Raw Data'!$D9*Factors!$E$2)+('Raw Data'!$E9*Factors!$E$3)+('Raw Data'!$F9*Factors!$E$4)+('Raw Data'!$G9*Factors!$E$5)</f>
        <v>59.821</v>
      </c>
    </row>
    <row r="10" spans="1:7" ht="12">
      <c r="A10" s="72">
        <f>'Raw Data'!A10</f>
        <v>9</v>
      </c>
      <c r="B10" s="39" t="str">
        <f>'Raw Data'!B10</f>
        <v>d</v>
      </c>
      <c r="C10" s="38" t="str">
        <f>'Raw Data'!C10</f>
        <v>OEM</v>
      </c>
      <c r="D10" s="47">
        <f>('Raw Data'!$D10*Factors!$B$2)+('Raw Data'!$E10*Factors!$B$3)+('Raw Data'!$F10*Factors!$B$4)+('Raw Data'!$G10*Factors!$B$5)</f>
        <v>65.41</v>
      </c>
      <c r="E10" s="47">
        <f>('Raw Data'!$D10*Factors!$C$2)+('Raw Data'!$E10*Factors!$C$3)+('Raw Data'!$F10*Factors!$C$4)+('Raw Data'!$G10*Factors!$C$5)</f>
        <v>85.1</v>
      </c>
      <c r="F10" s="48">
        <f>('Raw Data'!$D10*Factors!$D$2)+('Raw Data'!$E10*Factors!$D$3)+('Raw Data'!$F10*Factors!$D$4)+('Raw Data'!$G10*Factors!$D$5)</f>
        <v>83.77</v>
      </c>
      <c r="G10" s="48">
        <f>('Raw Data'!$D10*Factors!$E$2)+('Raw Data'!$E10*Factors!$E$3)+('Raw Data'!$F10*Factors!$E$4)+('Raw Data'!$G10*Factors!$E$5)</f>
        <v>83.07</v>
      </c>
    </row>
    <row r="11" spans="1:7" ht="12">
      <c r="A11" s="72">
        <f>'Raw Data'!A11</f>
        <v>10</v>
      </c>
      <c r="B11" s="39" t="str">
        <f>'Raw Data'!B11</f>
        <v>d</v>
      </c>
      <c r="C11" s="38" t="str">
        <f>'Raw Data'!C11</f>
        <v>OEM</v>
      </c>
      <c r="D11" s="47">
        <f>('Raw Data'!$D11*Factors!$B$2)+('Raw Data'!$E11*Factors!$B$3)+('Raw Data'!$F11*Factors!$B$4)+('Raw Data'!$G11*Factors!$B$5)</f>
        <v>66.81</v>
      </c>
      <c r="E11" s="47">
        <f>('Raw Data'!$D11*Factors!$C$2)+('Raw Data'!$E11*Factors!$C$3)+('Raw Data'!$F11*Factors!$C$4)+('Raw Data'!$G11*Factors!$C$5)</f>
        <v>86.89999999999999</v>
      </c>
      <c r="F11" s="48">
        <f>('Raw Data'!$D11*Factors!$D$2)+('Raw Data'!$E11*Factors!$D$3)+('Raw Data'!$F11*Factors!$D$4)+('Raw Data'!$G11*Factors!$D$5)</f>
        <v>85.56999999999998</v>
      </c>
      <c r="G11" s="48">
        <f>('Raw Data'!$D11*Factors!$E$2)+('Raw Data'!$E11*Factors!$E$3)+('Raw Data'!$F11*Factors!$E$4)+('Raw Data'!$G11*Factors!$E$5)</f>
        <v>84.86999999999999</v>
      </c>
    </row>
    <row r="12" spans="1:7" ht="12">
      <c r="A12" s="72">
        <f>'Raw Data'!A12</f>
        <v>11</v>
      </c>
      <c r="B12" s="39" t="str">
        <f>'Raw Data'!B12</f>
        <v>d</v>
      </c>
      <c r="C12" s="38" t="str">
        <f>'Raw Data'!C12</f>
        <v>OEM</v>
      </c>
      <c r="D12" s="47">
        <f>('Raw Data'!$D12*Factors!$B$2)+('Raw Data'!$E12*Factors!$B$3)+('Raw Data'!$F12*Factors!$B$4)+('Raw Data'!$G12*Factors!$B$5)</f>
        <v>60.910000000000004</v>
      </c>
      <c r="E12" s="47">
        <f>('Raw Data'!$D12*Factors!$C$2)+('Raw Data'!$E12*Factors!$C$3)+('Raw Data'!$F12*Factors!$C$4)+('Raw Data'!$G12*Factors!$C$5)</f>
        <v>79.69</v>
      </c>
      <c r="F12" s="48">
        <f>('Raw Data'!$D12*Factors!$D$2)+('Raw Data'!$E12*Factors!$D$3)+('Raw Data'!$F12*Factors!$D$4)+('Raw Data'!$G12*Factors!$D$5)</f>
        <v>78.16999999999999</v>
      </c>
      <c r="G12" s="48">
        <f>('Raw Data'!$D12*Factors!$E$2)+('Raw Data'!$E12*Factors!$E$3)+('Raw Data'!$F12*Factors!$E$4)+('Raw Data'!$G12*Factors!$E$5)</f>
        <v>77.37</v>
      </c>
    </row>
    <row r="13" spans="1:7" ht="12">
      <c r="A13" s="72">
        <f>'Raw Data'!A13</f>
        <v>12</v>
      </c>
      <c r="B13" s="39" t="str">
        <f>'Raw Data'!B13</f>
        <v>e</v>
      </c>
      <c r="C13" s="38" t="str">
        <f>'Raw Data'!C13</f>
        <v>OEM</v>
      </c>
      <c r="D13" s="47">
        <f>('Raw Data'!$D13*Factors!$B$2)+('Raw Data'!$E13*Factors!$B$3)+('Raw Data'!$F13*Factors!$B$4)+('Raw Data'!$G13*Factors!$B$5)</f>
        <v>66.51</v>
      </c>
      <c r="E13" s="47">
        <f>('Raw Data'!$D13*Factors!$C$2)+('Raw Data'!$E13*Factors!$C$3)+('Raw Data'!$F13*Factors!$C$4)+('Raw Data'!$G13*Factors!$C$5)</f>
        <v>86.88999999999999</v>
      </c>
      <c r="F13" s="48">
        <f>('Raw Data'!$D13*Factors!$D$2)+('Raw Data'!$E13*Factors!$D$3)+('Raw Data'!$F13*Factors!$D$4)+('Raw Data'!$G13*Factors!$D$5)</f>
        <v>85.36999999999998</v>
      </c>
      <c r="G13" s="48">
        <f>('Raw Data'!$D13*Factors!$E$2)+('Raw Data'!$E13*Factors!$E$3)+('Raw Data'!$F13*Factors!$E$4)+('Raw Data'!$G13*Factors!$E$5)</f>
        <v>84.57</v>
      </c>
    </row>
    <row r="14" spans="1:7" ht="12">
      <c r="A14" s="72">
        <f>'Raw Data'!A14</f>
        <v>13</v>
      </c>
      <c r="B14" s="41" t="str">
        <f>'Raw Data'!B14</f>
        <v>e</v>
      </c>
      <c r="C14" s="42" t="str">
        <f>'Raw Data'!C14</f>
        <v>OEM</v>
      </c>
      <c r="D14" s="47">
        <f>('Raw Data'!$D14*Factors!$B$2)+('Raw Data'!$E14*Factors!$B$3)+('Raw Data'!$F14*Factors!$B$4)+('Raw Data'!$G14*Factors!$B$5)</f>
        <v>68.31</v>
      </c>
      <c r="E14" s="47">
        <f>('Raw Data'!$D14*Factors!$C$2)+('Raw Data'!$E14*Factors!$C$3)+('Raw Data'!$F14*Factors!$C$4)+('Raw Data'!$G14*Factors!$C$5)</f>
        <v>89.58</v>
      </c>
      <c r="F14" s="48">
        <f>('Raw Data'!$D14*Factors!$D$2)+('Raw Data'!$E14*Factors!$D$3)+('Raw Data'!$F14*Factors!$D$4)+('Raw Data'!$G14*Factors!$D$5)</f>
        <v>87.86999999999999</v>
      </c>
      <c r="G14" s="48">
        <f>('Raw Data'!$D14*Factors!$E$2)+('Raw Data'!$E14*Factors!$E$3)+('Raw Data'!$F14*Factors!$E$4)+('Raw Data'!$G14*Factors!$E$5)</f>
        <v>86.97</v>
      </c>
    </row>
    <row r="15" spans="1:7" ht="12">
      <c r="A15" s="72">
        <f>'Raw Data'!A15</f>
        <v>14</v>
      </c>
      <c r="B15" s="41" t="str">
        <f>'Raw Data'!B15</f>
        <v>e</v>
      </c>
      <c r="C15" s="42" t="str">
        <f>'Raw Data'!C15</f>
        <v>OEM</v>
      </c>
      <c r="D15" s="47">
        <f>('Raw Data'!$D15*Factors!$B$2)+('Raw Data'!$E15*Factors!$B$3)+('Raw Data'!$F15*Factors!$B$4)+('Raw Data'!$G15*Factors!$B$5)</f>
        <v>61.31</v>
      </c>
      <c r="E15" s="47">
        <f>('Raw Data'!$D15*Factors!$C$2)+('Raw Data'!$E15*Factors!$C$3)+('Raw Data'!$F15*Factors!$C$4)+('Raw Data'!$G15*Factors!$C$5)</f>
        <v>80.58</v>
      </c>
      <c r="F15" s="48">
        <f>('Raw Data'!$D15*Factors!$D$2)+('Raw Data'!$E15*Factors!$D$3)+('Raw Data'!$F15*Factors!$D$4)+('Raw Data'!$G15*Factors!$D$5)</f>
        <v>78.87</v>
      </c>
      <c r="G15" s="48">
        <f>('Raw Data'!$D15*Factors!$E$2)+('Raw Data'!$E15*Factors!$E$3)+('Raw Data'!$F15*Factors!$E$4)+('Raw Data'!$G15*Factors!$E$5)</f>
        <v>77.97</v>
      </c>
    </row>
    <row r="16" spans="1:7" ht="12">
      <c r="A16" s="72">
        <f>'Raw Data'!A16</f>
        <v>15</v>
      </c>
      <c r="B16" s="41" t="str">
        <f>'Raw Data'!B16</f>
        <v>e</v>
      </c>
      <c r="C16" s="42" t="str">
        <f>'Raw Data'!C16</f>
        <v>OEM</v>
      </c>
      <c r="D16" s="47">
        <f>('Raw Data'!$D16*Factors!$B$2)+('Raw Data'!$E16*Factors!$B$3)+('Raw Data'!$F16*Factors!$B$4)+('Raw Data'!$G16*Factors!$B$5)</f>
        <v>77.71000000000001</v>
      </c>
      <c r="E16" s="47">
        <f>('Raw Data'!$D16*Factors!$C$2)+('Raw Data'!$E16*Factors!$C$3)+('Raw Data'!$F16*Factors!$C$4)+('Raw Data'!$G16*Factors!$C$5)</f>
        <v>101.29</v>
      </c>
      <c r="F16" s="48">
        <f>('Raw Data'!$D16*Factors!$D$2)+('Raw Data'!$E16*Factors!$D$3)+('Raw Data'!$F16*Factors!$D$4)+('Raw Data'!$G16*Factors!$D$5)</f>
        <v>99.76999999999998</v>
      </c>
      <c r="G16" s="48">
        <f>('Raw Data'!$D16*Factors!$E$2)+('Raw Data'!$E16*Factors!$E$3)+('Raw Data'!$F16*Factors!$E$4)+('Raw Data'!$G16*Factors!$E$5)</f>
        <v>98.97</v>
      </c>
    </row>
    <row r="17" spans="1:7" ht="12">
      <c r="A17" s="72">
        <f>'Raw Data'!A17</f>
        <v>16</v>
      </c>
      <c r="B17" s="41" t="str">
        <f>'Raw Data'!B17</f>
        <v>e</v>
      </c>
      <c r="C17" s="42" t="str">
        <f>'Raw Data'!C17</f>
        <v>OEM</v>
      </c>
      <c r="D17" s="47">
        <f>('Raw Data'!$D17*Factors!$B$2)+('Raw Data'!$E17*Factors!$B$3)+('Raw Data'!$F17*Factors!$B$4)+('Raw Data'!$G17*Factors!$B$5)</f>
        <v>79.50999999999999</v>
      </c>
      <c r="E17" s="47">
        <f>('Raw Data'!$D17*Factors!$C$2)+('Raw Data'!$E17*Factors!$C$3)+('Raw Data'!$F17*Factors!$C$4)+('Raw Data'!$G17*Factors!$C$5)</f>
        <v>103.98</v>
      </c>
      <c r="F17" s="48">
        <f>('Raw Data'!$D17*Factors!$D$2)+('Raw Data'!$E17*Factors!$D$3)+('Raw Data'!$F17*Factors!$D$4)+('Raw Data'!$G17*Factors!$D$5)</f>
        <v>102.27</v>
      </c>
      <c r="G17" s="48">
        <f>('Raw Data'!$D17*Factors!$E$2)+('Raw Data'!$E17*Factors!$E$3)+('Raw Data'!$F17*Factors!$E$4)+('Raw Data'!$G17*Factors!$E$5)</f>
        <v>101.36999999999999</v>
      </c>
    </row>
    <row r="18" spans="1:7" ht="12">
      <c r="A18" s="72">
        <f>'Raw Data'!A18</f>
        <v>17</v>
      </c>
      <c r="B18" s="41" t="str">
        <f>'Raw Data'!B18</f>
        <v>e</v>
      </c>
      <c r="C18" s="42" t="str">
        <f>'Raw Data'!C18</f>
        <v>OEM</v>
      </c>
      <c r="D18" s="47">
        <f>('Raw Data'!$D18*Factors!$B$2)+('Raw Data'!$E18*Factors!$B$3)+('Raw Data'!$F18*Factors!$B$4)+('Raw Data'!$G18*Factors!$B$5)</f>
        <v>86.50999999999999</v>
      </c>
      <c r="E18" s="47">
        <f>('Raw Data'!$D18*Factors!$C$2)+('Raw Data'!$E18*Factors!$C$3)+('Raw Data'!$F18*Factors!$C$4)+('Raw Data'!$G18*Factors!$C$5)</f>
        <v>112.97999999999999</v>
      </c>
      <c r="F18" s="48">
        <f>('Raw Data'!$D18*Factors!$D$2)+('Raw Data'!$E18*Factors!$D$3)+('Raw Data'!$F18*Factors!$D$4)+('Raw Data'!$G18*Factors!$D$5)</f>
        <v>111.27</v>
      </c>
      <c r="G18" s="48">
        <f>('Raw Data'!$D18*Factors!$E$2)+('Raw Data'!$E18*Factors!$E$3)+('Raw Data'!$F18*Factors!$E$4)+('Raw Data'!$G18*Factors!$E$5)</f>
        <v>110.36999999999999</v>
      </c>
    </row>
    <row r="19" spans="1:7" ht="12">
      <c r="A19" s="72">
        <f>'Raw Data'!A19</f>
        <v>18</v>
      </c>
      <c r="B19" s="41" t="str">
        <f>'Raw Data'!B19</f>
        <v>e</v>
      </c>
      <c r="C19" s="42" t="str">
        <f>'Raw Data'!C19</f>
        <v>OEM</v>
      </c>
      <c r="D19" s="47">
        <f>('Raw Data'!$D19*Factors!$B$2)+('Raw Data'!$E19*Factors!$B$3)+('Raw Data'!$F19*Factors!$B$4)+('Raw Data'!$G19*Factors!$B$5)</f>
        <v>82.31</v>
      </c>
      <c r="E19" s="47">
        <f>('Raw Data'!$D19*Factors!$C$2)+('Raw Data'!$E19*Factors!$C$3)+('Raw Data'!$F19*Factors!$C$4)+('Raw Data'!$G19*Factors!$C$5)</f>
        <v>107.57999999999998</v>
      </c>
      <c r="F19" s="48">
        <f>('Raw Data'!$D19*Factors!$D$2)+('Raw Data'!$E19*Factors!$D$3)+('Raw Data'!$F19*Factors!$D$4)+('Raw Data'!$G19*Factors!$D$5)</f>
        <v>105.86999999999999</v>
      </c>
      <c r="G19" s="48">
        <f>('Raw Data'!$D19*Factors!$E$2)+('Raw Data'!$E19*Factors!$E$3)+('Raw Data'!$F19*Factors!$E$4)+('Raw Data'!$G19*Factors!$E$5)</f>
        <v>104.96999999999998</v>
      </c>
    </row>
    <row r="20" spans="1:7" ht="12">
      <c r="A20" s="72">
        <f>'Raw Data'!A20</f>
        <v>19</v>
      </c>
      <c r="B20" s="41" t="str">
        <f>'Raw Data'!B20</f>
        <v>e</v>
      </c>
      <c r="C20" s="42" t="str">
        <f>'Raw Data'!C20</f>
        <v>OEM</v>
      </c>
      <c r="D20" s="47">
        <f>('Raw Data'!$D20*Factors!$B$2)+('Raw Data'!$E20*Factors!$B$3)+('Raw Data'!$F20*Factors!$B$4)+('Raw Data'!$G20*Factors!$B$5)</f>
        <v>73.21000000000001</v>
      </c>
      <c r="E20" s="47">
        <f>('Raw Data'!$D20*Factors!$C$2)+('Raw Data'!$E20*Factors!$C$3)+('Raw Data'!$F20*Factors!$C$4)+('Raw Data'!$G20*Factors!$C$5)</f>
        <v>95.88</v>
      </c>
      <c r="F20" s="48">
        <f>('Raw Data'!$D20*Factors!$D$2)+('Raw Data'!$E20*Factors!$D$3)+('Raw Data'!$F20*Factors!$D$4)+('Raw Data'!$G20*Factors!$D$5)</f>
        <v>94.16999999999999</v>
      </c>
      <c r="G20" s="48">
        <f>('Raw Data'!$D20*Factors!$E$2)+('Raw Data'!$E20*Factors!$E$3)+('Raw Data'!$F20*Factors!$E$4)+('Raw Data'!$G20*Factors!$E$5)</f>
        <v>93.26999999999998</v>
      </c>
    </row>
    <row r="21" spans="1:7" ht="12">
      <c r="A21" s="72">
        <f>'Raw Data'!A21</f>
        <v>20</v>
      </c>
      <c r="B21" s="41" t="str">
        <f>'Raw Data'!B21</f>
        <v>f</v>
      </c>
      <c r="C21" s="42" t="str">
        <f>'Raw Data'!C21</f>
        <v>OEM</v>
      </c>
      <c r="D21" s="47">
        <f>('Raw Data'!$D21*Factors!$B$2)+('Raw Data'!$E21*Factors!$B$3)+('Raw Data'!$F21*Factors!$B$4)+('Raw Data'!$G21*Factors!$B$5)</f>
        <v>46.11000000000001</v>
      </c>
      <c r="E21" s="47">
        <f>('Raw Data'!$D21*Factors!$C$2)+('Raw Data'!$E21*Factors!$C$3)+('Raw Data'!$F21*Factors!$C$4)+('Raw Data'!$G21*Factors!$C$5)</f>
        <v>96.62200000000001</v>
      </c>
      <c r="F21" s="48">
        <f>('Raw Data'!$D21*Factors!$D$2)+('Raw Data'!$E21*Factors!$D$3)+('Raw Data'!$F21*Factors!$D$4)+('Raw Data'!$G21*Factors!$D$5)</f>
        <v>77.09</v>
      </c>
      <c r="G21" s="48">
        <f>('Raw Data'!$D21*Factors!$E$2)+('Raw Data'!$E21*Factors!$E$3)+('Raw Data'!$F21*Factors!$E$4)+('Raw Data'!$G21*Factors!$E$5)</f>
        <v>66.81</v>
      </c>
    </row>
    <row r="22" spans="1:7" ht="12">
      <c r="A22" s="72">
        <f>'Raw Data'!A22</f>
        <v>21</v>
      </c>
      <c r="B22" s="41" t="str">
        <f>'Raw Data'!B22</f>
        <v>f</v>
      </c>
      <c r="C22" s="42" t="str">
        <f>'Raw Data'!C22</f>
        <v>OEM</v>
      </c>
      <c r="D22" s="47">
        <f>('Raw Data'!$D22*Factors!$B$2)+('Raw Data'!$E22*Factors!$B$3)+('Raw Data'!$F22*Factors!$B$4)+('Raw Data'!$G22*Factors!$B$5)</f>
        <v>63.69</v>
      </c>
      <c r="E22" s="47">
        <f>('Raw Data'!$D22*Factors!$C$2)+('Raw Data'!$E22*Factors!$C$3)+('Raw Data'!$F22*Factors!$C$4)+('Raw Data'!$G22*Factors!$C$5)</f>
        <v>134.028</v>
      </c>
      <c r="F22" s="48">
        <f>('Raw Data'!$D22*Factors!$D$2)+('Raw Data'!$E22*Factors!$D$3)+('Raw Data'!$F22*Factors!$D$4)+('Raw Data'!$G22*Factors!$D$5)</f>
        <v>107.01</v>
      </c>
      <c r="G22" s="48">
        <f>('Raw Data'!$D22*Factors!$E$2)+('Raw Data'!$E22*Factors!$E$3)+('Raw Data'!$F22*Factors!$E$4)+('Raw Data'!$G22*Factors!$E$5)</f>
        <v>92.79</v>
      </c>
    </row>
    <row r="23" spans="1:7" ht="12">
      <c r="A23" s="72">
        <f>'Raw Data'!A23</f>
        <v>22</v>
      </c>
      <c r="B23" s="41" t="str">
        <f>'Raw Data'!B23</f>
        <v>f</v>
      </c>
      <c r="C23" s="42" t="str">
        <f>'Raw Data'!C23</f>
        <v>OEM</v>
      </c>
      <c r="D23" s="47">
        <f>('Raw Data'!$D23*Factors!$B$2)+('Raw Data'!$E23*Factors!$B$3)+('Raw Data'!$F23*Factors!$B$4)+('Raw Data'!$G23*Factors!$B$5)</f>
        <v>73.56</v>
      </c>
      <c r="E23" s="47">
        <f>('Raw Data'!$D23*Factors!$C$2)+('Raw Data'!$E23*Factors!$C$3)+('Raw Data'!$F23*Factors!$C$4)+('Raw Data'!$G23*Factors!$C$5)</f>
        <v>155.397</v>
      </c>
      <c r="F23" s="48">
        <f>('Raw Data'!$D23*Factors!$D$2)+('Raw Data'!$E23*Factors!$D$3)+('Raw Data'!$F23*Factors!$D$4)+('Raw Data'!$G23*Factors!$D$5)</f>
        <v>123.99</v>
      </c>
      <c r="G23" s="48">
        <f>('Raw Data'!$D23*Factors!$E$2)+('Raw Data'!$E23*Factors!$E$3)+('Raw Data'!$F23*Factors!$E$4)+('Raw Data'!$G23*Factors!$E$5)</f>
        <v>107.46</v>
      </c>
    </row>
    <row r="24" spans="1:7" ht="12">
      <c r="A24" s="72">
        <f>'Raw Data'!A24</f>
        <v>23</v>
      </c>
      <c r="B24" s="41" t="str">
        <f>'Raw Data'!B24</f>
        <v>f</v>
      </c>
      <c r="C24" s="42" t="str">
        <f>'Raw Data'!C24</f>
        <v>OEM</v>
      </c>
      <c r="D24" s="47">
        <f>('Raw Data'!$D24*Factors!$B$2)+('Raw Data'!$E24*Factors!$B$3)+('Raw Data'!$F24*Factors!$B$4)+('Raw Data'!$G24*Factors!$B$5)</f>
        <v>118.84</v>
      </c>
      <c r="E24" s="47">
        <f>('Raw Data'!$D24*Factors!$C$2)+('Raw Data'!$E24*Factors!$C$3)+('Raw Data'!$F24*Factors!$C$4)+('Raw Data'!$G24*Factors!$C$5)</f>
        <v>252.463</v>
      </c>
      <c r="F24" s="48">
        <f>('Raw Data'!$D24*Factors!$D$2)+('Raw Data'!$E24*Factors!$D$3)+('Raw Data'!$F24*Factors!$D$4)+('Raw Data'!$G24*Factors!$D$5)</f>
        <v>201.41</v>
      </c>
      <c r="G24" s="48">
        <f>('Raw Data'!$D24*Factors!$E$2)+('Raw Data'!$E24*Factors!$E$3)+('Raw Data'!$F24*Factors!$E$4)+('Raw Data'!$G24*Factors!$E$5)</f>
        <v>174.53999999999996</v>
      </c>
    </row>
    <row r="25" spans="1:7" ht="12">
      <c r="A25" s="72">
        <f>'Raw Data'!A25</f>
        <v>24</v>
      </c>
      <c r="B25" s="41" t="str">
        <f>'Raw Data'!B25</f>
        <v>g</v>
      </c>
      <c r="C25" s="42" t="str">
        <f>'Raw Data'!C25</f>
        <v>OEM</v>
      </c>
      <c r="D25" s="47">
        <f>('Raw Data'!$D25*Factors!$B$2)+('Raw Data'!$E25*Factors!$B$3)+('Raw Data'!$F25*Factors!$B$4)+('Raw Data'!$G25*Factors!$B$5)</f>
        <v>24.419999999999998</v>
      </c>
      <c r="E25" s="47">
        <f>('Raw Data'!$D25*Factors!$C$2)+('Raw Data'!$E25*Factors!$C$3)+('Raw Data'!$F25*Factors!$C$4)+('Raw Data'!$G25*Factors!$C$5)</f>
        <v>53.468</v>
      </c>
      <c r="F25" s="48">
        <f>('Raw Data'!$D25*Factors!$D$2)+('Raw Data'!$E25*Factors!$D$3)+('Raw Data'!$F25*Factors!$D$4)+('Raw Data'!$G25*Factors!$D$5)</f>
        <v>42.22</v>
      </c>
      <c r="G25" s="48">
        <f>('Raw Data'!$D25*Factors!$E$2)+('Raw Data'!$E25*Factors!$E$3)+('Raw Data'!$F25*Factors!$E$4)+('Raw Data'!$G25*Factors!$E$5)</f>
        <v>36.300000000000004</v>
      </c>
    </row>
    <row r="26" spans="1:7" ht="12">
      <c r="A26" s="72">
        <f>'Raw Data'!A26</f>
        <v>25</v>
      </c>
      <c r="B26" s="41" t="str">
        <f>'Raw Data'!B26</f>
        <v>g</v>
      </c>
      <c r="C26" s="42" t="str">
        <f>'Raw Data'!C26</f>
        <v>OEM</v>
      </c>
      <c r="D26" s="47">
        <f>('Raw Data'!$D26*Factors!$B$2)+('Raw Data'!$E26*Factors!$B$3)+('Raw Data'!$F26*Factors!$B$4)+('Raw Data'!$G26*Factors!$B$5)</f>
        <v>31.22</v>
      </c>
      <c r="E26" s="47">
        <f>('Raw Data'!$D26*Factors!$C$2)+('Raw Data'!$E26*Factors!$C$3)+('Raw Data'!$F26*Factors!$C$4)+('Raw Data'!$G26*Factors!$C$5)</f>
        <v>68.598</v>
      </c>
      <c r="F26" s="48">
        <f>('Raw Data'!$D26*Factors!$D$2)+('Raw Data'!$E26*Factors!$D$3)+('Raw Data'!$F26*Factors!$D$4)+('Raw Data'!$G26*Factors!$D$5)</f>
        <v>54.12</v>
      </c>
      <c r="G26" s="48">
        <f>('Raw Data'!$D26*Factors!$E$2)+('Raw Data'!$E26*Factors!$E$3)+('Raw Data'!$F26*Factors!$E$4)+('Raw Data'!$G26*Factors!$E$5)</f>
        <v>46.5</v>
      </c>
    </row>
    <row r="27" spans="1:7" ht="12">
      <c r="A27" s="72">
        <f>'Raw Data'!A27</f>
        <v>26</v>
      </c>
      <c r="B27" s="41" t="str">
        <f>'Raw Data'!B27</f>
        <v>g</v>
      </c>
      <c r="C27" s="42" t="str">
        <f>'Raw Data'!C27</f>
        <v>OEM</v>
      </c>
      <c r="D27" s="47">
        <f>('Raw Data'!$D27*Factors!$B$2)+('Raw Data'!$E27*Factors!$B$3)+('Raw Data'!$F27*Factors!$B$4)+('Raw Data'!$G27*Factors!$B$5)</f>
        <v>32.11</v>
      </c>
      <c r="E27" s="47">
        <f>('Raw Data'!$D27*Factors!$C$2)+('Raw Data'!$E27*Factors!$C$3)+('Raw Data'!$F27*Factors!$C$4)+('Raw Data'!$G27*Factors!$C$5)</f>
        <v>70.381</v>
      </c>
      <c r="F27" s="48">
        <f>('Raw Data'!$D27*Factors!$D$2)+('Raw Data'!$E27*Factors!$D$3)+('Raw Data'!$F27*Factors!$D$4)+('Raw Data'!$G27*Factors!$D$5)</f>
        <v>55.58</v>
      </c>
      <c r="G27" s="48">
        <f>('Raw Data'!$D27*Factors!$E$2)+('Raw Data'!$E27*Factors!$E$3)+('Raw Data'!$F27*Factors!$E$4)+('Raw Data'!$G27*Factors!$E$5)</f>
        <v>47.79</v>
      </c>
    </row>
    <row r="28" spans="1:7" ht="12">
      <c r="A28" s="72">
        <f>'Raw Data'!A28</f>
        <v>27</v>
      </c>
      <c r="B28" s="41" t="str">
        <f>'Raw Data'!B28</f>
        <v>g</v>
      </c>
      <c r="C28" s="42" t="str">
        <f>'Raw Data'!C28</f>
        <v>OEM</v>
      </c>
      <c r="D28" s="47">
        <f>('Raw Data'!$D28*Factors!$B$2)+('Raw Data'!$E28*Factors!$B$3)+('Raw Data'!$F28*Factors!$B$4)+('Raw Data'!$G28*Factors!$B$5)</f>
        <v>38.63</v>
      </c>
      <c r="E28" s="47">
        <f>('Raw Data'!$D28*Factors!$C$2)+('Raw Data'!$E28*Factors!$C$3)+('Raw Data'!$F28*Factors!$C$4)+('Raw Data'!$G28*Factors!$C$5)</f>
        <v>84.625</v>
      </c>
      <c r="F28" s="48">
        <f>('Raw Data'!$D28*Factors!$D$2)+('Raw Data'!$E28*Factors!$D$3)+('Raw Data'!$F28*Factors!$D$4)+('Raw Data'!$G28*Factors!$D$5)</f>
        <v>66.86</v>
      </c>
      <c r="G28" s="48">
        <f>('Raw Data'!$D28*Factors!$E$2)+('Raw Data'!$E28*Factors!$E$3)+('Raw Data'!$F28*Factors!$E$4)+('Raw Data'!$G28*Factors!$E$5)</f>
        <v>57.510000000000005</v>
      </c>
    </row>
    <row r="29" spans="1:7" ht="12">
      <c r="A29" s="72">
        <f>'Raw Data'!A29</f>
        <v>28</v>
      </c>
      <c r="B29" s="41" t="str">
        <f>'Raw Data'!B29</f>
        <v>h</v>
      </c>
      <c r="C29" s="42" t="str">
        <f>'Raw Data'!C29</f>
        <v>OEM</v>
      </c>
      <c r="D29" s="47">
        <f>('Raw Data'!$D29*Factors!$B$2)+('Raw Data'!$E29*Factors!$B$3)+('Raw Data'!$F29*Factors!$B$4)+('Raw Data'!$G29*Factors!$B$5)</f>
        <v>29.180000000000003</v>
      </c>
      <c r="E29" s="47">
        <f>('Raw Data'!$D29*Factors!$C$2)+('Raw Data'!$E29*Factors!$C$3)+('Raw Data'!$F29*Factors!$C$4)+('Raw Data'!$G29*Factors!$C$5)</f>
        <v>63.27</v>
      </c>
      <c r="F29" s="48">
        <f>('Raw Data'!$D29*Factors!$D$2)+('Raw Data'!$E29*Factors!$D$3)+('Raw Data'!$F29*Factors!$D$4)+('Raw Data'!$G29*Factors!$D$5)</f>
        <v>50.16</v>
      </c>
      <c r="G29" s="48">
        <f>('Raw Data'!$D29*Factors!$E$2)+('Raw Data'!$E29*Factors!$E$3)+('Raw Data'!$F29*Factors!$E$4)+('Raw Data'!$G29*Factors!$E$5)</f>
        <v>43.260000000000005</v>
      </c>
    </row>
    <row r="30" spans="1:7" ht="12">
      <c r="A30" s="72">
        <f>'Raw Data'!A30</f>
        <v>29</v>
      </c>
      <c r="B30" s="41" t="str">
        <f>'Raw Data'!B30</f>
        <v>h</v>
      </c>
      <c r="C30" s="42" t="str">
        <f>'Raw Data'!C30</f>
        <v>OEM</v>
      </c>
      <c r="D30" s="47">
        <f>('Raw Data'!$D30*Factors!$B$2)+('Raw Data'!$E30*Factors!$B$3)+('Raw Data'!$F30*Factors!$B$4)+('Raw Data'!$G30*Factors!$B$5)</f>
        <v>31.980000000000004</v>
      </c>
      <c r="E30" s="47">
        <f>('Raw Data'!$D30*Factors!$C$2)+('Raw Data'!$E30*Factors!$C$3)+('Raw Data'!$F30*Factors!$C$4)+('Raw Data'!$G30*Factors!$C$5)</f>
        <v>69.5</v>
      </c>
      <c r="F30" s="48">
        <f>('Raw Data'!$D30*Factors!$D$2)+('Raw Data'!$E30*Factors!$D$3)+('Raw Data'!$F30*Factors!$D$4)+('Raw Data'!$G30*Factors!$D$5)</f>
        <v>55.059999999999995</v>
      </c>
      <c r="G30" s="48">
        <f>('Raw Data'!$D30*Factors!$E$2)+('Raw Data'!$E30*Factors!$E$3)+('Raw Data'!$F30*Factors!$E$4)+('Raw Data'!$G30*Factors!$E$5)</f>
        <v>47.46</v>
      </c>
    </row>
    <row r="31" spans="1:7" ht="12">
      <c r="A31" s="72">
        <f>'Raw Data'!A31</f>
        <v>30</v>
      </c>
      <c r="B31" s="41" t="str">
        <f>'Raw Data'!B31</f>
        <v>h</v>
      </c>
      <c r="C31" s="42" t="str">
        <f>'Raw Data'!C31</f>
        <v>OEM</v>
      </c>
      <c r="D31" s="47">
        <f>('Raw Data'!$D31*Factors!$B$2)+('Raw Data'!$E31*Factors!$B$3)+('Raw Data'!$F31*Factors!$B$4)+('Raw Data'!$G31*Factors!$B$5)</f>
        <v>38.38</v>
      </c>
      <c r="E31" s="47">
        <f>('Raw Data'!$D31*Factors!$C$2)+('Raw Data'!$E31*Factors!$C$3)+('Raw Data'!$F31*Factors!$C$4)+('Raw Data'!$G31*Factors!$C$5)</f>
        <v>83.74</v>
      </c>
      <c r="F31" s="48">
        <f>('Raw Data'!$D31*Factors!$D$2)+('Raw Data'!$E31*Factors!$D$3)+('Raw Data'!$F31*Factors!$D$4)+('Raw Data'!$G31*Factors!$D$5)</f>
        <v>66.26</v>
      </c>
      <c r="G31" s="48">
        <f>('Raw Data'!$D31*Factors!$E$2)+('Raw Data'!$E31*Factors!$E$3)+('Raw Data'!$F31*Factors!$E$4)+('Raw Data'!$G31*Factors!$E$5)</f>
        <v>57.06</v>
      </c>
    </row>
    <row r="32" spans="1:7" ht="12">
      <c r="A32" s="72">
        <f>'Raw Data'!A32</f>
        <v>31</v>
      </c>
      <c r="B32" s="41" t="str">
        <f>'Raw Data'!B32</f>
        <v>h</v>
      </c>
      <c r="C32" s="42" t="str">
        <f>'Raw Data'!C32</f>
        <v>OEM</v>
      </c>
      <c r="D32" s="47">
        <f>('Raw Data'!$D32*Factors!$B$2)+('Raw Data'!$E32*Factors!$B$3)+('Raw Data'!$F32*Factors!$B$4)+('Raw Data'!$G32*Factors!$B$5)</f>
        <v>42.56</v>
      </c>
      <c r="E32" s="47">
        <f>('Raw Data'!$D32*Factors!$C$2)+('Raw Data'!$E32*Factors!$C$3)+('Raw Data'!$F32*Factors!$C$4)+('Raw Data'!$G32*Factors!$C$5)</f>
        <v>92.646</v>
      </c>
      <c r="F32" s="48">
        <f>('Raw Data'!$D32*Factors!$D$2)+('Raw Data'!$E32*Factors!$D$3)+('Raw Data'!$F32*Factors!$D$4)+('Raw Data'!$G32*Factors!$D$5)</f>
        <v>73.38</v>
      </c>
      <c r="G32" s="48">
        <f>('Raw Data'!$D32*Factors!$E$2)+('Raw Data'!$E32*Factors!$E$3)+('Raw Data'!$F32*Factors!$E$4)+('Raw Data'!$G32*Factors!$E$5)</f>
        <v>63.24</v>
      </c>
    </row>
    <row r="33" spans="1:7" ht="12">
      <c r="A33" s="72">
        <f>'Raw Data'!A33</f>
        <v>32</v>
      </c>
      <c r="B33" s="41" t="str">
        <f>'Raw Data'!B33</f>
        <v>I</v>
      </c>
      <c r="C33" s="42" t="str">
        <f>'Raw Data'!C33</f>
        <v>OEM</v>
      </c>
      <c r="D33" s="47">
        <f>('Raw Data'!$D33*Factors!$B$2)+('Raw Data'!$E33*Factors!$B$3)+('Raw Data'!$F33*Factors!$B$4)+('Raw Data'!$G33*Factors!$B$5)</f>
        <v>55.8</v>
      </c>
      <c r="E33" s="47">
        <f>('Raw Data'!$D33*Factors!$C$2)+('Raw Data'!$E33*Factors!$C$3)+('Raw Data'!$F33*Factors!$C$4)+('Raw Data'!$G33*Factors!$C$5)</f>
        <v>115.382</v>
      </c>
      <c r="F33" s="48">
        <f>('Raw Data'!$D33*Factors!$D$2)+('Raw Data'!$E33*Factors!$D$3)+('Raw Data'!$F33*Factors!$D$4)+('Raw Data'!$G33*Factors!$D$5)</f>
        <v>92.62</v>
      </c>
      <c r="G33" s="48">
        <f>('Raw Data'!$D33*Factors!$E$2)+('Raw Data'!$E33*Factors!$E$3)+('Raw Data'!$F33*Factors!$E$4)+('Raw Data'!$G33*Factors!$E$5)</f>
        <v>80.64</v>
      </c>
    </row>
    <row r="34" spans="1:7" ht="12">
      <c r="A34" s="72">
        <f>'Raw Data'!A34</f>
        <v>33</v>
      </c>
      <c r="B34" s="41" t="str">
        <f>'Raw Data'!B34</f>
        <v>I</v>
      </c>
      <c r="C34" s="42" t="str">
        <f>'Raw Data'!C34</f>
        <v>OEM</v>
      </c>
      <c r="D34" s="47">
        <f>('Raw Data'!$D34*Factors!$B$2)+('Raw Data'!$E34*Factors!$B$3)+('Raw Data'!$F34*Factors!$B$4)+('Raw Data'!$G34*Factors!$B$5)</f>
        <v>67.77000000000001</v>
      </c>
      <c r="E34" s="47">
        <f>('Raw Data'!$D34*Factors!$C$2)+('Raw Data'!$E34*Factors!$C$3)+('Raw Data'!$F34*Factors!$C$4)+('Raw Data'!$G34*Factors!$C$5)</f>
        <v>139.577</v>
      </c>
      <c r="F34" s="48">
        <f>('Raw Data'!$D34*Factors!$D$2)+('Raw Data'!$E34*Factors!$D$3)+('Raw Data'!$F34*Factors!$D$4)+('Raw Data'!$G34*Factors!$D$5)</f>
        <v>112.16</v>
      </c>
      <c r="G34" s="48">
        <f>('Raw Data'!$D34*Factors!$E$2)+('Raw Data'!$E34*Factors!$E$3)+('Raw Data'!$F34*Factors!$E$4)+('Raw Data'!$G34*Factors!$E$5)</f>
        <v>97.73</v>
      </c>
    </row>
    <row r="35" spans="1:7" ht="12">
      <c r="A35" s="72">
        <f>'Raw Data'!A35</f>
        <v>34</v>
      </c>
      <c r="B35" s="41" t="str">
        <f>'Raw Data'!B35</f>
        <v>I</v>
      </c>
      <c r="C35" s="42" t="str">
        <f>'Raw Data'!C35</f>
        <v>OEM</v>
      </c>
      <c r="D35" s="47">
        <f>('Raw Data'!$D35*Factors!$B$2)+('Raw Data'!$E35*Factors!$B$3)+('Raw Data'!$F35*Factors!$B$4)+('Raw Data'!$G35*Factors!$B$5)</f>
        <v>73.48</v>
      </c>
      <c r="E35" s="47">
        <f>('Raw Data'!$D35*Factors!$C$2)+('Raw Data'!$E35*Factors!$C$3)+('Raw Data'!$F35*Factors!$C$4)+('Raw Data'!$G35*Factors!$C$5)</f>
        <v>151.137</v>
      </c>
      <c r="F35" s="48">
        <f>('Raw Data'!$D35*Factors!$D$2)+('Raw Data'!$E35*Factors!$D$3)+('Raw Data'!$F35*Factors!$D$4)+('Raw Data'!$G35*Factors!$D$5)</f>
        <v>121.63</v>
      </c>
      <c r="G35" s="48">
        <f>('Raw Data'!$D35*Factors!$E$2)+('Raw Data'!$E35*Factors!$E$3)+('Raw Data'!$F35*Factors!$E$4)+('Raw Data'!$G35*Factors!$E$5)</f>
        <v>106.1</v>
      </c>
    </row>
    <row r="36" spans="1:7" ht="12">
      <c r="A36" s="72">
        <f>'Raw Data'!A36</f>
        <v>35</v>
      </c>
      <c r="B36" s="41" t="str">
        <f>'Raw Data'!B36</f>
        <v>I</v>
      </c>
      <c r="C36" s="42" t="str">
        <f>'Raw Data'!C36</f>
        <v>OEM</v>
      </c>
      <c r="D36" s="47">
        <f>('Raw Data'!$D36*Factors!$B$2)+('Raw Data'!$E36*Factors!$B$3)+('Raw Data'!$F36*Factors!$B$4)+('Raw Data'!$G36*Factors!$B$5)</f>
        <v>106.59000000000002</v>
      </c>
      <c r="E36" s="47">
        <f>('Raw Data'!$D36*Factors!$C$2)+('Raw Data'!$E36*Factors!$C$3)+('Raw Data'!$F36*Factors!$C$4)+('Raw Data'!$G36*Factors!$C$5)</f>
        <v>222.42800000000003</v>
      </c>
      <c r="F36" s="48">
        <f>('Raw Data'!$D36*Factors!$D$2)+('Raw Data'!$E36*Factors!$D$3)+('Raw Data'!$F36*Factors!$D$4)+('Raw Data'!$G36*Factors!$D$5)</f>
        <v>178.31</v>
      </c>
      <c r="G36" s="48">
        <f>('Raw Data'!$D36*Factors!$E$2)+('Raw Data'!$E36*Factors!$E$3)+('Raw Data'!$F36*Factors!$E$4)+('Raw Data'!$G36*Factors!$E$5)</f>
        <v>155.09</v>
      </c>
    </row>
    <row r="37" spans="1:7" ht="12">
      <c r="A37" s="72">
        <f>'Raw Data'!A37</f>
        <v>36</v>
      </c>
      <c r="B37" s="41" t="str">
        <f>'Raw Data'!B37</f>
        <v>j</v>
      </c>
      <c r="C37" s="42" t="str">
        <f>'Raw Data'!C37</f>
        <v>OEM</v>
      </c>
      <c r="D37" s="47">
        <f>('Raw Data'!$D37*Factors!$B$2)+('Raw Data'!$E37*Factors!$B$3)+('Raw Data'!$F37*Factors!$B$4)+('Raw Data'!$G37*Factors!$B$5)</f>
        <v>78.32000000000001</v>
      </c>
      <c r="E37" s="47">
        <f>('Raw Data'!$D37*Factors!$C$2)+('Raw Data'!$E37*Factors!$C$3)+('Raw Data'!$F37*Factors!$C$4)+('Raw Data'!$G37*Factors!$C$5)</f>
        <v>167.69400000000002</v>
      </c>
      <c r="F37" s="48">
        <f>('Raw Data'!$D37*Factors!$D$2)+('Raw Data'!$E37*Factors!$D$3)+('Raw Data'!$F37*Factors!$D$4)+('Raw Data'!$G37*Factors!$D$5)</f>
        <v>133.38</v>
      </c>
      <c r="G37" s="48">
        <f>('Raw Data'!$D37*Factors!$E$2)+('Raw Data'!$E37*Factors!$E$3)+('Raw Data'!$F37*Factors!$E$4)+('Raw Data'!$G37*Factors!$E$5)</f>
        <v>115.32</v>
      </c>
    </row>
    <row r="38" spans="1:7" ht="12">
      <c r="A38" s="72">
        <f>'Raw Data'!A38</f>
        <v>37</v>
      </c>
      <c r="B38" s="41" t="str">
        <f>'Raw Data'!B38</f>
        <v>k</v>
      </c>
      <c r="C38" s="42" t="str">
        <f>'Raw Data'!C38</f>
        <v>OEM</v>
      </c>
      <c r="D38" s="47">
        <f>('Raw Data'!$D38*Factors!$B$2)+('Raw Data'!$E38*Factors!$B$3)+('Raw Data'!$F38*Factors!$B$4)+('Raw Data'!$G38*Factors!$B$5)</f>
        <v>167.45</v>
      </c>
      <c r="E38" s="47">
        <f>('Raw Data'!$D38*Factors!$C$2)+('Raw Data'!$E38*Factors!$C$3)+('Raw Data'!$F38*Factors!$C$4)+('Raw Data'!$G38*Factors!$C$5)</f>
        <v>365.222</v>
      </c>
      <c r="F38" s="48">
        <f>('Raw Data'!$D38*Factors!$D$2)+('Raw Data'!$E38*Factors!$D$3)+('Raw Data'!$F38*Factors!$D$4)+('Raw Data'!$G38*Factors!$D$5)</f>
        <v>289.07</v>
      </c>
      <c r="G38" s="48">
        <f>('Raw Data'!$D38*Factors!$E$2)+('Raw Data'!$E38*Factors!$E$3)+('Raw Data'!$F38*Factors!$E$4)+('Raw Data'!$G38*Factors!$E$5)</f>
        <v>248.98999999999998</v>
      </c>
    </row>
    <row r="39" spans="1:7" ht="12">
      <c r="A39" s="72">
        <f>'Raw Data'!A39</f>
        <v>38</v>
      </c>
      <c r="B39" s="41" t="str">
        <f>'Raw Data'!B39</f>
        <v>l</v>
      </c>
      <c r="C39" s="42" t="str">
        <f>'Raw Data'!C39</f>
        <v>OEM</v>
      </c>
      <c r="D39" s="47">
        <f>('Raw Data'!$D39*Factors!$B$2)+('Raw Data'!$E39*Factors!$B$3)+('Raw Data'!$F39*Factors!$B$4)+('Raw Data'!$G39*Factors!$B$5)</f>
        <v>85.8636507936509</v>
      </c>
      <c r="E39" s="47">
        <f>('Raw Data'!$D39*Factors!$C$2)+('Raw Data'!$E39*Factors!$C$3)+('Raw Data'!$F39*Factors!$C$4)+('Raw Data'!$G39*Factors!$C$5)</f>
        <v>186.44487301587324</v>
      </c>
      <c r="F39" s="48">
        <f>('Raw Data'!$D39*Factors!$D$2)+('Raw Data'!$E39*Factors!$D$3)+('Raw Data'!$F39*Factors!$D$4)+('Raw Data'!$G39*Factors!$D$5)</f>
        <v>147.6688888888891</v>
      </c>
      <c r="G39" s="48">
        <f>('Raw Data'!$D39*Factors!$E$2)+('Raw Data'!$E39*Factors!$E$3)+('Raw Data'!$F39*Factors!$E$4)+('Raw Data'!$G39*Factors!$E$5)</f>
        <v>127.26047619047635</v>
      </c>
    </row>
    <row r="40" spans="1:7" ht="12">
      <c r="A40" s="72">
        <f>'Raw Data'!A40</f>
        <v>39</v>
      </c>
      <c r="B40" s="41" t="str">
        <f>'Raw Data'!B40</f>
        <v>m</v>
      </c>
      <c r="C40" s="42" t="str">
        <f>'Raw Data'!C40</f>
        <v>OEM</v>
      </c>
      <c r="D40" s="47">
        <f>('Raw Data'!$D40*Factors!$B$2)+('Raw Data'!$E40*Factors!$B$3)+('Raw Data'!$F40*Factors!$B$4)+('Raw Data'!$G40*Factors!$B$5)</f>
        <v>99.042</v>
      </c>
      <c r="E40" s="47">
        <f>('Raw Data'!$D40*Factors!$C$2)+('Raw Data'!$E40*Factors!$C$3)+('Raw Data'!$F40*Factors!$C$4)+('Raw Data'!$G40*Factors!$C$5)</f>
        <v>215.7072</v>
      </c>
      <c r="F40" s="48">
        <f>('Raw Data'!$D40*Factors!$D$2)+('Raw Data'!$E40*Factors!$D$3)+('Raw Data'!$F40*Factors!$D$4)+('Raw Data'!$G40*Factors!$D$5)</f>
        <v>170.586</v>
      </c>
      <c r="G40" s="48">
        <f>('Raw Data'!$D40*Factors!$E$2)+('Raw Data'!$E40*Factors!$E$3)+('Raw Data'!$F40*Factors!$E$4)+('Raw Data'!$G40*Factors!$E$5)</f>
        <v>146.838</v>
      </c>
    </row>
    <row r="41" spans="1:7" ht="12">
      <c r="A41" s="72">
        <f>'Raw Data'!A41</f>
        <v>40</v>
      </c>
      <c r="B41" s="41" t="str">
        <f>'Raw Data'!B41</f>
        <v>n</v>
      </c>
      <c r="C41" s="42" t="str">
        <f>'Raw Data'!C41</f>
        <v>OEM</v>
      </c>
      <c r="D41" s="47">
        <f>('Raw Data'!$D41*Factors!$B$2)+('Raw Data'!$E41*Factors!$B$3)+('Raw Data'!$F41*Factors!$B$4)+('Raw Data'!$G41*Factors!$B$5)</f>
        <v>128.99213740458</v>
      </c>
      <c r="E41" s="47">
        <f>('Raw Data'!$D41*Factors!$C$2)+('Raw Data'!$E41*Factors!$C$3)+('Raw Data'!$F41*Factors!$C$4)+('Raw Data'!$G41*Factors!$C$5)</f>
        <v>278.7777557251905</v>
      </c>
      <c r="F41" s="48">
        <f>('Raw Data'!$D41*Factors!$D$2)+('Raw Data'!$E41*Factors!$D$3)+('Raw Data'!$F41*Factors!$D$4)+('Raw Data'!$G41*Factors!$D$5)</f>
        <v>221.263740458015</v>
      </c>
      <c r="G41" s="48">
        <f>('Raw Data'!$D41*Factors!$E$2)+('Raw Data'!$E41*Factors!$E$3)+('Raw Data'!$F41*Factors!$E$4)+('Raw Data'!$G41*Factors!$E$5)</f>
        <v>190.99320610687002</v>
      </c>
    </row>
    <row r="42" spans="1:7" ht="12">
      <c r="A42" s="72">
        <f>'Raw Data'!A42</f>
        <v>41</v>
      </c>
      <c r="B42" s="41" t="str">
        <f>'Raw Data'!B42</f>
        <v>o</v>
      </c>
      <c r="C42" s="42" t="str">
        <f>'Raw Data'!C42</f>
        <v>OEM</v>
      </c>
      <c r="D42" s="47">
        <f>('Raw Data'!$D42*Factors!$B$2)+('Raw Data'!$E42*Factors!$B$3)+('Raw Data'!$F42*Factors!$B$4)+('Raw Data'!$G42*Factors!$B$5)</f>
        <v>48.405</v>
      </c>
      <c r="E42" s="47">
        <f>('Raw Data'!$D42*Factors!$C$2)+('Raw Data'!$E42*Factors!$C$3)+('Raw Data'!$F42*Factors!$C$4)+('Raw Data'!$G42*Factors!$C$5)</f>
        <v>103.1943</v>
      </c>
      <c r="F42" s="48">
        <f>('Raw Data'!$D42*Factors!$D$2)+('Raw Data'!$E42*Factors!$D$3)+('Raw Data'!$F42*Factors!$D$4)+('Raw Data'!$G42*Factors!$D$5)</f>
        <v>81.95799999999998</v>
      </c>
      <c r="G42" s="48">
        <f>('Raw Data'!$D42*Factors!$E$2)+('Raw Data'!$E42*Factors!$E$3)+('Raw Data'!$F42*Factors!$E$4)+('Raw Data'!$G42*Factors!$E$5)</f>
        <v>70.78099999999999</v>
      </c>
    </row>
    <row r="43" spans="1:7" ht="12">
      <c r="A43" s="72">
        <f>'Raw Data'!A43</f>
        <v>42</v>
      </c>
      <c r="B43" s="41" t="str">
        <f>'Raw Data'!B43</f>
        <v>p</v>
      </c>
      <c r="C43" s="42" t="str">
        <f>'Raw Data'!C43</f>
        <v>OEM</v>
      </c>
      <c r="D43" s="47">
        <f>('Raw Data'!$D43*Factors!$B$2)+('Raw Data'!$E43*Factors!$B$3)+('Raw Data'!$F43*Factors!$B$4)+('Raw Data'!$G43*Factors!$B$5)</f>
        <v>109.60000000000001</v>
      </c>
      <c r="E43" s="47">
        <f>('Raw Data'!$D43*Factors!$C$2)+('Raw Data'!$E43*Factors!$C$3)+('Raw Data'!$F43*Factors!$C$4)+('Raw Data'!$G43*Factors!$C$5)</f>
        <v>226.35000000000002</v>
      </c>
      <c r="F43" s="48">
        <f>('Raw Data'!$D43*Factors!$D$2)+('Raw Data'!$E43*Factors!$D$3)+('Raw Data'!$F43*Factors!$D$4)+('Raw Data'!$G43*Factors!$D$5)</f>
        <v>181.7</v>
      </c>
      <c r="G43" s="48">
        <f>('Raw Data'!$D43*Factors!$E$2)+('Raw Data'!$E43*Factors!$E$3)+('Raw Data'!$F43*Factors!$E$4)+('Raw Data'!$G43*Factors!$E$5)</f>
        <v>158.2</v>
      </c>
    </row>
    <row r="44" spans="1:7" ht="12">
      <c r="A44" s="72">
        <f>'Raw Data'!A44</f>
        <v>43</v>
      </c>
      <c r="B44" s="41" t="str">
        <f>'Raw Data'!B44</f>
        <v>q</v>
      </c>
      <c r="C44" s="42" t="str">
        <f>'Raw Data'!C44</f>
        <v>OEM</v>
      </c>
      <c r="D44" s="47">
        <f>('Raw Data'!$D44*Factors!$B$2)+('Raw Data'!$E44*Factors!$B$3)+('Raw Data'!$F44*Factors!$B$4)+('Raw Data'!$G44*Factors!$B$5)</f>
        <v>74.50000000000001</v>
      </c>
      <c r="E44" s="47">
        <f>('Raw Data'!$D44*Factors!$C$2)+('Raw Data'!$E44*Factors!$C$3)+('Raw Data'!$F44*Factors!$C$4)+('Raw Data'!$G44*Factors!$C$5)</f>
        <v>151.54</v>
      </c>
      <c r="F44" s="48">
        <f>('Raw Data'!$D44*Factors!$D$2)+('Raw Data'!$E44*Factors!$D$3)+('Raw Data'!$F44*Factors!$D$4)+('Raw Data'!$G44*Factors!$D$5)</f>
        <v>121.89999999999999</v>
      </c>
      <c r="G44" s="48">
        <f>('Raw Data'!$D44*Factors!$E$2)+('Raw Data'!$E44*Factors!$E$3)+('Raw Data'!$F44*Factors!$E$4)+('Raw Data'!$G44*Factors!$E$5)</f>
        <v>106.3</v>
      </c>
    </row>
    <row r="45" spans="1:7" ht="12">
      <c r="A45" s="72">
        <f>'Raw Data'!A45</f>
        <v>44</v>
      </c>
      <c r="B45" s="41" t="str">
        <f>'Raw Data'!B45</f>
        <v>q</v>
      </c>
      <c r="C45" s="42" t="str">
        <f>'Raw Data'!C45</f>
        <v>OEM</v>
      </c>
      <c r="D45" s="47">
        <f>('Raw Data'!$D45*Factors!$B$2)+('Raw Data'!$E45*Factors!$B$3)+('Raw Data'!$F45*Factors!$B$4)+('Raw Data'!$G45*Factors!$B$5)</f>
        <v>143.4</v>
      </c>
      <c r="E45" s="47">
        <f>('Raw Data'!$D45*Factors!$C$2)+('Raw Data'!$E45*Factors!$C$3)+('Raw Data'!$F45*Factors!$C$4)+('Raw Data'!$G45*Factors!$C$5)</f>
        <v>302.96</v>
      </c>
      <c r="F45" s="48">
        <f>('Raw Data'!$D45*Factors!$D$2)+('Raw Data'!$E45*Factors!$D$3)+('Raw Data'!$F45*Factors!$D$4)+('Raw Data'!$G45*Factors!$D$5)</f>
        <v>241.39999999999998</v>
      </c>
      <c r="G45" s="48">
        <f>('Raw Data'!$D45*Factors!$E$2)+('Raw Data'!$E45*Factors!$E$3)+('Raw Data'!$F45*Factors!$E$4)+('Raw Data'!$G45*Factors!$E$5)</f>
        <v>209</v>
      </c>
    </row>
    <row r="46" spans="1:7" ht="12">
      <c r="A46" s="72">
        <f>'Raw Data'!A46</f>
        <v>45</v>
      </c>
      <c r="B46" s="41" t="str">
        <f>'Raw Data'!B46</f>
        <v>q</v>
      </c>
      <c r="C46" s="42" t="str">
        <f>'Raw Data'!C46</f>
        <v>OEM</v>
      </c>
      <c r="D46" s="47">
        <f>('Raw Data'!$D46*Factors!$B$2)+('Raw Data'!$E46*Factors!$B$3)+('Raw Data'!$F46*Factors!$B$4)+('Raw Data'!$G46*Factors!$B$5)</f>
        <v>88.3</v>
      </c>
      <c r="E46" s="47">
        <f>('Raw Data'!$D46*Factors!$C$2)+('Raw Data'!$E46*Factors!$C$3)+('Raw Data'!$F46*Factors!$C$4)+('Raw Data'!$G46*Factors!$C$5)</f>
        <v>183.2</v>
      </c>
      <c r="F46" s="48">
        <f>('Raw Data'!$D46*Factors!$D$2)+('Raw Data'!$E46*Factors!$D$3)+('Raw Data'!$F46*Factors!$D$4)+('Raw Data'!$G46*Factors!$D$5)</f>
        <v>147.1</v>
      </c>
      <c r="G46" s="48">
        <f>('Raw Data'!$D46*Factors!$E$2)+('Raw Data'!$E46*Factors!$E$3)+('Raw Data'!$F46*Factors!$E$4)+('Raw Data'!$G46*Factors!$E$5)</f>
        <v>128.1</v>
      </c>
    </row>
    <row r="47" spans="1:7" ht="12">
      <c r="A47" s="72">
        <f>'Raw Data'!A47</f>
        <v>46</v>
      </c>
      <c r="B47" s="41" t="str">
        <f>'Raw Data'!B47</f>
        <v>r</v>
      </c>
      <c r="C47" s="42" t="str">
        <f>'Raw Data'!C47</f>
        <v>OEM</v>
      </c>
      <c r="D47" s="47">
        <f>('Raw Data'!$D47*Factors!$B$2)+('Raw Data'!$E47*Factors!$B$3)+('Raw Data'!$F47*Factors!$B$4)+('Raw Data'!$G47*Factors!$B$5)</f>
        <v>267.3</v>
      </c>
      <c r="E47" s="47">
        <f>('Raw Data'!$D47*Factors!$C$2)+('Raw Data'!$E47*Factors!$C$3)+('Raw Data'!$F47*Factors!$C$4)+('Raw Data'!$G47*Factors!$C$5)</f>
        <v>335.1</v>
      </c>
      <c r="F47" s="48">
        <f>('Raw Data'!$D47*Factors!$D$2)+('Raw Data'!$E47*Factors!$D$3)+('Raw Data'!$F47*Factors!$D$4)+('Raw Data'!$G47*Factors!$D$5)</f>
        <v>335.1</v>
      </c>
      <c r="G47" s="48">
        <f>('Raw Data'!$D47*Factors!$E$2)+('Raw Data'!$E47*Factors!$E$3)+('Raw Data'!$F47*Factors!$E$4)+('Raw Data'!$G47*Factors!$E$5)</f>
        <v>335.1</v>
      </c>
    </row>
    <row r="48" spans="1:7" ht="12">
      <c r="A48" s="72">
        <f>'Raw Data'!A48</f>
        <v>47</v>
      </c>
      <c r="B48" s="41" t="str">
        <f>'Raw Data'!B48</f>
        <v>r</v>
      </c>
      <c r="C48" s="42" t="str">
        <f>'Raw Data'!C48</f>
        <v>OEM</v>
      </c>
      <c r="D48" s="47">
        <f>('Raw Data'!$D48*Factors!$B$2)+('Raw Data'!$E48*Factors!$B$3)+('Raw Data'!$F48*Factors!$B$4)+('Raw Data'!$G48*Factors!$B$5)</f>
        <v>225.2</v>
      </c>
      <c r="E48" s="47">
        <f>('Raw Data'!$D48*Factors!$C$2)+('Raw Data'!$E48*Factors!$C$3)+('Raw Data'!$F48*Factors!$C$4)+('Raw Data'!$G48*Factors!$C$5)</f>
        <v>280.4</v>
      </c>
      <c r="F48" s="48">
        <f>('Raw Data'!$D48*Factors!$D$2)+('Raw Data'!$E48*Factors!$D$3)+('Raw Data'!$F48*Factors!$D$4)+('Raw Data'!$G48*Factors!$D$5)</f>
        <v>280.4</v>
      </c>
      <c r="G48" s="48">
        <f>('Raw Data'!$D48*Factors!$E$2)+('Raw Data'!$E48*Factors!$E$3)+('Raw Data'!$F48*Factors!$E$4)+('Raw Data'!$G48*Factors!$E$5)</f>
        <v>280.4</v>
      </c>
    </row>
    <row r="49" spans="1:7" ht="12">
      <c r="A49" s="72">
        <f>'Raw Data'!A49</f>
        <v>48</v>
      </c>
      <c r="B49" s="41" t="str">
        <f>'Raw Data'!B49</f>
        <v>r</v>
      </c>
      <c r="C49" s="42" t="str">
        <f>'Raw Data'!C49</f>
        <v>OEM</v>
      </c>
      <c r="D49" s="47">
        <f>('Raw Data'!$D49*Factors!$B$2)+('Raw Data'!$E49*Factors!$B$3)+('Raw Data'!$F49*Factors!$B$4)+('Raw Data'!$G49*Factors!$B$5)</f>
        <v>240.39999999999998</v>
      </c>
      <c r="E49" s="47">
        <f>('Raw Data'!$D49*Factors!$C$2)+('Raw Data'!$E49*Factors!$C$3)+('Raw Data'!$F49*Factors!$C$4)+('Raw Data'!$G49*Factors!$C$5)</f>
        <v>300.8</v>
      </c>
      <c r="F49" s="48">
        <f>('Raw Data'!$D49*Factors!$D$2)+('Raw Data'!$E49*Factors!$D$3)+('Raw Data'!$F49*Factors!$D$4)+('Raw Data'!$G49*Factors!$D$5)</f>
        <v>300.8</v>
      </c>
      <c r="G49" s="48">
        <f>('Raw Data'!$D49*Factors!$E$2)+('Raw Data'!$E49*Factors!$E$3)+('Raw Data'!$F49*Factors!$E$4)+('Raw Data'!$G49*Factors!$E$5)</f>
        <v>300.8</v>
      </c>
    </row>
    <row r="50" spans="1:7" ht="12">
      <c r="A50" s="72">
        <f>'Raw Data'!A50</f>
        <v>49</v>
      </c>
      <c r="B50" s="41" t="str">
        <f>'Raw Data'!B50</f>
        <v>r</v>
      </c>
      <c r="C50" s="42" t="str">
        <f>'Raw Data'!C50</f>
        <v>OEM</v>
      </c>
      <c r="D50" s="47">
        <f>('Raw Data'!$D50*Factors!$B$2)+('Raw Data'!$E50*Factors!$B$3)+('Raw Data'!$F50*Factors!$B$4)+('Raw Data'!$G50*Factors!$B$5)</f>
        <v>355.9</v>
      </c>
      <c r="E50" s="47">
        <f>('Raw Data'!$D50*Factors!$C$2)+('Raw Data'!$E50*Factors!$C$3)+('Raw Data'!$F50*Factors!$C$4)+('Raw Data'!$G50*Factors!$C$5)</f>
        <v>445.3</v>
      </c>
      <c r="F50" s="48">
        <f>('Raw Data'!$D50*Factors!$D$2)+('Raw Data'!$E50*Factors!$D$3)+('Raw Data'!$F50*Factors!$D$4)+('Raw Data'!$G50*Factors!$D$5)</f>
        <v>445.3</v>
      </c>
      <c r="G50" s="48">
        <f>('Raw Data'!$D50*Factors!$E$2)+('Raw Data'!$E50*Factors!$E$3)+('Raw Data'!$F50*Factors!$E$4)+('Raw Data'!$G50*Factors!$E$5)</f>
        <v>445.3</v>
      </c>
    </row>
    <row r="51" spans="1:7" ht="12">
      <c r="A51" s="72">
        <f>'Raw Data'!A51</f>
        <v>50</v>
      </c>
      <c r="B51" s="41" t="str">
        <f>'Raw Data'!B51</f>
        <v>s</v>
      </c>
      <c r="C51" s="42" t="str">
        <f>'Raw Data'!C51</f>
        <v>OEM</v>
      </c>
      <c r="D51" s="47">
        <f>('Raw Data'!$D51*Factors!$B$2)+('Raw Data'!$E51*Factors!$B$3)+('Raw Data'!$F51*Factors!$B$4)+('Raw Data'!$G51*Factors!$B$5)</f>
        <v>162.8</v>
      </c>
      <c r="E51" s="47">
        <f>('Raw Data'!$D51*Factors!$C$2)+('Raw Data'!$E51*Factors!$C$3)+('Raw Data'!$F51*Factors!$C$4)+('Raw Data'!$G51*Factors!$C$5)</f>
        <v>207.60000000000002</v>
      </c>
      <c r="F51" s="48">
        <f>('Raw Data'!$D51*Factors!$D$2)+('Raw Data'!$E51*Factors!$D$3)+('Raw Data'!$F51*Factors!$D$4)+('Raw Data'!$G51*Factors!$D$5)</f>
        <v>207.6</v>
      </c>
      <c r="G51" s="48">
        <f>('Raw Data'!$D51*Factors!$E$2)+('Raw Data'!$E51*Factors!$E$3)+('Raw Data'!$F51*Factors!$E$4)+('Raw Data'!$G51*Factors!$E$5)</f>
        <v>207.6</v>
      </c>
    </row>
    <row r="52" spans="1:7" ht="12">
      <c r="A52" s="72">
        <f>'Raw Data'!A52</f>
        <v>51</v>
      </c>
      <c r="B52" s="41" t="str">
        <f>'Raw Data'!B52</f>
        <v>s</v>
      </c>
      <c r="C52" s="42" t="str">
        <f>'Raw Data'!C52</f>
        <v>OEM</v>
      </c>
      <c r="D52" s="47">
        <f>('Raw Data'!$D52*Factors!$B$2)+('Raw Data'!$E52*Factors!$B$3)+('Raw Data'!$F52*Factors!$B$4)+('Raw Data'!$G52*Factors!$B$5)</f>
        <v>240.5</v>
      </c>
      <c r="E52" s="47">
        <f>('Raw Data'!$D52*Factors!$C$2)+('Raw Data'!$E52*Factors!$C$3)+('Raw Data'!$F52*Factors!$C$4)+('Raw Data'!$G52*Factors!$C$5)</f>
        <v>303.5</v>
      </c>
      <c r="F52" s="48">
        <f>('Raw Data'!$D52*Factors!$D$2)+('Raw Data'!$E52*Factors!$D$3)+('Raw Data'!$F52*Factors!$D$4)+('Raw Data'!$G52*Factors!$D$5)</f>
        <v>303.5</v>
      </c>
      <c r="G52" s="48">
        <f>('Raw Data'!$D52*Factors!$E$2)+('Raw Data'!$E52*Factors!$E$3)+('Raw Data'!$F52*Factors!$E$4)+('Raw Data'!$G52*Factors!$E$5)</f>
        <v>303.5</v>
      </c>
    </row>
    <row r="53" spans="2:7" ht="12.75">
      <c r="B53"/>
      <c r="C53"/>
      <c r="D53"/>
      <c r="E53"/>
      <c r="F53"/>
      <c r="G53"/>
    </row>
  </sheetData>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J2" sqref="J2:J52"/>
    </sheetView>
  </sheetViews>
  <sheetFormatPr defaultColWidth="9.140625" defaultRowHeight="12.75"/>
  <cols>
    <col min="1" max="1" width="11.57421875" style="0" customWidth="1"/>
    <col min="2" max="2" width="31.421875" style="0" bestFit="1" customWidth="1"/>
    <col min="3" max="3" width="19.140625" style="0" bestFit="1" customWidth="1"/>
    <col min="4" max="4" width="9.140625" style="0" bestFit="1" customWidth="1"/>
    <col min="5" max="5" width="8.00390625" style="0" bestFit="1" customWidth="1"/>
    <col min="6" max="6" width="10.00390625" style="0" bestFit="1" customWidth="1"/>
    <col min="7" max="7" width="15.00390625" style="0" bestFit="1" customWidth="1"/>
    <col min="8" max="8" width="21.140625" style="0" bestFit="1" customWidth="1"/>
    <col min="9" max="9" width="15.28125" style="0" customWidth="1"/>
    <col min="10" max="16384" width="11.57421875" style="0" customWidth="1"/>
  </cols>
  <sheetData>
    <row r="1" spans="1:10" ht="12.75">
      <c r="A1" s="37" t="s">
        <v>20</v>
      </c>
      <c r="B1" s="37" t="s">
        <v>44</v>
      </c>
      <c r="C1" s="37" t="s">
        <v>45</v>
      </c>
      <c r="D1" s="37" t="s">
        <v>8</v>
      </c>
      <c r="E1" s="37" t="s">
        <v>39</v>
      </c>
      <c r="F1" s="37" t="s">
        <v>27</v>
      </c>
      <c r="G1" s="37" t="s">
        <v>70</v>
      </c>
      <c r="H1" s="37" t="s">
        <v>71</v>
      </c>
      <c r="I1" s="37" t="s">
        <v>56</v>
      </c>
      <c r="J1" s="37" t="s">
        <v>61</v>
      </c>
    </row>
    <row r="2" spans="1:10" ht="12.75">
      <c r="A2">
        <f>'Actual Data'!A4</f>
        <v>1</v>
      </c>
      <c r="B2" s="49" t="str">
        <f>'Actual Data'!C4</f>
        <v>a</v>
      </c>
      <c r="C2" s="50" t="str">
        <f>'Actual Data'!B4</f>
        <v>OEM</v>
      </c>
      <c r="D2" s="51">
        <f>'Actual Data'!AM4</f>
        <v>317.46</v>
      </c>
      <c r="E2" s="51">
        <f>'Actual Data'!AJ4</f>
        <v>2.43</v>
      </c>
      <c r="F2" s="51">
        <f>'Actual Data'!AK4</f>
        <v>6.46</v>
      </c>
      <c r="G2" s="51">
        <f>'Actual Data'!AL4</f>
        <v>0</v>
      </c>
      <c r="H2" s="51">
        <f>'Actual Data'!AQ4+('Actual Data'!S4*Factors!$G$2)</f>
        <v>568.5</v>
      </c>
      <c r="I2" s="70">
        <f>D2/H2</f>
        <v>0.5584168865435356</v>
      </c>
      <c r="J2" s="78">
        <f>(('Actual Data'!L4*'Actual Data'!K4)*2.5+('Actual Data'!Q4*0.25))^1.6</f>
        <v>53.29543283815009</v>
      </c>
    </row>
    <row r="3" spans="1:10" ht="12.75">
      <c r="A3">
        <f>'Actual Data'!A5</f>
        <v>2</v>
      </c>
      <c r="B3" s="49" t="str">
        <f>'Actual Data'!C5</f>
        <v>a</v>
      </c>
      <c r="C3" s="50" t="str">
        <f>'Actual Data'!B5</f>
        <v>OEM</v>
      </c>
      <c r="D3" s="51">
        <f>'Actual Data'!AM5</f>
        <v>288.7</v>
      </c>
      <c r="E3" s="51">
        <f>'Actual Data'!AJ5</f>
        <v>2.89</v>
      </c>
      <c r="F3" s="51">
        <f>'Actual Data'!AK5</f>
        <v>6.83</v>
      </c>
      <c r="G3" s="51">
        <f>'Actual Data'!AL5</f>
        <v>0</v>
      </c>
      <c r="H3" s="51">
        <f>'Actual Data'!AQ5+('Actual Data'!S5*Factors!$G$2)</f>
        <v>531.9</v>
      </c>
      <c r="I3" s="70">
        <f aca="true" t="shared" si="0" ref="I3:I52">D3/H3</f>
        <v>0.5427711975935327</v>
      </c>
      <c r="J3" s="78">
        <f>(('Actual Data'!L5*'Actual Data'!K5)*2.5+('Actual Data'!Q5*0.25))^1.6</f>
        <v>53.29543283815009</v>
      </c>
    </row>
    <row r="4" spans="1:10" ht="12.75">
      <c r="A4">
        <f>'Actual Data'!A6</f>
        <v>3</v>
      </c>
      <c r="B4" s="49" t="str">
        <f>'Actual Data'!C6</f>
        <v>a</v>
      </c>
      <c r="C4" s="50" t="str">
        <f>'Actual Data'!B6</f>
        <v>OEM</v>
      </c>
      <c r="D4" s="51">
        <f>'Actual Data'!AM6</f>
        <v>248.47</v>
      </c>
      <c r="E4" s="51">
        <f>'Actual Data'!AJ6</f>
        <v>2.81</v>
      </c>
      <c r="F4" s="51">
        <f>'Actual Data'!AK6</f>
        <v>5.39</v>
      </c>
      <c r="G4" s="51">
        <f>'Actual Data'!AL6</f>
        <v>0</v>
      </c>
      <c r="H4" s="51">
        <f>'Actual Data'!AQ6+('Actual Data'!S6*Factors!$G$2)</f>
        <v>485.4</v>
      </c>
      <c r="I4" s="70">
        <f t="shared" si="0"/>
        <v>0.5118871034198599</v>
      </c>
      <c r="J4" s="78">
        <f>(('Actual Data'!L6*'Actual Data'!K6)*2.5+('Actual Data'!Q6*0.25))^1.6</f>
        <v>46.369060464010914</v>
      </c>
    </row>
    <row r="5" spans="1:10" ht="12.75">
      <c r="A5">
        <f>'Actual Data'!A7</f>
        <v>4</v>
      </c>
      <c r="B5" s="49" t="str">
        <f>'Actual Data'!C7</f>
        <v>a</v>
      </c>
      <c r="C5" s="50" t="str">
        <f>'Actual Data'!B7</f>
        <v>OEM</v>
      </c>
      <c r="D5" s="51">
        <f>'Actual Data'!AM7</f>
        <v>206.86</v>
      </c>
      <c r="E5" s="51">
        <f>'Actual Data'!AJ7</f>
        <v>2.85</v>
      </c>
      <c r="F5" s="51">
        <f>'Actual Data'!AK7</f>
        <v>5.29</v>
      </c>
      <c r="G5" s="51">
        <f>'Actual Data'!AL7</f>
        <v>0</v>
      </c>
      <c r="H5" s="51">
        <f>'Actual Data'!AQ7+('Actual Data'!S7*Factors!$G$2)</f>
        <v>351.4</v>
      </c>
      <c r="I5" s="70">
        <f t="shared" si="0"/>
        <v>0.588673875924872</v>
      </c>
      <c r="J5" s="78">
        <f>(('Actual Data'!L7*'Actual Data'!K7)*2.5+('Actual Data'!Q7*0.25))^1.6</f>
        <v>17.58093630950113</v>
      </c>
    </row>
    <row r="6" spans="1:10" ht="12.75">
      <c r="A6">
        <f>'Actual Data'!A8</f>
        <v>5</v>
      </c>
      <c r="B6" s="49" t="str">
        <f>'Actual Data'!C8</f>
        <v>b</v>
      </c>
      <c r="C6" s="50" t="str">
        <f>'Actual Data'!B8</f>
        <v>OEM</v>
      </c>
      <c r="D6" s="51">
        <f>'Actual Data'!AM8</f>
        <v>231.07</v>
      </c>
      <c r="E6" s="51">
        <f>'Actual Data'!AJ8</f>
        <v>3</v>
      </c>
      <c r="F6" s="51">
        <f>'Actual Data'!AK8</f>
        <v>4.82</v>
      </c>
      <c r="G6" s="51">
        <f>'Actual Data'!AL8</f>
        <v>0</v>
      </c>
      <c r="H6" s="51">
        <f>'Actual Data'!AQ8+('Actual Data'!S8*Factors!$G$2)</f>
        <v>421.7</v>
      </c>
      <c r="I6" s="70">
        <f t="shared" si="0"/>
        <v>0.5479487787526678</v>
      </c>
      <c r="J6" s="78">
        <f>(('Actual Data'!L8*'Actual Data'!K8)*2.5+('Actual Data'!Q8*0.25))^1.6</f>
        <v>46.369060464010914</v>
      </c>
    </row>
    <row r="7" spans="1:10" ht="12.75">
      <c r="A7">
        <f>'Actual Data'!A9</f>
        <v>6</v>
      </c>
      <c r="B7" s="49" t="str">
        <f>'Actual Data'!C9</f>
        <v>b</v>
      </c>
      <c r="C7" s="50" t="str">
        <f>'Actual Data'!B9</f>
        <v>OEM</v>
      </c>
      <c r="D7" s="51">
        <f>'Actual Data'!AM9</f>
        <v>176.58</v>
      </c>
      <c r="E7" s="51">
        <f>'Actual Data'!AJ9</f>
        <v>3.32</v>
      </c>
      <c r="F7" s="51">
        <f>'Actual Data'!AK9</f>
        <v>4.6</v>
      </c>
      <c r="G7" s="51">
        <f>'Actual Data'!AL9</f>
        <v>0</v>
      </c>
      <c r="H7" s="51">
        <f>'Actual Data'!AQ9+('Actual Data'!S9*Factors!$G$2)</f>
        <v>280.3</v>
      </c>
      <c r="I7" s="70">
        <f t="shared" si="0"/>
        <v>0.6299678915447735</v>
      </c>
      <c r="J7" s="78">
        <f>(('Actual Data'!L9*'Actual Data'!K9)*2.5+('Actual Data'!Q9*0.25))^1.6</f>
        <v>17.58093630950113</v>
      </c>
    </row>
    <row r="8" spans="1:10" ht="12.75">
      <c r="A8">
        <f>'Actual Data'!A10</f>
        <v>7</v>
      </c>
      <c r="B8" s="49" t="str">
        <f>'Actual Data'!C10</f>
        <v>c</v>
      </c>
      <c r="C8" s="50" t="str">
        <f>'Actual Data'!B10</f>
        <v>OEM</v>
      </c>
      <c r="D8" s="51">
        <f>'Actual Data'!AM10</f>
        <v>134.56</v>
      </c>
      <c r="E8" s="51">
        <f>'Actual Data'!AJ10</f>
        <v>2.41</v>
      </c>
      <c r="F8" s="51">
        <f>'Actual Data'!AK10</f>
        <v>2.97</v>
      </c>
      <c r="G8" s="51">
        <f>'Actual Data'!AL10</f>
        <v>0</v>
      </c>
      <c r="H8" s="51">
        <f>'Actual Data'!AQ10+('Actual Data'!S10*Factors!$G$2)</f>
        <v>221.5</v>
      </c>
      <c r="I8" s="70">
        <f t="shared" si="0"/>
        <v>0.6074943566591422</v>
      </c>
      <c r="J8" s="78">
        <f>(('Actual Data'!L10*'Actual Data'!K10)*2.5+('Actual Data'!Q10*0.25))^1.6</f>
        <v>15.296085524342262</v>
      </c>
    </row>
    <row r="9" spans="1:10" ht="12.75">
      <c r="A9">
        <f>'Actual Data'!A11</f>
        <v>8</v>
      </c>
      <c r="B9" s="49" t="str">
        <f>'Actual Data'!C11</f>
        <v>c</v>
      </c>
      <c r="C9" s="50" t="str">
        <f>'Actual Data'!B11</f>
        <v>OEM</v>
      </c>
      <c r="D9" s="51">
        <f>'Actual Data'!AM11</f>
        <v>97.59</v>
      </c>
      <c r="E9" s="51">
        <f>'Actual Data'!AJ11</f>
        <v>2.2</v>
      </c>
      <c r="F9" s="51">
        <f>'Actual Data'!AK11</f>
        <v>3.49</v>
      </c>
      <c r="G9" s="51">
        <f>'Actual Data'!AL11</f>
        <v>0</v>
      </c>
      <c r="H9" s="51">
        <f>'Actual Data'!AQ11+('Actual Data'!S11*Factors!$G$2)</f>
        <v>165.41</v>
      </c>
      <c r="I9" s="70">
        <f t="shared" si="0"/>
        <v>0.5899885133909679</v>
      </c>
      <c r="J9" s="78">
        <f>(('Actual Data'!L11*'Actual Data'!K11)*2.5+('Actual Data'!Q11*0.25))^1.6</f>
        <v>5.79954613479529</v>
      </c>
    </row>
    <row r="10" spans="1:10" ht="12.75">
      <c r="A10">
        <f>'Actual Data'!A12</f>
        <v>9</v>
      </c>
      <c r="B10" s="49" t="str">
        <f>'Actual Data'!C12</f>
        <v>d</v>
      </c>
      <c r="C10" s="50" t="str">
        <f>'Actual Data'!B12</f>
        <v>OEM</v>
      </c>
      <c r="D10" s="51">
        <f>'Actual Data'!AM12</f>
        <v>94</v>
      </c>
      <c r="E10" s="51">
        <f>'Actual Data'!AJ12</f>
        <v>5.7</v>
      </c>
      <c r="F10" s="51">
        <f>'Actual Data'!AK12</f>
        <v>87</v>
      </c>
      <c r="G10" s="51">
        <f>'Actual Data'!AL12</f>
        <v>0</v>
      </c>
      <c r="H10" s="51">
        <f>'Actual Data'!AQ12+('Actual Data'!S12*Factors!$G$2)</f>
        <v>161</v>
      </c>
      <c r="I10" s="70">
        <f t="shared" si="0"/>
        <v>0.5838509316770186</v>
      </c>
      <c r="J10" s="78">
        <f>(('Actual Data'!L12*'Actual Data'!K12)*2.5+('Actual Data'!Q12*0.25))^1.6</f>
        <v>5.79954613479529</v>
      </c>
    </row>
    <row r="11" spans="1:10" ht="12.75">
      <c r="A11">
        <f>'Actual Data'!A13</f>
        <v>10</v>
      </c>
      <c r="B11" s="49" t="str">
        <f>'Actual Data'!C13</f>
        <v>d</v>
      </c>
      <c r="C11" s="50" t="str">
        <f>'Actual Data'!B13</f>
        <v>OEM</v>
      </c>
      <c r="D11" s="51">
        <f>'Actual Data'!AM13</f>
        <v>96</v>
      </c>
      <c r="E11" s="51">
        <f>'Actual Data'!AJ13</f>
        <v>5.7</v>
      </c>
      <c r="F11" s="51">
        <f>'Actual Data'!AK13</f>
        <v>89</v>
      </c>
      <c r="G11" s="51">
        <f>'Actual Data'!AL13</f>
        <v>0</v>
      </c>
      <c r="H11" s="51">
        <f>'Actual Data'!AQ13+('Actual Data'!S13*Factors!$G$2)</f>
        <v>165</v>
      </c>
      <c r="I11" s="70">
        <f t="shared" si="0"/>
        <v>0.5818181818181818</v>
      </c>
      <c r="J11" s="78">
        <f>(('Actual Data'!L13*'Actual Data'!K13)*2.5+('Actual Data'!Q13*0.25))^1.6</f>
        <v>5.79954613479529</v>
      </c>
    </row>
    <row r="12" spans="1:10" ht="12.75">
      <c r="A12">
        <f>'Actual Data'!A14</f>
        <v>11</v>
      </c>
      <c r="B12" s="49" t="str">
        <f>'Actual Data'!C14</f>
        <v>d</v>
      </c>
      <c r="C12" s="50" t="str">
        <f>'Actual Data'!B14</f>
        <v>OEM</v>
      </c>
      <c r="D12" s="51">
        <f>'Actual Data'!AM14</f>
        <v>88</v>
      </c>
      <c r="E12" s="51">
        <f>'Actual Data'!AJ14</f>
        <v>5.7</v>
      </c>
      <c r="F12" s="51">
        <f>'Actual Data'!AK14</f>
        <v>80</v>
      </c>
      <c r="G12" s="51">
        <f>'Actual Data'!AL14</f>
        <v>0</v>
      </c>
      <c r="H12" s="51">
        <f>'Actual Data'!AQ14+('Actual Data'!S14*Factors!$G$2)</f>
        <v>188</v>
      </c>
      <c r="I12" s="70">
        <f t="shared" si="0"/>
        <v>0.46808510638297873</v>
      </c>
      <c r="J12" s="78">
        <f>(('Actual Data'!L14*'Actual Data'!K14)*2.5+('Actual Data'!Q14*0.25))^1.6</f>
        <v>5.79954613479529</v>
      </c>
    </row>
    <row r="13" spans="1:10" ht="12.75">
      <c r="A13">
        <f>'Actual Data'!A15</f>
        <v>12</v>
      </c>
      <c r="B13" s="49" t="str">
        <f>'Actual Data'!C15</f>
        <v>e</v>
      </c>
      <c r="C13" s="50" t="str">
        <f>'Actual Data'!B15</f>
        <v>OEM</v>
      </c>
      <c r="D13" s="51">
        <f>'Actual Data'!AM15</f>
        <v>96</v>
      </c>
      <c r="E13" s="51">
        <f>'Actual Data'!AJ15</f>
        <v>5.7</v>
      </c>
      <c r="F13" s="51">
        <f>'Actual Data'!AK15</f>
        <v>88</v>
      </c>
      <c r="G13" s="51">
        <f>'Actual Data'!AL15</f>
        <v>0</v>
      </c>
      <c r="H13" s="51">
        <f>'Actual Data'!AQ15+('Actual Data'!S15*Factors!$G$2)</f>
        <v>174</v>
      </c>
      <c r="I13" s="70">
        <f t="shared" si="0"/>
        <v>0.5517241379310345</v>
      </c>
      <c r="J13" s="78">
        <f>(('Actual Data'!L15*'Actual Data'!K15)*2.5+('Actual Data'!Q15*0.25))^1.6</f>
        <v>5.79954613479529</v>
      </c>
    </row>
    <row r="14" spans="1:10" ht="12.75">
      <c r="A14">
        <f>'Actual Data'!A16</f>
        <v>13</v>
      </c>
      <c r="B14" s="49" t="str">
        <f>'Actual Data'!C16</f>
        <v>e</v>
      </c>
      <c r="C14" s="50" t="str">
        <f>'Actual Data'!B16</f>
        <v>OEM</v>
      </c>
      <c r="D14" s="51">
        <f>'Actual Data'!AM16</f>
        <v>99</v>
      </c>
      <c r="E14" s="51">
        <f>'Actual Data'!AJ16</f>
        <v>5.7</v>
      </c>
      <c r="F14" s="51">
        <f>'Actual Data'!AK16</f>
        <v>90</v>
      </c>
      <c r="G14" s="51">
        <f>'Actual Data'!AL16</f>
        <v>0</v>
      </c>
      <c r="H14" s="51">
        <f>'Actual Data'!AQ16+('Actual Data'!S16*Factors!$G$2)</f>
        <v>175</v>
      </c>
      <c r="I14" s="70">
        <f t="shared" si="0"/>
        <v>0.5657142857142857</v>
      </c>
      <c r="J14" s="78">
        <f>(('Actual Data'!L16*'Actual Data'!K16)*2.5+('Actual Data'!Q16*0.25))^1.6</f>
        <v>5.79954613479529</v>
      </c>
    </row>
    <row r="15" spans="1:10" ht="12.75">
      <c r="A15">
        <f>'Actual Data'!A17</f>
        <v>14</v>
      </c>
      <c r="B15" s="49" t="str">
        <f>'Actual Data'!C17</f>
        <v>e</v>
      </c>
      <c r="C15" s="50" t="str">
        <f>'Actual Data'!B17</f>
        <v>OEM</v>
      </c>
      <c r="D15" s="51">
        <f>'Actual Data'!AM17</f>
        <v>89</v>
      </c>
      <c r="E15" s="51">
        <f>'Actual Data'!AJ17</f>
        <v>5.7</v>
      </c>
      <c r="F15" s="51">
        <f>'Actual Data'!AK17</f>
        <v>80</v>
      </c>
      <c r="G15" s="51">
        <f>'Actual Data'!AL17</f>
        <v>0</v>
      </c>
      <c r="H15" s="51">
        <f>'Actual Data'!AQ17+('Actual Data'!S17*Factors!$G$2)</f>
        <v>210</v>
      </c>
      <c r="I15" s="70">
        <f t="shared" si="0"/>
        <v>0.4238095238095238</v>
      </c>
      <c r="J15" s="78">
        <f>(('Actual Data'!L17*'Actual Data'!K17)*2.5+('Actual Data'!Q17*0.25))^1.6</f>
        <v>5.79954613479529</v>
      </c>
    </row>
    <row r="16" spans="1:10" ht="12.75">
      <c r="A16">
        <f>'Actual Data'!A18</f>
        <v>15</v>
      </c>
      <c r="B16" s="49" t="str">
        <f>'Actual Data'!C18</f>
        <v>e</v>
      </c>
      <c r="C16" s="50" t="str">
        <f>'Actual Data'!B18</f>
        <v>OEM</v>
      </c>
      <c r="D16" s="51">
        <f>'Actual Data'!AM18</f>
        <v>112</v>
      </c>
      <c r="E16" s="51">
        <f>'Actual Data'!AJ18</f>
        <v>5.7</v>
      </c>
      <c r="F16" s="51">
        <f>'Actual Data'!AK18</f>
        <v>104</v>
      </c>
      <c r="G16" s="51">
        <f>'Actual Data'!AL18</f>
        <v>0</v>
      </c>
      <c r="H16" s="51">
        <f>'Actual Data'!AQ18+('Actual Data'!S18*Factors!$G$2)</f>
        <v>254</v>
      </c>
      <c r="I16" s="70">
        <f t="shared" si="0"/>
        <v>0.4409448818897638</v>
      </c>
      <c r="J16" s="78">
        <f>(('Actual Data'!L18*'Actual Data'!K18)*2.5+('Actual Data'!Q18*0.25))^1.6</f>
        <v>15.296085524342262</v>
      </c>
    </row>
    <row r="17" spans="1:10" ht="12.75">
      <c r="A17">
        <f>'Actual Data'!A19</f>
        <v>16</v>
      </c>
      <c r="B17" s="49" t="str">
        <f>'Actual Data'!C19</f>
        <v>e</v>
      </c>
      <c r="C17" s="50" t="str">
        <f>'Actual Data'!B19</f>
        <v>OEM</v>
      </c>
      <c r="D17" s="51">
        <f>'Actual Data'!AM19</f>
        <v>115</v>
      </c>
      <c r="E17" s="51">
        <f>'Actual Data'!AJ19</f>
        <v>5.7</v>
      </c>
      <c r="F17" s="51">
        <f>'Actual Data'!AK19</f>
        <v>106</v>
      </c>
      <c r="G17" s="51">
        <f>'Actual Data'!AL19</f>
        <v>0</v>
      </c>
      <c r="H17" s="51">
        <f>'Actual Data'!AQ19+('Actual Data'!S19*Factors!$G$2)</f>
        <v>255</v>
      </c>
      <c r="I17" s="70">
        <f t="shared" si="0"/>
        <v>0.45098039215686275</v>
      </c>
      <c r="J17" s="78">
        <f>(('Actual Data'!L19*'Actual Data'!K19)*2.5+('Actual Data'!Q19*0.25))^1.6</f>
        <v>15.296085524342262</v>
      </c>
    </row>
    <row r="18" spans="1:10" ht="12.75">
      <c r="A18">
        <f>'Actual Data'!A20</f>
        <v>17</v>
      </c>
      <c r="B18" s="49" t="str">
        <f>'Actual Data'!C20</f>
        <v>e</v>
      </c>
      <c r="C18" s="50" t="str">
        <f>'Actual Data'!B20</f>
        <v>OEM</v>
      </c>
      <c r="D18" s="51">
        <f>'Actual Data'!AM20</f>
        <v>125</v>
      </c>
      <c r="E18" s="51">
        <f>'Actual Data'!AJ20</f>
        <v>5.7</v>
      </c>
      <c r="F18" s="51">
        <f>'Actual Data'!AK20</f>
        <v>116</v>
      </c>
      <c r="G18" s="51">
        <f>'Actual Data'!AL20</f>
        <v>0</v>
      </c>
      <c r="H18" s="51">
        <f>'Actual Data'!AQ20+('Actual Data'!S20*Factors!$G$2)</f>
        <v>293</v>
      </c>
      <c r="I18" s="70">
        <f t="shared" si="0"/>
        <v>0.42662116040955633</v>
      </c>
      <c r="J18" s="78">
        <f>(('Actual Data'!L20*'Actual Data'!K20)*2.5+('Actual Data'!Q20*0.25))^1.6</f>
        <v>22.49867094801227</v>
      </c>
    </row>
    <row r="19" spans="1:10" ht="12.75">
      <c r="A19">
        <f>'Actual Data'!A21</f>
        <v>18</v>
      </c>
      <c r="B19" s="49" t="str">
        <f>'Actual Data'!C21</f>
        <v>e</v>
      </c>
      <c r="C19" s="50" t="str">
        <f>'Actual Data'!B21</f>
        <v>OEM</v>
      </c>
      <c r="D19" s="51">
        <f>'Actual Data'!AM21</f>
        <v>119</v>
      </c>
      <c r="E19" s="51">
        <f>'Actual Data'!AJ21</f>
        <v>5.7</v>
      </c>
      <c r="F19" s="51">
        <f>'Actual Data'!AK21</f>
        <v>110</v>
      </c>
      <c r="G19" s="51">
        <f>'Actual Data'!AL21</f>
        <v>0</v>
      </c>
      <c r="H19" s="51">
        <f>'Actual Data'!AQ21+('Actual Data'!S21*Factors!$G$2)</f>
        <v>325</v>
      </c>
      <c r="I19" s="70">
        <f t="shared" si="0"/>
        <v>0.36615384615384616</v>
      </c>
      <c r="J19" s="78">
        <f>(('Actual Data'!L21*'Actual Data'!K21)*2.5+('Actual Data'!Q21*0.25))^1.6</f>
        <v>22.49867094801227</v>
      </c>
    </row>
    <row r="20" spans="1:10" ht="12.75">
      <c r="A20">
        <f>'Actual Data'!A22</f>
        <v>19</v>
      </c>
      <c r="B20" s="49" t="str">
        <f>'Actual Data'!C22</f>
        <v>e</v>
      </c>
      <c r="C20" s="50" t="str">
        <f>'Actual Data'!B22</f>
        <v>OEM</v>
      </c>
      <c r="D20" s="51">
        <f>'Actual Data'!AM22</f>
        <v>106</v>
      </c>
      <c r="E20" s="51">
        <f>'Actual Data'!AJ22</f>
        <v>5.7</v>
      </c>
      <c r="F20" s="51">
        <f>'Actual Data'!AK22</f>
        <v>97</v>
      </c>
      <c r="G20" s="51">
        <f>'Actual Data'!AL22</f>
        <v>0</v>
      </c>
      <c r="H20" s="51">
        <f>'Actual Data'!AQ22+('Actual Data'!S22*Factors!$G$2)</f>
        <v>289</v>
      </c>
      <c r="I20" s="70">
        <f t="shared" si="0"/>
        <v>0.36678200692041524</v>
      </c>
      <c r="J20" s="78">
        <f>(('Actual Data'!L22*'Actual Data'!K22)*2.5+('Actual Data'!Q22*0.25))^1.6</f>
        <v>15.296085524342262</v>
      </c>
    </row>
    <row r="21" spans="1:10" ht="12.75">
      <c r="A21">
        <f>'Actual Data'!A23</f>
        <v>20</v>
      </c>
      <c r="B21" s="49" t="str">
        <f>'Actual Data'!C23</f>
        <v>f</v>
      </c>
      <c r="C21" s="50" t="str">
        <f>'Actual Data'!B23</f>
        <v>OEM</v>
      </c>
      <c r="D21" s="51">
        <f>'Actual Data'!AM23</f>
        <v>108</v>
      </c>
      <c r="E21" s="51">
        <f>'Actual Data'!AJ23</f>
        <v>4.5</v>
      </c>
      <c r="F21" s="51">
        <f>'Actual Data'!AK23</f>
        <v>5.2</v>
      </c>
      <c r="G21" s="51">
        <f>'Actual Data'!AL23</f>
        <v>0</v>
      </c>
      <c r="H21" s="51">
        <f>'Actual Data'!AQ23+('Actual Data'!S23*Factors!$G$2)</f>
        <v>183</v>
      </c>
      <c r="I21" s="70">
        <f t="shared" si="0"/>
        <v>0.5901639344262295</v>
      </c>
      <c r="J21" s="78">
        <f>(('Actual Data'!L23*'Actual Data'!K23)*2.5+('Actual Data'!Q23*0.25))^1.6</f>
        <v>5.79954613479529</v>
      </c>
    </row>
    <row r="22" spans="1:10" ht="12.75">
      <c r="A22">
        <f>'Actual Data'!A24</f>
        <v>21</v>
      </c>
      <c r="B22" s="49" t="str">
        <f>'Actual Data'!C24</f>
        <v>f</v>
      </c>
      <c r="C22" s="50" t="str">
        <f>'Actual Data'!B24</f>
        <v>OEM</v>
      </c>
      <c r="D22" s="51">
        <f>'Actual Data'!AM24</f>
        <v>150</v>
      </c>
      <c r="E22" s="51">
        <f>'Actual Data'!AJ24</f>
        <v>4.5</v>
      </c>
      <c r="F22" s="51">
        <f>'Actual Data'!AK24</f>
        <v>7.8</v>
      </c>
      <c r="G22" s="51">
        <f>'Actual Data'!AL24</f>
        <v>0</v>
      </c>
      <c r="H22" s="51">
        <f>'Actual Data'!AQ24+('Actual Data'!S24*Factors!$G$2)</f>
        <v>318</v>
      </c>
      <c r="I22" s="70">
        <f t="shared" si="0"/>
        <v>0.4716981132075472</v>
      </c>
      <c r="J22" s="78">
        <f>(('Actual Data'!L24*'Actual Data'!K24)*2.5+('Actual Data'!Q24*0.25))^1.6</f>
        <v>17.58093630950113</v>
      </c>
    </row>
    <row r="23" spans="1:10" ht="12.75">
      <c r="A23">
        <f>'Actual Data'!A25</f>
        <v>22</v>
      </c>
      <c r="B23" s="49" t="str">
        <f>'Actual Data'!C25</f>
        <v>f</v>
      </c>
      <c r="C23" s="50" t="str">
        <f>'Actual Data'!B25</f>
        <v>OEM</v>
      </c>
      <c r="D23" s="51">
        <f>'Actual Data'!AM25</f>
        <v>174</v>
      </c>
      <c r="E23" s="51">
        <f>'Actual Data'!AJ25</f>
        <v>4.5</v>
      </c>
      <c r="F23" s="51">
        <f>'Actual Data'!AK25</f>
        <v>8.7</v>
      </c>
      <c r="G23" s="51">
        <f>'Actual Data'!AL25</f>
        <v>0</v>
      </c>
      <c r="H23" s="51">
        <f>'Actual Data'!AQ25+('Actual Data'!S25*Factors!$G$2)</f>
        <v>430</v>
      </c>
      <c r="I23" s="70">
        <f t="shared" si="0"/>
        <v>0.4046511627906977</v>
      </c>
      <c r="J23" s="78">
        <f>(('Actual Data'!L25*'Actual Data'!K25)*2.5+('Actual Data'!Q25*0.25))^1.6</f>
        <v>46.369060464010914</v>
      </c>
    </row>
    <row r="24" spans="1:10" ht="12.75">
      <c r="A24">
        <f>'Actual Data'!A26</f>
        <v>23</v>
      </c>
      <c r="B24" s="49" t="str">
        <f>'Actual Data'!C26</f>
        <v>f</v>
      </c>
      <c r="C24" s="50" t="str">
        <f>'Actual Data'!B26</f>
        <v>OEM</v>
      </c>
      <c r="D24" s="51">
        <f>'Actual Data'!AM26</f>
        <v>283</v>
      </c>
      <c r="E24" s="51">
        <f>'Actual Data'!AJ26</f>
        <v>4.5</v>
      </c>
      <c r="F24" s="51">
        <f>'Actual Data'!AK26</f>
        <v>14.3</v>
      </c>
      <c r="G24" s="51">
        <f>'Actual Data'!AL26</f>
        <v>0</v>
      </c>
      <c r="H24" s="51">
        <f>'Actual Data'!AQ26+('Actual Data'!S26*Factors!$G$2)</f>
        <v>597</v>
      </c>
      <c r="I24" s="70">
        <f t="shared" si="0"/>
        <v>0.474036850921273</v>
      </c>
      <c r="J24" s="78">
        <f>(('Actual Data'!L26*'Actual Data'!K26)*2.5+('Actual Data'!Q26*0.25))^1.6</f>
        <v>53.29543283815009</v>
      </c>
    </row>
    <row r="25" spans="1:10" ht="12.75">
      <c r="A25">
        <f>'Actual Data'!A27</f>
        <v>24</v>
      </c>
      <c r="B25" s="49" t="str">
        <f>'Actual Data'!C27</f>
        <v>g</v>
      </c>
      <c r="C25" s="50" t="str">
        <f>'Actual Data'!B27</f>
        <v>OEM</v>
      </c>
      <c r="D25" s="51">
        <f>'Actual Data'!AM27</f>
        <v>60</v>
      </c>
      <c r="E25" s="51">
        <f>'Actual Data'!AJ27</f>
        <v>0.6</v>
      </c>
      <c r="F25" s="51">
        <f>'Actual Data'!AK27</f>
        <v>0.8</v>
      </c>
      <c r="G25" s="51">
        <f>'Actual Data'!AL27</f>
        <v>0</v>
      </c>
      <c r="H25" s="51">
        <f>'Actual Data'!AQ27+('Actual Data'!S27*Factors!$G$2)</f>
        <v>101</v>
      </c>
      <c r="I25" s="70">
        <f t="shared" si="0"/>
        <v>0.594059405940594</v>
      </c>
      <c r="J25" s="78">
        <f>(('Actual Data'!L27*'Actual Data'!K27)*2.5+('Actual Data'!Q27*0.25))^1.6</f>
        <v>5.79954613479529</v>
      </c>
    </row>
    <row r="26" spans="1:10" ht="12.75">
      <c r="A26">
        <f>'Actual Data'!A28</f>
        <v>25</v>
      </c>
      <c r="B26" s="49" t="str">
        <f>'Actual Data'!C28</f>
        <v>g</v>
      </c>
      <c r="C26" s="50" t="str">
        <f>'Actual Data'!B28</f>
        <v>OEM</v>
      </c>
      <c r="D26" s="51">
        <f>'Actual Data'!AM28</f>
        <v>77</v>
      </c>
      <c r="E26" s="51">
        <f>'Actual Data'!AJ28</f>
        <v>0.6</v>
      </c>
      <c r="F26" s="51">
        <f>'Actual Data'!AK28</f>
        <v>0.8</v>
      </c>
      <c r="G26" s="51">
        <f>'Actual Data'!AL28</f>
        <v>0</v>
      </c>
      <c r="H26" s="51">
        <f>'Actual Data'!AQ28+('Actual Data'!S28*Factors!$G$2)</f>
        <v>142</v>
      </c>
      <c r="I26" s="70">
        <f t="shared" si="0"/>
        <v>0.5422535211267606</v>
      </c>
      <c r="J26" s="78">
        <f>(('Actual Data'!L28*'Actual Data'!K28)*2.5+('Actual Data'!Q28*0.25))^1.6</f>
        <v>5.79954613479529</v>
      </c>
    </row>
    <row r="27" spans="1:10" ht="12.75">
      <c r="A27">
        <f>'Actual Data'!A29</f>
        <v>26</v>
      </c>
      <c r="B27" s="49" t="str">
        <f>'Actual Data'!C29</f>
        <v>g</v>
      </c>
      <c r="C27" s="50" t="str">
        <f>'Actual Data'!B29</f>
        <v>OEM</v>
      </c>
      <c r="D27" s="51">
        <f>'Actual Data'!AM29</f>
        <v>79</v>
      </c>
      <c r="E27" s="51">
        <f>'Actual Data'!AJ29</f>
        <v>0.6</v>
      </c>
      <c r="F27" s="51">
        <f>'Actual Data'!AK29</f>
        <v>1.1</v>
      </c>
      <c r="G27" s="51">
        <f>'Actual Data'!AL29</f>
        <v>0</v>
      </c>
      <c r="H27" s="51">
        <f>'Actual Data'!AQ29+('Actual Data'!S29*Factors!$G$2)</f>
        <v>212</v>
      </c>
      <c r="I27" s="70">
        <f t="shared" si="0"/>
        <v>0.37264150943396224</v>
      </c>
      <c r="J27" s="78">
        <f>(('Actual Data'!L29*'Actual Data'!K29)*2.5+('Actual Data'!Q29*0.25))^1.6</f>
        <v>15.296085524342262</v>
      </c>
    </row>
    <row r="28" spans="1:10" ht="12.75">
      <c r="A28">
        <f>'Actual Data'!A30</f>
        <v>27</v>
      </c>
      <c r="B28" s="49" t="str">
        <f>'Actual Data'!C30</f>
        <v>g</v>
      </c>
      <c r="C28" s="50" t="str">
        <f>'Actual Data'!B30</f>
        <v>OEM</v>
      </c>
      <c r="D28" s="51">
        <f>'Actual Data'!AM30</f>
        <v>95</v>
      </c>
      <c r="E28" s="51">
        <f>'Actual Data'!AJ30</f>
        <v>0.6</v>
      </c>
      <c r="F28" s="51">
        <f>'Actual Data'!AK30</f>
        <v>1.5</v>
      </c>
      <c r="G28" s="51">
        <f>'Actual Data'!AL30</f>
        <v>0</v>
      </c>
      <c r="H28" s="51">
        <f>'Actual Data'!AQ30+('Actual Data'!S30*Factors!$G$2)</f>
        <v>270</v>
      </c>
      <c r="I28" s="70">
        <f t="shared" si="0"/>
        <v>0.35185185185185186</v>
      </c>
      <c r="J28" s="78">
        <f>(('Actual Data'!L30*'Actual Data'!K30)*2.5+('Actual Data'!Q30*0.25))^1.6</f>
        <v>17.58093630950113</v>
      </c>
    </row>
    <row r="29" spans="1:10" ht="12.75">
      <c r="A29">
        <f>'Actual Data'!A31</f>
        <v>28</v>
      </c>
      <c r="B29" s="49" t="str">
        <f>'Actual Data'!C31</f>
        <v>h</v>
      </c>
      <c r="C29" s="50" t="str">
        <f>'Actual Data'!B31</f>
        <v>OEM</v>
      </c>
      <c r="D29" s="51">
        <f>'Actual Data'!AM31</f>
        <v>71</v>
      </c>
      <c r="E29" s="51">
        <f>'Actual Data'!AJ31</f>
        <v>0.6</v>
      </c>
      <c r="F29" s="51">
        <f>'Actual Data'!AK31</f>
        <v>2</v>
      </c>
      <c r="G29" s="51">
        <f>'Actual Data'!AL31</f>
        <v>0</v>
      </c>
      <c r="H29" s="51">
        <f>'Actual Data'!AQ31+('Actual Data'!S31*Factors!$G$2)</f>
        <v>130</v>
      </c>
      <c r="I29" s="70">
        <f t="shared" si="0"/>
        <v>0.5461538461538461</v>
      </c>
      <c r="J29" s="78">
        <f>(('Actual Data'!L31*'Actual Data'!K31)*2.5+('Actual Data'!Q31*0.25))^1.6</f>
        <v>14.198906045150606</v>
      </c>
    </row>
    <row r="30" spans="1:10" ht="12.75">
      <c r="A30">
        <f>'Actual Data'!A32</f>
        <v>29</v>
      </c>
      <c r="B30" s="49" t="str">
        <f>'Actual Data'!C32</f>
        <v>h</v>
      </c>
      <c r="C30" s="50" t="str">
        <f>'Actual Data'!B32</f>
        <v>OEM</v>
      </c>
      <c r="D30" s="51">
        <f>'Actual Data'!AM32</f>
        <v>78</v>
      </c>
      <c r="E30" s="51">
        <f>'Actual Data'!AJ32</f>
        <v>0.6</v>
      </c>
      <c r="F30" s="51">
        <f>'Actual Data'!AK32</f>
        <v>2</v>
      </c>
      <c r="G30" s="51">
        <f>'Actual Data'!AL32</f>
        <v>0</v>
      </c>
      <c r="H30" s="51">
        <f>'Actual Data'!AQ32+('Actual Data'!S32*Factors!$G$2)</f>
        <v>160</v>
      </c>
      <c r="I30" s="70">
        <f t="shared" si="0"/>
        <v>0.4875</v>
      </c>
      <c r="J30" s="78">
        <f>(('Actual Data'!L32*'Actual Data'!K32)*2.5+('Actual Data'!Q32*0.25))^1.6</f>
        <v>15.296085524342262</v>
      </c>
    </row>
    <row r="31" spans="1:10" ht="12.75">
      <c r="A31">
        <f>'Actual Data'!A33</f>
        <v>30</v>
      </c>
      <c r="B31" s="49" t="str">
        <f>'Actual Data'!C33</f>
        <v>h</v>
      </c>
      <c r="C31" s="50" t="str">
        <f>'Actual Data'!B33</f>
        <v>OEM</v>
      </c>
      <c r="D31" s="51">
        <f>'Actual Data'!AM33</f>
        <v>94</v>
      </c>
      <c r="E31" s="51">
        <f>'Actual Data'!AJ33</f>
        <v>0.6</v>
      </c>
      <c r="F31" s="51">
        <f>'Actual Data'!AK33</f>
        <v>2</v>
      </c>
      <c r="G31" s="51">
        <f>'Actual Data'!AL33</f>
        <v>0</v>
      </c>
      <c r="H31" s="51">
        <f>'Actual Data'!AQ33+('Actual Data'!S33*Factors!$G$2)</f>
        <v>204</v>
      </c>
      <c r="I31" s="70">
        <f t="shared" si="0"/>
        <v>0.46078431372549017</v>
      </c>
      <c r="J31" s="78">
        <f>(('Actual Data'!L33*'Actual Data'!K33)*2.5+('Actual Data'!Q33*0.25))^1.6</f>
        <v>15.296085524342262</v>
      </c>
    </row>
    <row r="32" spans="1:10" ht="12.75">
      <c r="A32">
        <f>'Actual Data'!A34</f>
        <v>31</v>
      </c>
      <c r="B32" s="49" t="str">
        <f>'Actual Data'!C34</f>
        <v>h</v>
      </c>
      <c r="C32" s="50" t="str">
        <f>'Actual Data'!B34</f>
        <v>OEM</v>
      </c>
      <c r="D32" s="51">
        <f>'Actual Data'!AM34</f>
        <v>104</v>
      </c>
      <c r="E32" s="51">
        <f>'Actual Data'!AJ34</f>
        <v>0.6</v>
      </c>
      <c r="F32" s="51">
        <f>'Actual Data'!AK34</f>
        <v>2.6</v>
      </c>
      <c r="G32" s="51">
        <f>'Actual Data'!AL34</f>
        <v>0</v>
      </c>
      <c r="H32" s="51">
        <f>'Actual Data'!AQ34+('Actual Data'!S34*Factors!$G$2)</f>
        <v>274</v>
      </c>
      <c r="I32" s="70">
        <f t="shared" si="0"/>
        <v>0.3795620437956204</v>
      </c>
      <c r="J32" s="78">
        <f>(('Actual Data'!L34*'Actual Data'!K34)*2.5+('Actual Data'!Q34*0.25))^1.6</f>
        <v>22.49867094801227</v>
      </c>
    </row>
    <row r="33" spans="1:10" ht="12.75">
      <c r="A33">
        <f>'Actual Data'!A35</f>
        <v>32</v>
      </c>
      <c r="B33" s="49" t="str">
        <f>'Actual Data'!C35</f>
        <v>I</v>
      </c>
      <c r="C33" s="50" t="str">
        <f>'Actual Data'!B35</f>
        <v>OEM</v>
      </c>
      <c r="D33" s="51">
        <f>'Actual Data'!AM35</f>
        <v>129</v>
      </c>
      <c r="E33" s="51">
        <f>'Actual Data'!AJ35</f>
        <v>4.8</v>
      </c>
      <c r="F33" s="51">
        <f>'Actual Data'!AK35</f>
        <v>9.2</v>
      </c>
      <c r="G33" s="51">
        <f>'Actual Data'!AL35</f>
        <v>0</v>
      </c>
      <c r="H33" s="51">
        <f>'Actual Data'!AQ35+('Actual Data'!S35*Factors!$G$2)</f>
        <v>230</v>
      </c>
      <c r="I33" s="70">
        <f t="shared" si="0"/>
        <v>0.5608695652173913</v>
      </c>
      <c r="J33" s="78">
        <f>(('Actual Data'!L35*'Actual Data'!K35)*2.5+('Actual Data'!Q35*0.25))^1.6</f>
        <v>15.296085524342262</v>
      </c>
    </row>
    <row r="34" spans="1:10" ht="12.75">
      <c r="A34">
        <f>'Actual Data'!A36</f>
        <v>33</v>
      </c>
      <c r="B34" s="49" t="str">
        <f>'Actual Data'!C36</f>
        <v>I</v>
      </c>
      <c r="C34" s="50" t="str">
        <f>'Actual Data'!B36</f>
        <v>OEM</v>
      </c>
      <c r="D34" s="51">
        <f>'Actual Data'!AM36</f>
        <v>156</v>
      </c>
      <c r="E34" s="51">
        <f>'Actual Data'!AJ36</f>
        <v>6.2</v>
      </c>
      <c r="F34" s="51">
        <f>'Actual Data'!AK36</f>
        <v>11.7</v>
      </c>
      <c r="G34" s="51">
        <f>'Actual Data'!AL36</f>
        <v>0</v>
      </c>
      <c r="H34" s="51">
        <f>'Actual Data'!AQ36+('Actual Data'!S36*Factors!$G$2)</f>
        <v>327</v>
      </c>
      <c r="I34" s="70">
        <f t="shared" si="0"/>
        <v>0.47706422018348627</v>
      </c>
      <c r="J34" s="78">
        <f>(('Actual Data'!L36*'Actual Data'!K36)*2.5+('Actual Data'!Q36*0.25))^1.6</f>
        <v>46.369060464010914</v>
      </c>
    </row>
    <row r="35" spans="1:10" ht="12.75">
      <c r="A35">
        <f>'Actual Data'!A37</f>
        <v>34</v>
      </c>
      <c r="B35" s="49" t="str">
        <f>'Actual Data'!C37</f>
        <v>I</v>
      </c>
      <c r="C35" s="50" t="str">
        <f>'Actual Data'!B37</f>
        <v>OEM</v>
      </c>
      <c r="D35" s="51">
        <f>'Actual Data'!AM37</f>
        <v>169</v>
      </c>
      <c r="E35" s="51">
        <f>'Actual Data'!AJ37</f>
        <v>5.9</v>
      </c>
      <c r="F35" s="51">
        <f>'Actual Data'!AK37</f>
        <v>13.7</v>
      </c>
      <c r="G35" s="51">
        <f>'Actual Data'!AL37</f>
        <v>0</v>
      </c>
      <c r="H35" s="51">
        <f>'Actual Data'!AQ37+('Actual Data'!S37*Factors!$G$2)</f>
        <v>377</v>
      </c>
      <c r="I35" s="70">
        <f t="shared" si="0"/>
        <v>0.4482758620689655</v>
      </c>
      <c r="J35" s="78">
        <f>(('Actual Data'!L37*'Actual Data'!K37)*2.5+('Actual Data'!Q37*0.25))^1.6</f>
        <v>53.29543283815009</v>
      </c>
    </row>
    <row r="36" spans="1:10" ht="12.75">
      <c r="A36">
        <f>'Actual Data'!A38</f>
        <v>35</v>
      </c>
      <c r="B36" s="49" t="str">
        <f>'Actual Data'!C38</f>
        <v>I</v>
      </c>
      <c r="C36" s="50" t="str">
        <f>'Actual Data'!B38</f>
        <v>OEM</v>
      </c>
      <c r="D36" s="51">
        <f>'Actual Data'!AM38</f>
        <v>249</v>
      </c>
      <c r="E36" s="51">
        <f>'Actual Data'!AJ38</f>
        <v>6.5</v>
      </c>
      <c r="F36" s="51">
        <f>'Actual Data'!AK38</f>
        <v>16.8</v>
      </c>
      <c r="G36" s="51">
        <f>'Actual Data'!AL38</f>
        <v>0</v>
      </c>
      <c r="H36" s="51">
        <f>'Actual Data'!AQ38+('Actual Data'!S38*Factors!$G$2)</f>
        <v>570</v>
      </c>
      <c r="I36" s="70">
        <f t="shared" si="0"/>
        <v>0.4368421052631579</v>
      </c>
      <c r="J36" s="78">
        <f>(('Actual Data'!L38*'Actual Data'!K38)*2.5+('Actual Data'!Q38*0.25))^1.6</f>
        <v>53.29543283815009</v>
      </c>
    </row>
    <row r="37" spans="1:10" ht="12.75">
      <c r="A37">
        <f>'Actual Data'!A39</f>
        <v>36</v>
      </c>
      <c r="B37" s="49" t="str">
        <f>'Actual Data'!C39</f>
        <v>j</v>
      </c>
      <c r="C37" s="50" t="str">
        <f>'Actual Data'!B39</f>
        <v>OEM</v>
      </c>
      <c r="D37" s="51">
        <f>'Actual Data'!AM39</f>
        <v>188</v>
      </c>
      <c r="E37" s="51">
        <f>'Actual Data'!AJ39</f>
        <v>3</v>
      </c>
      <c r="F37" s="51">
        <f>'Actual Data'!AK39</f>
        <v>7.4</v>
      </c>
      <c r="G37" s="51">
        <f>'Actual Data'!AL39</f>
        <v>0</v>
      </c>
      <c r="H37" s="51">
        <f>'Actual Data'!AQ39+('Actual Data'!S39*Factors!$G$2)</f>
        <v>425</v>
      </c>
      <c r="I37" s="70">
        <f t="shared" si="0"/>
        <v>0.4423529411764706</v>
      </c>
      <c r="J37" s="78">
        <f>(('Actual Data'!L39*'Actual Data'!K39)*2.5+('Actual Data'!Q39*0.25))^1.6</f>
        <v>19.9830313921865</v>
      </c>
    </row>
    <row r="38" spans="1:10" ht="12.75">
      <c r="A38">
        <f>'Actual Data'!A40</f>
        <v>37</v>
      </c>
      <c r="B38" s="49" t="str">
        <f>'Actual Data'!C40</f>
        <v>k</v>
      </c>
      <c r="C38" s="50" t="str">
        <f>'Actual Data'!B40</f>
        <v>OEM</v>
      </c>
      <c r="D38" s="51">
        <f>'Actual Data'!AM40</f>
        <v>410</v>
      </c>
      <c r="E38" s="51">
        <f>'Actual Data'!AJ40</f>
        <v>2.3</v>
      </c>
      <c r="F38" s="51">
        <f>'Actual Data'!AK40</f>
        <v>9.2</v>
      </c>
      <c r="G38" s="51">
        <f>'Actual Data'!AL40</f>
        <v>0</v>
      </c>
      <c r="H38" s="51">
        <f>'Actual Data'!AQ40+('Actual Data'!S40*Factors!$G$2)</f>
        <v>524</v>
      </c>
      <c r="I38" s="70">
        <f t="shared" si="0"/>
        <v>0.7824427480916031</v>
      </c>
      <c r="J38" s="78">
        <f>(('Actual Data'!L40*'Actual Data'!K40)*2.5+('Actual Data'!Q40*0.25))^1.6</f>
        <v>53.29543283815009</v>
      </c>
    </row>
    <row r="39" spans="1:10" ht="12.75">
      <c r="A39">
        <f>'Actual Data'!A41</f>
        <v>38</v>
      </c>
      <c r="B39" s="49" t="str">
        <f>'Actual Data'!C41</f>
        <v>l</v>
      </c>
      <c r="C39" s="50" t="str">
        <f>'Actual Data'!B41</f>
        <v>OEM</v>
      </c>
      <c r="D39" s="51">
        <f>'Actual Data'!AM41</f>
        <v>209.18412698412726</v>
      </c>
      <c r="E39" s="51">
        <f>'Actual Data'!AJ41</f>
        <v>2.2</v>
      </c>
      <c r="F39" s="51">
        <f>'Actual Data'!AK41</f>
        <v>5.1</v>
      </c>
      <c r="G39" s="51">
        <f>'Actual Data'!AL41</f>
        <v>0</v>
      </c>
      <c r="H39" s="51">
        <f>'Actual Data'!AQ41+('Actual Data'!S41*Factors!$G$2)</f>
        <v>367</v>
      </c>
      <c r="I39" s="70">
        <f t="shared" si="0"/>
        <v>0.5699839972319544</v>
      </c>
      <c r="J39" s="78">
        <f>(('Actual Data'!L41*'Actual Data'!K41)*2.5+('Actual Data'!Q41*0.25))^1.6</f>
        <v>46.369060464010914</v>
      </c>
    </row>
    <row r="40" spans="1:10" ht="12.75">
      <c r="A40">
        <f>'Actual Data'!A42</f>
        <v>39</v>
      </c>
      <c r="B40" s="49" t="str">
        <f>'Actual Data'!C42</f>
        <v>m</v>
      </c>
      <c r="C40" s="50" t="str">
        <f>'Actual Data'!B42</f>
        <v>OEM</v>
      </c>
      <c r="D40" s="51">
        <f>'Actual Data'!AM42</f>
        <v>241.98</v>
      </c>
      <c r="E40" s="51">
        <f>'Actual Data'!AJ42</f>
        <v>3</v>
      </c>
      <c r="F40" s="51">
        <f>'Actual Data'!AK42</f>
        <v>4.5</v>
      </c>
      <c r="G40" s="51">
        <f>'Actual Data'!AL42</f>
        <v>0</v>
      </c>
      <c r="H40" s="51">
        <f>'Actual Data'!AQ42+('Actual Data'!S42*Factors!$G$2)</f>
        <v>343</v>
      </c>
      <c r="I40" s="70">
        <f t="shared" si="0"/>
        <v>0.7054810495626822</v>
      </c>
      <c r="J40" s="78">
        <f>(('Actual Data'!L42*'Actual Data'!K42)*2.5+('Actual Data'!Q42*0.25))^1.6</f>
        <v>17.58093630950113</v>
      </c>
    </row>
    <row r="41" spans="1:10" ht="12.75">
      <c r="A41">
        <f>'Actual Data'!A43</f>
        <v>40</v>
      </c>
      <c r="B41" s="49" t="str">
        <f>'Actual Data'!C43</f>
        <v>n</v>
      </c>
      <c r="C41" s="50" t="str">
        <f>'Actual Data'!B43</f>
        <v>OEM</v>
      </c>
      <c r="D41" s="51">
        <f>'Actual Data'!AM43</f>
        <v>312.80534351145</v>
      </c>
      <c r="E41" s="51">
        <f>'Actual Data'!AJ43</f>
        <v>2.8</v>
      </c>
      <c r="F41" s="51">
        <f>'Actual Data'!AK43</f>
        <v>10.1</v>
      </c>
      <c r="G41" s="51">
        <f>'Actual Data'!AL43</f>
        <v>0</v>
      </c>
      <c r="H41" s="51">
        <f>'Actual Data'!AQ43+('Actual Data'!S43*Factors!$G$2)</f>
        <v>497.2</v>
      </c>
      <c r="I41" s="70">
        <f t="shared" si="0"/>
        <v>0.6291338365073411</v>
      </c>
      <c r="J41" s="78">
        <f>(('Actual Data'!L43*'Actual Data'!K43)*2.5+('Actual Data'!Q43*0.25))^1.6</f>
        <v>53.29543283815009</v>
      </c>
    </row>
    <row r="42" spans="1:10" ht="12.75">
      <c r="A42">
        <f>'Actual Data'!A44</f>
        <v>41</v>
      </c>
      <c r="B42" s="49" t="str">
        <f>'Actual Data'!C44</f>
        <v>o</v>
      </c>
      <c r="C42" s="50" t="str">
        <f>'Actual Data'!B44</f>
        <v>OEM</v>
      </c>
      <c r="D42" s="51">
        <f>'Actual Data'!AM44</f>
        <v>115.5</v>
      </c>
      <c r="E42" s="51">
        <f>'Actual Data'!AJ44</f>
        <v>3.62</v>
      </c>
      <c r="F42" s="51">
        <f>'Actual Data'!AK44</f>
        <v>3.73</v>
      </c>
      <c r="G42" s="51">
        <f>'Actual Data'!AL44</f>
        <v>0</v>
      </c>
      <c r="H42" s="51">
        <f>'Actual Data'!AQ44+('Actual Data'!S44*Factors!$G$2)</f>
        <v>217.4</v>
      </c>
      <c r="I42" s="70">
        <f t="shared" si="0"/>
        <v>0.531278748850046</v>
      </c>
      <c r="J42" s="78">
        <f>(('Actual Data'!L44*'Actual Data'!K44)*2.5+('Actual Data'!Q44*0.25))^1.6</f>
        <v>14.198906045150606</v>
      </c>
    </row>
    <row r="43" spans="1:10" ht="12.75">
      <c r="A43">
        <f>'Actual Data'!A45</f>
        <v>42</v>
      </c>
      <c r="B43" s="49" t="str">
        <f>'Actual Data'!C45</f>
        <v>p</v>
      </c>
      <c r="C43" s="50" t="str">
        <f>'Actual Data'!B45</f>
        <v>OEM</v>
      </c>
      <c r="D43" s="51">
        <f>'Actual Data'!AM45</f>
        <v>253</v>
      </c>
      <c r="E43" s="51">
        <f>'Actual Data'!AJ45</f>
        <v>10</v>
      </c>
      <c r="F43" s="51">
        <f>'Actual Data'!AK45</f>
        <v>18</v>
      </c>
      <c r="G43" s="51">
        <f>'Actual Data'!AL45</f>
        <v>0</v>
      </c>
      <c r="H43" s="51">
        <f>'Actual Data'!AQ45+('Actual Data'!S45*Factors!$G$2)</f>
        <v>387</v>
      </c>
      <c r="I43" s="70">
        <f t="shared" si="0"/>
        <v>0.6537467700258398</v>
      </c>
      <c r="J43" s="78">
        <f>(('Actual Data'!L45*'Actual Data'!K45)*2.5+('Actual Data'!Q45*0.25))^1.6</f>
        <v>53.29543283815009</v>
      </c>
    </row>
    <row r="44" spans="1:10" ht="12.75">
      <c r="A44">
        <f>'Actual Data'!A46</f>
        <v>43</v>
      </c>
      <c r="B44" s="49" t="str">
        <f>'Actual Data'!C46</f>
        <v>q</v>
      </c>
      <c r="C44" s="50" t="str">
        <f>'Actual Data'!B46</f>
        <v>OEM</v>
      </c>
      <c r="D44" s="51">
        <f>'Actual Data'!AM46</f>
        <v>169</v>
      </c>
      <c r="E44" s="51">
        <f>'Actual Data'!AJ46</f>
        <v>10</v>
      </c>
      <c r="F44" s="51">
        <f>'Actual Data'!AK46</f>
        <v>13</v>
      </c>
      <c r="G44" s="51">
        <f>'Actual Data'!AL46</f>
        <v>0</v>
      </c>
      <c r="H44" s="51">
        <f>'Actual Data'!AQ46+('Actual Data'!S46*Factors!$G$2)</f>
        <v>237</v>
      </c>
      <c r="I44" s="70">
        <f t="shared" si="0"/>
        <v>0.7130801687763713</v>
      </c>
      <c r="J44" s="78">
        <f>(('Actual Data'!L46*'Actual Data'!K46)*2.5+('Actual Data'!Q46*0.25))^1.6</f>
        <v>15.296085524342262</v>
      </c>
    </row>
    <row r="45" spans="1:10" ht="12.75">
      <c r="A45">
        <f>'Actual Data'!A47</f>
        <v>44</v>
      </c>
      <c r="B45" s="49" t="str">
        <f>'Actual Data'!C47</f>
        <v>q</v>
      </c>
      <c r="C45" s="50" t="str">
        <f>'Actual Data'!B47</f>
        <v>OEM</v>
      </c>
      <c r="D45" s="51">
        <f>'Actual Data'!AM47</f>
        <v>339</v>
      </c>
      <c r="E45" s="51">
        <f>'Actual Data'!AJ47</f>
        <v>11</v>
      </c>
      <c r="F45" s="51">
        <f>'Actual Data'!AK47</f>
        <v>15</v>
      </c>
      <c r="G45" s="51">
        <f>'Actual Data'!AL47</f>
        <v>0</v>
      </c>
      <c r="H45" s="51">
        <f>'Actual Data'!AQ47+('Actual Data'!S47*Factors!$G$2)</f>
        <v>357</v>
      </c>
      <c r="I45" s="70">
        <f t="shared" si="0"/>
        <v>0.9495798319327731</v>
      </c>
      <c r="J45" s="78">
        <f>(('Actual Data'!L47*'Actual Data'!K47)*2.5+('Actual Data'!Q47*0.25))^1.6</f>
        <v>46.369060464010914</v>
      </c>
    </row>
    <row r="46" spans="1:10" ht="12.75">
      <c r="A46">
        <f>'Actual Data'!A48</f>
        <v>45</v>
      </c>
      <c r="B46" s="49" t="str">
        <f>'Actual Data'!C48</f>
        <v>q</v>
      </c>
      <c r="C46" s="50" t="str">
        <f>'Actual Data'!B48</f>
        <v>OEM</v>
      </c>
      <c r="D46" s="51">
        <f>'Actual Data'!AM48</f>
        <v>205</v>
      </c>
      <c r="E46" s="51">
        <f>'Actual Data'!AJ48</f>
        <v>6</v>
      </c>
      <c r="F46" s="51">
        <f>'Actual Data'!AK48</f>
        <v>15</v>
      </c>
      <c r="G46" s="51">
        <f>'Actual Data'!AL48</f>
        <v>0</v>
      </c>
      <c r="H46" s="51">
        <f>'Actual Data'!AQ48+('Actual Data'!S48*Factors!$G$2)</f>
        <v>220</v>
      </c>
      <c r="I46" s="70">
        <f t="shared" si="0"/>
        <v>0.9318181818181818</v>
      </c>
      <c r="J46" s="78">
        <f>(('Actual Data'!L48*'Actual Data'!K48)*2.5+('Actual Data'!Q48*0.25))^1.6</f>
        <v>15.296085524342262</v>
      </c>
    </row>
    <row r="47" spans="1:10" ht="12.75">
      <c r="A47">
        <f>'Actual Data'!A49</f>
        <v>46</v>
      </c>
      <c r="B47" s="49" t="str">
        <f>'Actual Data'!C49</f>
        <v>r</v>
      </c>
      <c r="C47" s="50" t="str">
        <f>'Actual Data'!B49</f>
        <v>OEM</v>
      </c>
      <c r="D47" s="51">
        <f>'Actual Data'!AM49</f>
        <v>369</v>
      </c>
      <c r="E47" s="51">
        <f>'Actual Data'!AJ49</f>
        <v>30</v>
      </c>
      <c r="F47" s="51">
        <f>'Actual Data'!AK49</f>
        <v>369</v>
      </c>
      <c r="G47" s="51">
        <f>'Actual Data'!AL49</f>
        <v>0</v>
      </c>
      <c r="H47" s="51">
        <f>'Actual Data'!AQ49+('Actual Data'!S49*Factors!$G$2)</f>
        <v>426</v>
      </c>
      <c r="I47" s="70">
        <f t="shared" si="0"/>
        <v>0.8661971830985915</v>
      </c>
      <c r="J47" s="78">
        <f>(('Actual Data'!L49*'Actual Data'!K49)*2.5+('Actual Data'!Q49*0.25))^1.6</f>
        <v>22.49867094801227</v>
      </c>
    </row>
    <row r="48" spans="1:10" ht="12.75">
      <c r="A48">
        <f>'Actual Data'!A50</f>
        <v>47</v>
      </c>
      <c r="B48" s="49" t="str">
        <f>'Actual Data'!C50</f>
        <v>r</v>
      </c>
      <c r="C48" s="50" t="str">
        <f>'Actual Data'!B50</f>
        <v>OEM</v>
      </c>
      <c r="D48" s="51">
        <f>'Actual Data'!AM50</f>
        <v>308</v>
      </c>
      <c r="E48" s="51">
        <f>'Actual Data'!AJ50</f>
        <v>32</v>
      </c>
      <c r="F48" s="51">
        <f>'Actual Data'!AK50</f>
        <v>308</v>
      </c>
      <c r="G48" s="51">
        <f>'Actual Data'!AL50</f>
        <v>0</v>
      </c>
      <c r="H48" s="51">
        <f>'Actual Data'!AQ50+('Actual Data'!S50*Factors!$G$2)</f>
        <v>342</v>
      </c>
      <c r="I48" s="70">
        <f t="shared" si="0"/>
        <v>0.9005847953216374</v>
      </c>
      <c r="J48" s="78">
        <f>(('Actual Data'!L50*'Actual Data'!K50)*2.5+('Actual Data'!Q50*0.25))^1.6</f>
        <v>22.49867094801227</v>
      </c>
    </row>
    <row r="49" spans="1:10" ht="12.75">
      <c r="A49">
        <f>'Actual Data'!A51</f>
        <v>48</v>
      </c>
      <c r="B49" s="49" t="str">
        <f>'Actual Data'!C51</f>
        <v>r</v>
      </c>
      <c r="C49" s="50" t="str">
        <f>'Actual Data'!B51</f>
        <v>OEM</v>
      </c>
      <c r="D49" s="51">
        <f>'Actual Data'!AM51</f>
        <v>331</v>
      </c>
      <c r="E49" s="51">
        <f>'Actual Data'!AJ51</f>
        <v>29</v>
      </c>
      <c r="F49" s="51">
        <f>'Actual Data'!AK51</f>
        <v>331</v>
      </c>
      <c r="G49" s="51">
        <f>'Actual Data'!AL51</f>
        <v>0</v>
      </c>
      <c r="H49" s="51">
        <f>'Actual Data'!AQ51+('Actual Data'!S51*Factors!$G$2)</f>
        <v>360</v>
      </c>
      <c r="I49" s="70">
        <f t="shared" si="0"/>
        <v>0.9194444444444444</v>
      </c>
      <c r="J49" s="78">
        <f>(('Actual Data'!L51*'Actual Data'!K51)*2.5+('Actual Data'!Q51*0.25))^1.6</f>
        <v>22.49867094801227</v>
      </c>
    </row>
    <row r="50" spans="1:10" ht="12.75">
      <c r="A50">
        <f>'Actual Data'!A52</f>
        <v>49</v>
      </c>
      <c r="B50" s="49" t="str">
        <f>'Actual Data'!C52</f>
        <v>r</v>
      </c>
      <c r="C50" s="50" t="str">
        <f>'Actual Data'!B52</f>
        <v>OEM</v>
      </c>
      <c r="D50" s="51">
        <f>'Actual Data'!AM52</f>
        <v>490</v>
      </c>
      <c r="E50" s="51">
        <f>'Actual Data'!AJ52</f>
        <v>43</v>
      </c>
      <c r="F50" s="51">
        <f>'Actual Data'!AK52</f>
        <v>490</v>
      </c>
      <c r="G50" s="51">
        <f>'Actual Data'!AL52</f>
        <v>0</v>
      </c>
      <c r="H50" s="51">
        <f>'Actual Data'!AQ52+('Actual Data'!S52*Factors!$G$2)</f>
        <v>545</v>
      </c>
      <c r="I50" s="70">
        <f t="shared" si="0"/>
        <v>0.8990825688073395</v>
      </c>
      <c r="J50" s="78">
        <f>(('Actual Data'!L52*'Actual Data'!K52)*2.5+('Actual Data'!Q52*0.25))^1.6</f>
        <v>53.29543283815009</v>
      </c>
    </row>
    <row r="51" spans="1:10" ht="12.75">
      <c r="A51">
        <f>'Actual Data'!A53</f>
        <v>50</v>
      </c>
      <c r="B51" s="49" t="str">
        <f>'Actual Data'!C53</f>
        <v>s</v>
      </c>
      <c r="C51" s="50" t="str">
        <f>'Actual Data'!B53</f>
        <v>OEM</v>
      </c>
      <c r="D51" s="51">
        <f>'Actual Data'!AM53</f>
        <v>230</v>
      </c>
      <c r="E51" s="51">
        <f>'Actual Data'!AJ53</f>
        <v>6</v>
      </c>
      <c r="F51" s="51">
        <f>'Actual Data'!AK53</f>
        <v>230</v>
      </c>
      <c r="G51" s="51">
        <f>'Actual Data'!AL53</f>
        <v>0</v>
      </c>
      <c r="H51" s="51">
        <f>'Actual Data'!AQ53+('Actual Data'!S53*Factors!$G$2)</f>
        <v>265</v>
      </c>
      <c r="I51" s="70">
        <f t="shared" si="0"/>
        <v>0.8679245283018868</v>
      </c>
      <c r="J51" s="78">
        <f>(('Actual Data'!L53*'Actual Data'!K53)*2.5+('Actual Data'!Q53*0.25))^1.6</f>
        <v>5.79954613479529</v>
      </c>
    </row>
    <row r="52" spans="1:10" ht="12.75">
      <c r="A52">
        <f>'Actual Data'!A54</f>
        <v>51</v>
      </c>
      <c r="B52" s="49" t="str">
        <f>'Actual Data'!C54</f>
        <v>s</v>
      </c>
      <c r="C52" s="50" t="str">
        <f>'Actual Data'!B54</f>
        <v>OEM</v>
      </c>
      <c r="D52" s="51">
        <f>'Actual Data'!AM54</f>
        <v>335</v>
      </c>
      <c r="E52" s="51">
        <f>'Actual Data'!AJ54</f>
        <v>20</v>
      </c>
      <c r="F52" s="51">
        <f>'Actual Data'!AK54</f>
        <v>335</v>
      </c>
      <c r="G52" s="51">
        <f>'Actual Data'!AL54</f>
        <v>0</v>
      </c>
      <c r="H52" s="51">
        <f>'Actual Data'!AQ54+('Actual Data'!S54*Factors!$G$2)</f>
        <v>370</v>
      </c>
      <c r="I52" s="70">
        <f t="shared" si="0"/>
        <v>0.9054054054054054</v>
      </c>
      <c r="J52" s="78">
        <f>(('Actual Data'!L54*'Actual Data'!K54)*2.5+('Actual Data'!Q54*0.25))^1.6</f>
        <v>17.58093630950113</v>
      </c>
    </row>
  </sheetData>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H15"/>
  <sheetViews>
    <sheetView workbookViewId="0" topLeftCell="A1">
      <selection activeCell="E13" sqref="E13"/>
    </sheetView>
  </sheetViews>
  <sheetFormatPr defaultColWidth="9.140625" defaultRowHeight="12.75"/>
  <cols>
    <col min="1" max="1" width="24.421875" style="34" bestFit="1" customWidth="1"/>
    <col min="2" max="7" width="12.7109375" style="34" customWidth="1"/>
    <col min="8" max="8" width="16.421875" style="34" bestFit="1" customWidth="1"/>
    <col min="9" max="16384" width="12.7109375" style="34" customWidth="1"/>
  </cols>
  <sheetData>
    <row r="1" spans="1:8" ht="12">
      <c r="A1" s="36" t="s">
        <v>2</v>
      </c>
      <c r="B1" s="36" t="s">
        <v>3</v>
      </c>
      <c r="C1" s="36" t="s">
        <v>4</v>
      </c>
      <c r="D1" s="36" t="s">
        <v>123</v>
      </c>
      <c r="E1" s="36" t="s">
        <v>124</v>
      </c>
      <c r="F1" s="36" t="s">
        <v>5</v>
      </c>
      <c r="G1" s="36" t="s">
        <v>23</v>
      </c>
      <c r="H1" s="36" t="s">
        <v>102</v>
      </c>
    </row>
    <row r="2" spans="1:8" ht="12">
      <c r="A2" s="39" t="s">
        <v>42</v>
      </c>
      <c r="B2" s="62">
        <v>0.4</v>
      </c>
      <c r="C2" s="62">
        <v>0.89</v>
      </c>
      <c r="D2" s="63">
        <v>0.7</v>
      </c>
      <c r="E2" s="63">
        <v>0.6</v>
      </c>
      <c r="F2" s="52">
        <v>115</v>
      </c>
      <c r="G2" s="66">
        <v>5</v>
      </c>
      <c r="H2" s="71">
        <f>QUARTILE('Raw Data'!D2:D52,1)</f>
        <v>98.295</v>
      </c>
    </row>
    <row r="3" spans="1:8" ht="12">
      <c r="A3" s="59" t="s">
        <v>152</v>
      </c>
      <c r="B3" s="62">
        <v>0.3</v>
      </c>
      <c r="C3" s="62">
        <v>0.1</v>
      </c>
      <c r="D3" s="63">
        <v>0.1</v>
      </c>
      <c r="E3" s="63">
        <v>0.1</v>
      </c>
      <c r="F3" s="52">
        <v>2</v>
      </c>
      <c r="G3" s="67"/>
      <c r="H3" s="40"/>
    </row>
    <row r="4" spans="1:8" ht="12">
      <c r="A4" s="59" t="s">
        <v>27</v>
      </c>
      <c r="B4" s="62">
        <v>0.3</v>
      </c>
      <c r="C4" s="62">
        <v>0.01</v>
      </c>
      <c r="D4" s="63">
        <v>0.2</v>
      </c>
      <c r="E4" s="63">
        <v>0.3</v>
      </c>
      <c r="F4" s="52">
        <v>7</v>
      </c>
      <c r="G4" s="67"/>
      <c r="H4" s="40"/>
    </row>
    <row r="5" spans="1:8" ht="12">
      <c r="A5" s="59" t="s">
        <v>28</v>
      </c>
      <c r="B5" s="62">
        <v>0</v>
      </c>
      <c r="C5" s="62">
        <v>0</v>
      </c>
      <c r="D5" s="63">
        <v>0</v>
      </c>
      <c r="E5" s="63">
        <v>0</v>
      </c>
      <c r="F5" s="54"/>
      <c r="G5" s="43"/>
      <c r="H5" s="44"/>
    </row>
    <row r="6" spans="1:6" ht="12">
      <c r="A6" s="59" t="s">
        <v>43</v>
      </c>
      <c r="B6" s="64">
        <f>SUM(B2:B5)</f>
        <v>1</v>
      </c>
      <c r="C6" s="64">
        <f>SUM(C2:C5)</f>
        <v>1</v>
      </c>
      <c r="D6" s="65">
        <f>SUM(D2:D5)</f>
        <v>1</v>
      </c>
      <c r="E6" s="65">
        <f>SUM(E2:E5)</f>
        <v>1</v>
      </c>
      <c r="F6" s="35"/>
    </row>
    <row r="7" spans="1:5" ht="12">
      <c r="A7" s="59" t="s">
        <v>96</v>
      </c>
      <c r="B7" s="53">
        <f>QUARTILE('Duty Cycle Model -quart scaled'!E2:E52,1)</f>
        <v>0.21484099073219706</v>
      </c>
      <c r="C7" s="53">
        <f>QUARTILE('Duty Cycle Model -quart scaled'!H2:H52,1)</f>
        <v>0.40912745098039216</v>
      </c>
      <c r="D7" s="53">
        <f>QUARTILE('Duty Cycle Model -quart scaled'!K2:K52,1)</f>
        <v>0.3435609709480122</v>
      </c>
      <c r="E7" s="53">
        <f>QUARTILE('Duty Cycle Model -quart scaled'!N2:N52,1)</f>
        <v>0.31688800161961095</v>
      </c>
    </row>
    <row r="8" spans="1:5" ht="12">
      <c r="A8" s="59" t="s">
        <v>15</v>
      </c>
      <c r="B8" s="53">
        <f>MEDIAN('Duty Cycle Model -Med scaled'!E2:E52)</f>
        <v>0.2519672131147541</v>
      </c>
      <c r="C8" s="61">
        <f>MEDIAN('Duty Cycle Model -Med scaled'!H2:H52)</f>
        <v>0.4975321020228672</v>
      </c>
      <c r="D8" s="53">
        <f>MEDIAN('Duty Cycle Model -Med scaled'!K2:K52)</f>
        <v>0.40236754465637353</v>
      </c>
      <c r="E8" s="53">
        <f>MEDIAN('Duty Cycle Model -Med scaled'!N2:N52)</f>
        <v>0.36165286258388246</v>
      </c>
    </row>
    <row r="9" spans="1:5" ht="12">
      <c r="A9" s="59" t="s">
        <v>103</v>
      </c>
      <c r="B9" s="73">
        <f>QUARTILE('Duty Cycle Model - non scaled'!D2:D52,1)</f>
        <v>58.355000000000004</v>
      </c>
      <c r="C9" s="74">
        <f>QUARTILE('Duty Cycle Model - non scaled'!E2:E52,1)</f>
        <v>88.345</v>
      </c>
      <c r="D9" s="73">
        <f>QUARTILE('Duty Cycle Model - non scaled'!F2:F52,1)</f>
        <v>82.86399999999999</v>
      </c>
      <c r="E9" s="73">
        <f>QUARTILE('Duty Cycle Model - non scaled'!G2:G52,1)</f>
        <v>79.305</v>
      </c>
    </row>
    <row r="11" spans="1:5" ht="12">
      <c r="A11" s="77" t="s">
        <v>57</v>
      </c>
      <c r="B11" s="34">
        <v>0.4142</v>
      </c>
      <c r="C11" s="34">
        <v>0.5697</v>
      </c>
      <c r="D11" s="34">
        <v>0.3524</v>
      </c>
      <c r="E11" s="34">
        <v>0.4265</v>
      </c>
    </row>
    <row r="12" spans="1:5" ht="12">
      <c r="A12" s="77" t="s">
        <v>58</v>
      </c>
      <c r="B12" s="34">
        <v>3.953</v>
      </c>
      <c r="C12" s="34">
        <v>12.083</v>
      </c>
      <c r="D12" s="34">
        <v>2.4866</v>
      </c>
      <c r="E12" s="34">
        <v>-8</v>
      </c>
    </row>
    <row r="13" spans="2:3" ht="12">
      <c r="B13" s="77"/>
      <c r="C13" s="77"/>
    </row>
    <row r="14" spans="1:5" ht="12">
      <c r="A14" s="77" t="s">
        <v>59</v>
      </c>
      <c r="B14" s="34">
        <v>0.4142</v>
      </c>
      <c r="C14" s="34">
        <v>0.5697</v>
      </c>
      <c r="D14" s="34">
        <v>0.3524</v>
      </c>
      <c r="E14" s="34">
        <v>0.4759</v>
      </c>
    </row>
    <row r="15" spans="1:5" ht="12">
      <c r="A15" s="77" t="s">
        <v>60</v>
      </c>
      <c r="B15" s="34">
        <v>3.953</v>
      </c>
      <c r="C15" s="34">
        <v>12.083</v>
      </c>
      <c r="D15" s="34">
        <v>2.4866</v>
      </c>
      <c r="E15" s="34">
        <v>5.4195</v>
      </c>
    </row>
  </sheetData>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R52"/>
  <sheetViews>
    <sheetView workbookViewId="0" topLeftCell="G1">
      <selection activeCell="A1" sqref="A1"/>
    </sheetView>
  </sheetViews>
  <sheetFormatPr defaultColWidth="9.140625" defaultRowHeight="12.75"/>
  <cols>
    <col min="1" max="1" width="9.421875" style="34" bestFit="1" customWidth="1"/>
    <col min="2" max="2" width="31.421875" style="34" bestFit="1" customWidth="1"/>
    <col min="3" max="3" width="22.421875" style="34" bestFit="1" customWidth="1"/>
    <col min="4" max="4" width="14.00390625" style="34" bestFit="1" customWidth="1"/>
    <col min="5" max="5" width="9.28125" style="34" bestFit="1" customWidth="1"/>
    <col min="6" max="6" width="13.28125" style="34" customWidth="1"/>
    <col min="7" max="7" width="15.7109375" style="34" bestFit="1" customWidth="1"/>
    <col min="8" max="8" width="9.28125" style="34" bestFit="1" customWidth="1"/>
    <col min="9" max="9" width="13.7109375" style="34" bestFit="1" customWidth="1"/>
    <col min="10" max="10" width="15.140625" style="34" bestFit="1" customWidth="1"/>
    <col min="11" max="11" width="9.28125" style="34" bestFit="1" customWidth="1"/>
    <col min="12" max="12" width="13.7109375" style="34" bestFit="1" customWidth="1"/>
    <col min="13" max="16384" width="12.7109375" style="34" customWidth="1"/>
  </cols>
  <sheetData>
    <row r="1" spans="1:17" ht="12">
      <c r="A1" s="72" t="str">
        <f>'Raw Data'!A1</f>
        <v>Record #</v>
      </c>
      <c r="B1" s="36" t="s">
        <v>44</v>
      </c>
      <c r="C1" s="36" t="s">
        <v>45</v>
      </c>
      <c r="D1" s="60" t="s">
        <v>9</v>
      </c>
      <c r="E1" s="60" t="s">
        <v>146</v>
      </c>
      <c r="F1" s="60" t="s">
        <v>10</v>
      </c>
      <c r="G1" s="60" t="s">
        <v>47</v>
      </c>
      <c r="H1" s="60" t="s">
        <v>147</v>
      </c>
      <c r="I1" s="60" t="s">
        <v>11</v>
      </c>
      <c r="J1" s="60" t="s">
        <v>125</v>
      </c>
      <c r="K1" s="60" t="s">
        <v>148</v>
      </c>
      <c r="L1" s="60" t="s">
        <v>14</v>
      </c>
      <c r="M1" s="60" t="s">
        <v>54</v>
      </c>
      <c r="N1" s="60" t="s">
        <v>149</v>
      </c>
      <c r="O1" s="60" t="s">
        <v>53</v>
      </c>
      <c r="P1" s="77" t="s">
        <v>97</v>
      </c>
      <c r="Q1" s="77" t="s">
        <v>98</v>
      </c>
    </row>
    <row r="2" spans="1:18" ht="12">
      <c r="A2" s="72">
        <f>'Raw Data'!A2</f>
        <v>1</v>
      </c>
      <c r="B2" s="39" t="str">
        <f>'Raw Data'!B2</f>
        <v>a</v>
      </c>
      <c r="C2" s="38" t="str">
        <f>'Raw Data'!C2</f>
        <v>OEM</v>
      </c>
      <c r="D2" s="45">
        <f>('Raw Data'!$D2*Factors!$B$2)+('Raw Data'!$E2*Factors!$B$3)+('Raw Data'!$F2*Factors!$B$4)+('Raw Data'!$G2*Factors!$B$5)</f>
        <v>129.65099999999998</v>
      </c>
      <c r="E2" s="53">
        <f>D2/'Raw Data'!H2</f>
        <v>0.22805804749340366</v>
      </c>
      <c r="F2" s="46">
        <f>Factors!$B$11*'Raw Data'!H2+(Factors!$B$12-'Raw Data'!J2)</f>
        <v>186.13026716184993</v>
      </c>
      <c r="G2" s="45">
        <f>('Raw Data'!$D2*Factors!$C$2)+('Raw Data'!$E2*Factors!$C$3)+('Raw Data'!$F2*Factors!$C$4)+('Raw Data'!$G2*Factors!$C$5)</f>
        <v>282.847</v>
      </c>
      <c r="H2" s="53">
        <f>G2/'Raw Data'!H2</f>
        <v>0.4975321020228672</v>
      </c>
      <c r="I2" s="46">
        <f>Factors!$C$11*'Raw Data'!H2+(Factors!$C$12-'Raw Data'!J2)</f>
        <v>282.66201716184986</v>
      </c>
      <c r="J2" s="45">
        <f>('Raw Data'!$D2*Factors!$D$2)+('Raw Data'!$E2*Factors!$D$3)+('Raw Data'!$F2*Factors!$D$4)+('Raw Data'!$G2*Factors!$D$5)</f>
        <v>223.75699999999998</v>
      </c>
      <c r="K2" s="53">
        <f>J2/'Raw Data'!H2</f>
        <v>0.3935919085312225</v>
      </c>
      <c r="L2" s="46">
        <f>Factors!$D$11*'Raw Data'!H2+(Factors!$D$12-'Raw Data'!J2)</f>
        <v>149.5305671618499</v>
      </c>
      <c r="M2" s="45">
        <f>('Raw Data'!$D2*Factors!$E$2)+('Raw Data'!$E2*Factors!$E$3)+('Raw Data'!$F2*Factors!$E$4)+('Raw Data'!$G2*Factors!$E$5)</f>
        <v>192.65699999999995</v>
      </c>
      <c r="N2" s="61">
        <f>M2/'Raw Data'!H2</f>
        <v>0.33888654353562</v>
      </c>
      <c r="O2" s="46">
        <f>Factors!$E$11*'Raw Data'!H2+(Factors!$E$12-('Raw Data'!J2))</f>
        <v>181.1698171618499</v>
      </c>
      <c r="P2" s="79">
        <f>O2-M2</f>
        <v>-11.487182838150062</v>
      </c>
      <c r="Q2" s="80">
        <f>P2/O2</f>
        <v>-0.0634056103721067</v>
      </c>
      <c r="R2" s="79">
        <f>AVERAGE(P2:P52)</f>
        <v>-30.86087206624513</v>
      </c>
    </row>
    <row r="3" spans="1:18" ht="12">
      <c r="A3" s="72">
        <f>'Raw Data'!A3</f>
        <v>2</v>
      </c>
      <c r="B3" s="39" t="str">
        <f>'Raw Data'!B3</f>
        <v>a</v>
      </c>
      <c r="C3" s="38" t="str">
        <f>'Raw Data'!C3</f>
        <v>OEM</v>
      </c>
      <c r="D3" s="45">
        <f>('Raw Data'!$D3*Factors!$B$2)+('Raw Data'!$E3*Factors!$B$3)+('Raw Data'!$F3*Factors!$B$4)+('Raw Data'!$G3*Factors!$B$5)</f>
        <v>118.39600000000002</v>
      </c>
      <c r="E3" s="53">
        <f>D3/'Raw Data'!H3</f>
        <v>0.22259071253995116</v>
      </c>
      <c r="F3" s="46">
        <f>Factors!$B$11*'Raw Data'!H3+(Factors!$B$12-'Raw Data'!J3)</f>
        <v>170.97054716184994</v>
      </c>
      <c r="G3" s="45">
        <f>('Raw Data'!$D3*Factors!$C$2)+('Raw Data'!$E3*Factors!$C$3)+('Raw Data'!$F3*Factors!$C$4)+('Raw Data'!$G3*Factors!$C$5)</f>
        <v>257.3003</v>
      </c>
      <c r="H3" s="53">
        <f>G3/'Raw Data'!H3</f>
        <v>0.4837381086670427</v>
      </c>
      <c r="I3" s="46">
        <f>Factors!$C$11*'Raw Data'!H3+(Factors!$C$12-'Raw Data'!J3)</f>
        <v>261.81099716184985</v>
      </c>
      <c r="J3" s="45">
        <f>('Raw Data'!$D3*Factors!$D$2)+('Raw Data'!$E3*Factors!$D$3)+('Raw Data'!$F3*Factors!$D$4)+('Raw Data'!$G3*Factors!$D$5)</f>
        <v>203.74499999999998</v>
      </c>
      <c r="K3" s="53">
        <f>J3/'Raw Data'!H3</f>
        <v>0.38305132543711223</v>
      </c>
      <c r="L3" s="46">
        <f>Factors!$D$11*'Raw Data'!H3+(Factors!$D$12-'Raw Data'!J3)</f>
        <v>136.63272716184989</v>
      </c>
      <c r="M3" s="45">
        <f>('Raw Data'!$D3*Factors!$E$2)+('Raw Data'!$E3*Factors!$E$3)+('Raw Data'!$F3*Factors!$E$4)+('Raw Data'!$G3*Factors!$E$5)</f>
        <v>175.558</v>
      </c>
      <c r="N3" s="61">
        <f>M3/'Raw Data'!H3</f>
        <v>0.3300582816318857</v>
      </c>
      <c r="O3" s="46">
        <f>Factors!$E$11*'Raw Data'!H3+(Factors!$E$12-('Raw Data'!J3))</f>
        <v>165.5599171618499</v>
      </c>
      <c r="P3" s="79">
        <f aca="true" t="shared" si="0" ref="P3:P52">O3-M3</f>
        <v>-9.998082838150083</v>
      </c>
      <c r="Q3" s="80">
        <f aca="true" t="shared" si="1" ref="Q3:Q52">P3/O3</f>
        <v>-0.060389513413298256</v>
      </c>
      <c r="R3" s="80">
        <f>AVERAGE(Q2:Q52)</f>
        <v>-0.2811347729254308</v>
      </c>
    </row>
    <row r="4" spans="1:17" ht="12">
      <c r="A4" s="72">
        <f>'Raw Data'!A4</f>
        <v>3</v>
      </c>
      <c r="B4" s="39" t="str">
        <f>'Raw Data'!B4</f>
        <v>a</v>
      </c>
      <c r="C4" s="38" t="str">
        <f>'Raw Data'!C4</f>
        <v>OEM</v>
      </c>
      <c r="D4" s="45">
        <f>('Raw Data'!$D4*Factors!$B$2)+('Raw Data'!$E4*Factors!$B$3)+('Raw Data'!$F4*Factors!$B$4)+('Raw Data'!$G4*Factors!$B$5)</f>
        <v>101.84800000000001</v>
      </c>
      <c r="E4" s="53">
        <f>D4/'Raw Data'!H4</f>
        <v>0.20982282653481668</v>
      </c>
      <c r="F4" s="46">
        <f>Factors!$B$11*'Raw Data'!H4+(Factors!$B$12-'Raw Data'!J4)</f>
        <v>158.6366195359891</v>
      </c>
      <c r="G4" s="45">
        <f>('Raw Data'!$D4*Factors!$C$2)+('Raw Data'!$E4*Factors!$C$3)+('Raw Data'!$F4*Factors!$C$4)+('Raw Data'!$G4*Factors!$C$5)</f>
        <v>221.47320000000002</v>
      </c>
      <c r="H4" s="53">
        <f>G4/'Raw Data'!H4</f>
        <v>0.45626946847960453</v>
      </c>
      <c r="I4" s="46">
        <f>Factors!$C$11*'Raw Data'!H4+(Factors!$C$12-'Raw Data'!J4)</f>
        <v>242.24631953598907</v>
      </c>
      <c r="J4" s="45">
        <f>('Raw Data'!$D4*Factors!$D$2)+('Raw Data'!$E4*Factors!$D$3)+('Raw Data'!$F4*Factors!$D$4)+('Raw Data'!$G4*Factors!$D$5)</f>
        <v>175.288</v>
      </c>
      <c r="K4" s="53">
        <f>J4/'Raw Data'!H4</f>
        <v>0.36112072517511334</v>
      </c>
      <c r="L4" s="46">
        <f>Factors!$D$11*'Raw Data'!H4+(Factors!$D$12-'Raw Data'!J4)</f>
        <v>127.17249953598909</v>
      </c>
      <c r="M4" s="45">
        <f>('Raw Data'!$D4*Factors!$E$2)+('Raw Data'!$E4*Factors!$E$3)+('Raw Data'!$F4*Factors!$E$4)+('Raw Data'!$G4*Factors!$E$5)</f>
        <v>150.98</v>
      </c>
      <c r="N4" s="61">
        <f>M4/'Raw Data'!H4</f>
        <v>0.3110424392253811</v>
      </c>
      <c r="O4" s="46">
        <f>Factors!$E$11*'Raw Data'!H4+(Factors!$E$12-('Raw Data'!J4))</f>
        <v>152.65403953598909</v>
      </c>
      <c r="P4" s="79">
        <f t="shared" si="0"/>
        <v>1.6740395359890954</v>
      </c>
      <c r="Q4" s="80">
        <f t="shared" si="1"/>
        <v>0.010966231493627987</v>
      </c>
    </row>
    <row r="5" spans="1:17" ht="12">
      <c r="A5" s="72">
        <f>'Raw Data'!A5</f>
        <v>4</v>
      </c>
      <c r="B5" s="39" t="str">
        <f>'Raw Data'!B5</f>
        <v>a</v>
      </c>
      <c r="C5" s="38" t="str">
        <f>'Raw Data'!C5</f>
        <v>OEM</v>
      </c>
      <c r="D5" s="45">
        <f>('Raw Data'!$D5*Factors!$B$2)+('Raw Data'!$E5*Factors!$B$3)+('Raw Data'!$F5*Factors!$B$4)+('Raw Data'!$G5*Factors!$B$5)</f>
        <v>85.18600000000002</v>
      </c>
      <c r="E5" s="53">
        <f>D5/'Raw Data'!H5</f>
        <v>0.24241889584519075</v>
      </c>
      <c r="F5" s="46">
        <f>Factors!$B$11*'Raw Data'!H5+(Factors!$B$12-'Raw Data'!J5)</f>
        <v>131.92194369049886</v>
      </c>
      <c r="G5" s="45">
        <f>('Raw Data'!$D5*Factors!$C$2)+('Raw Data'!$E5*Factors!$C$3)+('Raw Data'!$F5*Factors!$C$4)+('Raw Data'!$G5*Factors!$C$5)</f>
        <v>184.4433</v>
      </c>
      <c r="H5" s="53">
        <f>G5/'Raw Data'!H5</f>
        <v>0.5248813318155948</v>
      </c>
      <c r="I5" s="46">
        <f>Factors!$C$11*'Raw Data'!H5+(Factors!$C$12-'Raw Data'!J5)</f>
        <v>194.69464369049885</v>
      </c>
      <c r="J5" s="45">
        <f>('Raw Data'!$D5*Factors!$D$2)+('Raw Data'!$E5*Factors!$D$3)+('Raw Data'!$F5*Factors!$D$4)+('Raw Data'!$G5*Factors!$D$5)</f>
        <v>146.14499999999998</v>
      </c>
      <c r="K5" s="53">
        <f>J5/'Raw Data'!H5</f>
        <v>0.41589356858281157</v>
      </c>
      <c r="L5" s="46">
        <f>Factors!$D$11*'Raw Data'!H5+(Factors!$D$12-'Raw Data'!J5)</f>
        <v>108.73902369049885</v>
      </c>
      <c r="M5" s="45">
        <f>('Raw Data'!$D5*Factors!$E$2)+('Raw Data'!$E5*Factors!$E$3)+('Raw Data'!$F5*Factors!$E$4)+('Raw Data'!$G5*Factors!$E$5)</f>
        <v>125.988</v>
      </c>
      <c r="N5" s="61">
        <f>M5/'Raw Data'!H5</f>
        <v>0.3585315879339784</v>
      </c>
      <c r="O5" s="46">
        <f>Factors!$E$11*'Raw Data'!H5+(Factors!$E$12-('Raw Data'!J5))</f>
        <v>124.29116369049886</v>
      </c>
      <c r="P5" s="79">
        <f t="shared" si="0"/>
        <v>-1.696836309501137</v>
      </c>
      <c r="Q5" s="80">
        <f t="shared" si="1"/>
        <v>-0.013652107351142674</v>
      </c>
    </row>
    <row r="6" spans="1:17" ht="12">
      <c r="A6" s="72">
        <f>'Raw Data'!A6</f>
        <v>5</v>
      </c>
      <c r="B6" s="39" t="str">
        <f>'Raw Data'!B6</f>
        <v>b</v>
      </c>
      <c r="C6" s="38" t="str">
        <f>'Raw Data'!C6</f>
        <v>OEM</v>
      </c>
      <c r="D6" s="45">
        <f>('Raw Data'!$D6*Factors!$B$2)+('Raw Data'!$E6*Factors!$B$3)+('Raw Data'!$F6*Factors!$B$4)+('Raw Data'!$G6*Factors!$B$5)</f>
        <v>94.774</v>
      </c>
      <c r="E6" s="53">
        <f>D6/'Raw Data'!H6</f>
        <v>0.2247427080863173</v>
      </c>
      <c r="F6" s="46">
        <f>Factors!$B$11*'Raw Data'!H6+(Factors!$B$12-'Raw Data'!J6)</f>
        <v>132.25207953598908</v>
      </c>
      <c r="G6" s="45">
        <f>('Raw Data'!$D6*Factors!$C$2)+('Raw Data'!$E6*Factors!$C$3)+('Raw Data'!$F6*Factors!$C$4)+('Raw Data'!$G6*Factors!$C$5)</f>
        <v>206.00050000000002</v>
      </c>
      <c r="H6" s="53">
        <f>G6/'Raw Data'!H6</f>
        <v>0.4885001185677022</v>
      </c>
      <c r="I6" s="46">
        <f>Factors!$C$11*'Raw Data'!H6+(Factors!$C$12-'Raw Data'!J6)</f>
        <v>205.95642953598906</v>
      </c>
      <c r="J6" s="45">
        <f>('Raw Data'!$D6*Factors!$D$2)+('Raw Data'!$E6*Factors!$D$3)+('Raw Data'!$F6*Factors!$D$4)+('Raw Data'!$G6*Factors!$D$5)</f>
        <v>163.013</v>
      </c>
      <c r="K6" s="53">
        <f>J6/'Raw Data'!H6</f>
        <v>0.38656153663742</v>
      </c>
      <c r="L6" s="46">
        <f>Factors!$D$11*'Raw Data'!H6+(Factors!$D$12-'Raw Data'!J6)</f>
        <v>104.72461953598909</v>
      </c>
      <c r="M6" s="45">
        <f>('Raw Data'!$D6*Factors!$E$2)+('Raw Data'!$E6*Factors!$E$3)+('Raw Data'!$F6*Factors!$E$4)+('Raw Data'!$G6*Factors!$E$5)</f>
        <v>140.388</v>
      </c>
      <c r="N6" s="61">
        <f>M6/'Raw Data'!H6</f>
        <v>0.3329096514109557</v>
      </c>
      <c r="O6" s="46">
        <f>Factors!$E$11*'Raw Data'!H6+(Factors!$E$12-('Raw Data'!J6))</f>
        <v>125.48598953598906</v>
      </c>
      <c r="P6" s="79">
        <f t="shared" si="0"/>
        <v>-14.902010464010942</v>
      </c>
      <c r="Q6" s="80">
        <f t="shared" si="1"/>
        <v>-0.11875437663690004</v>
      </c>
    </row>
    <row r="7" spans="1:17" ht="12">
      <c r="A7" s="72">
        <f>'Raw Data'!A7</f>
        <v>6</v>
      </c>
      <c r="B7" s="39" t="str">
        <f>'Raw Data'!B7</f>
        <v>b</v>
      </c>
      <c r="C7" s="38" t="str">
        <f>'Raw Data'!C7</f>
        <v>OEM</v>
      </c>
      <c r="D7" s="45">
        <f>('Raw Data'!$D7*Factors!$B$2)+('Raw Data'!$E7*Factors!$B$3)+('Raw Data'!$F7*Factors!$B$4)+('Raw Data'!$G7*Factors!$B$5)</f>
        <v>73.008</v>
      </c>
      <c r="E7" s="53">
        <f>D7/'Raw Data'!H7</f>
        <v>0.2604637887977167</v>
      </c>
      <c r="F7" s="46">
        <f>Factors!$B$11*'Raw Data'!H7+(Factors!$B$12-'Raw Data'!J7)</f>
        <v>102.47232369049888</v>
      </c>
      <c r="G7" s="45">
        <f>('Raw Data'!$D7*Factors!$C$2)+('Raw Data'!$E7*Factors!$C$3)+('Raw Data'!$F7*Factors!$C$4)+('Raw Data'!$G7*Factors!$C$5)</f>
        <v>157.5342</v>
      </c>
      <c r="H7" s="53">
        <f>G7/'Raw Data'!H7</f>
        <v>0.5620199785943631</v>
      </c>
      <c r="I7" s="46">
        <f>Factors!$C$11*'Raw Data'!H7+(Factors!$C$12-'Raw Data'!J7)</f>
        <v>154.18897369049887</v>
      </c>
      <c r="J7" s="45">
        <f>('Raw Data'!$D7*Factors!$D$2)+('Raw Data'!$E7*Factors!$D$3)+('Raw Data'!$F7*Factors!$D$4)+('Raw Data'!$G7*Factors!$D$5)</f>
        <v>124.85799999999999</v>
      </c>
      <c r="K7" s="53">
        <f>J7/'Raw Data'!H7</f>
        <v>0.4454441669639671</v>
      </c>
      <c r="L7" s="46">
        <f>Factors!$D$11*'Raw Data'!H7+(Factors!$D$12-'Raw Data'!J7)</f>
        <v>83.68338369049887</v>
      </c>
      <c r="M7" s="45">
        <f>('Raw Data'!$D7*Factors!$E$2)+('Raw Data'!$E7*Factors!$E$3)+('Raw Data'!$F7*Factors!$E$4)+('Raw Data'!$G7*Factors!$E$5)</f>
        <v>107.66</v>
      </c>
      <c r="N7" s="61">
        <f>M7/'Raw Data'!H7</f>
        <v>0.38408847663217976</v>
      </c>
      <c r="O7" s="46">
        <f>Factors!$E$11*'Raw Data'!H7+(Factors!$E$12-('Raw Data'!J7))</f>
        <v>93.96701369049887</v>
      </c>
      <c r="P7" s="79">
        <f t="shared" si="0"/>
        <v>-13.692986309501123</v>
      </c>
      <c r="Q7" s="80">
        <f t="shared" si="1"/>
        <v>-0.14572120334271768</v>
      </c>
    </row>
    <row r="8" spans="1:17" ht="12">
      <c r="A8" s="72">
        <f>'Raw Data'!A8</f>
        <v>7</v>
      </c>
      <c r="B8" s="39" t="str">
        <f>'Raw Data'!B8</f>
        <v>c</v>
      </c>
      <c r="C8" s="38" t="str">
        <f>'Raw Data'!C8</f>
        <v>OEM</v>
      </c>
      <c r="D8" s="45">
        <f>('Raw Data'!$D8*Factors!$B$2)+('Raw Data'!$E8*Factors!$B$3)+('Raw Data'!$F8*Factors!$B$4)+('Raw Data'!$G8*Factors!$B$5)</f>
        <v>55.438</v>
      </c>
      <c r="E8" s="53">
        <f>D8/'Raw Data'!H8</f>
        <v>0.25028442437923254</v>
      </c>
      <c r="F8" s="46">
        <f>Factors!$B$11*'Raw Data'!H8+(Factors!$B$12-'Raw Data'!J8)</f>
        <v>80.40221447565774</v>
      </c>
      <c r="G8" s="45">
        <f>('Raw Data'!$D8*Factors!$C$2)+('Raw Data'!$E8*Factors!$C$3)+('Raw Data'!$F8*Factors!$C$4)+('Raw Data'!$G8*Factors!$C$5)</f>
        <v>120.02910000000001</v>
      </c>
      <c r="H8" s="53">
        <f>G8/'Raw Data'!H8</f>
        <v>0.5418920993227991</v>
      </c>
      <c r="I8" s="46">
        <f>Factors!$C$11*'Raw Data'!H8+(Factors!$C$12-'Raw Data'!J8)</f>
        <v>122.97546447565773</v>
      </c>
      <c r="J8" s="45">
        <f>('Raw Data'!$D8*Factors!$D$2)+('Raw Data'!$E8*Factors!$D$3)+('Raw Data'!$F8*Factors!$D$4)+('Raw Data'!$G8*Factors!$D$5)</f>
        <v>95.02699999999999</v>
      </c>
      <c r="K8" s="53">
        <f>J8/'Raw Data'!H8</f>
        <v>0.42901580135440176</v>
      </c>
      <c r="L8" s="46">
        <f>Factors!$D$11*'Raw Data'!H8+(Factors!$D$12-'Raw Data'!J8)</f>
        <v>65.24711447565774</v>
      </c>
      <c r="M8" s="45">
        <f>('Raw Data'!$D8*Factors!$E$2)+('Raw Data'!$E8*Factors!$E$3)+('Raw Data'!$F8*Factors!$E$4)+('Raw Data'!$G8*Factors!$E$5)</f>
        <v>81.86800000000001</v>
      </c>
      <c r="N8" s="61">
        <f>M8/'Raw Data'!H8</f>
        <v>0.369607223476298</v>
      </c>
      <c r="O8" s="46">
        <f>Factors!$E$11*'Raw Data'!H8+(Factors!$E$12-('Raw Data'!J8))</f>
        <v>71.17366447565774</v>
      </c>
      <c r="P8" s="79">
        <f t="shared" si="0"/>
        <v>-10.694335524342264</v>
      </c>
      <c r="Q8" s="80">
        <f t="shared" si="1"/>
        <v>-0.15025691880737513</v>
      </c>
    </row>
    <row r="9" spans="1:17" ht="12">
      <c r="A9" s="72">
        <f>'Raw Data'!A9</f>
        <v>8</v>
      </c>
      <c r="B9" s="39" t="str">
        <f>'Raw Data'!B9</f>
        <v>c</v>
      </c>
      <c r="C9" s="38" t="str">
        <f>'Raw Data'!C9</f>
        <v>OEM</v>
      </c>
      <c r="D9" s="45">
        <f>('Raw Data'!$D9*Factors!$B$2)+('Raw Data'!$E9*Factors!$B$3)+('Raw Data'!$F9*Factors!$B$4)+('Raw Data'!$G9*Factors!$B$5)</f>
        <v>40.742999999999995</v>
      </c>
      <c r="E9" s="53">
        <f>D9/'Raw Data'!H9</f>
        <v>0.24631521673417567</v>
      </c>
      <c r="F9" s="46">
        <f>Factors!$B$11*'Raw Data'!H9+(Factors!$B$12-'Raw Data'!J9)</f>
        <v>66.66627586520471</v>
      </c>
      <c r="G9" s="45">
        <f>('Raw Data'!$D9*Factors!$C$2)+('Raw Data'!$E9*Factors!$C$3)+('Raw Data'!$F9*Factors!$C$4)+('Raw Data'!$G9*Factors!$C$5)</f>
        <v>87.11</v>
      </c>
      <c r="H9" s="53">
        <f>G9/'Raw Data'!H9</f>
        <v>0.5266307962033735</v>
      </c>
      <c r="I9" s="46">
        <f>Factors!$C$11*'Raw Data'!H9+(Factors!$C$12-'Raw Data'!J9)</f>
        <v>100.5175308652047</v>
      </c>
      <c r="J9" s="45">
        <f>('Raw Data'!$D9*Factors!$D$2)+('Raw Data'!$E9*Factors!$D$3)+('Raw Data'!$F9*Factors!$D$4)+('Raw Data'!$G9*Factors!$D$5)</f>
        <v>69.231</v>
      </c>
      <c r="K9" s="53">
        <f>J9/'Raw Data'!H9</f>
        <v>0.41854180521129314</v>
      </c>
      <c r="L9" s="46">
        <f>Factors!$D$11*'Raw Data'!H9+(Factors!$D$12-'Raw Data'!J9)</f>
        <v>54.97753786520471</v>
      </c>
      <c r="M9" s="45">
        <f>('Raw Data'!$D9*Factors!$E$2)+('Raw Data'!$E9*Factors!$E$3)+('Raw Data'!$F9*Factors!$E$4)+('Raw Data'!$G9*Factors!$E$5)</f>
        <v>59.821</v>
      </c>
      <c r="N9" s="61">
        <f>M9/'Raw Data'!H9</f>
        <v>0.36165286258388246</v>
      </c>
      <c r="O9" s="46">
        <f>Factors!$E$11*'Raw Data'!H9+(Factors!$E$12-('Raw Data'!J9))</f>
        <v>56.74781886520471</v>
      </c>
      <c r="P9" s="79">
        <f t="shared" si="0"/>
        <v>-3.0731811347952913</v>
      </c>
      <c r="Q9" s="80">
        <f t="shared" si="1"/>
        <v>-0.054155052938600824</v>
      </c>
    </row>
    <row r="10" spans="1:17" ht="12">
      <c r="A10" s="72">
        <f>'Raw Data'!A10</f>
        <v>9</v>
      </c>
      <c r="B10" s="39" t="str">
        <f>'Raw Data'!B10</f>
        <v>d</v>
      </c>
      <c r="C10" s="38" t="str">
        <f>'Raw Data'!C10</f>
        <v>OEM</v>
      </c>
      <c r="D10" s="45">
        <f>('Raw Data'!$D10*Factors!$B$2)+('Raw Data'!$E10*Factors!$B$3)+('Raw Data'!$F10*Factors!$B$4)+('Raw Data'!$G10*Factors!$B$5)</f>
        <v>65.41</v>
      </c>
      <c r="E10" s="53">
        <f>D10/'Raw Data'!H10</f>
        <v>0.4062732919254658</v>
      </c>
      <c r="F10" s="46">
        <f>Factors!$B$11*'Raw Data'!H10+(Factors!$B$12-'Raw Data'!J10)</f>
        <v>64.83965386520471</v>
      </c>
      <c r="G10" s="45">
        <f>('Raw Data'!$D10*Factors!$C$2)+('Raw Data'!$E10*Factors!$C$3)+('Raw Data'!$F10*Factors!$C$4)+('Raw Data'!$G10*Factors!$C$5)</f>
        <v>85.1</v>
      </c>
      <c r="H10" s="53">
        <f>G10/'Raw Data'!H10</f>
        <v>0.5285714285714286</v>
      </c>
      <c r="I10" s="46">
        <f>Factors!$C$11*'Raw Data'!H10+(Factors!$C$12-'Raw Data'!J10)</f>
        <v>98.0051538652047</v>
      </c>
      <c r="J10" s="45">
        <f>('Raw Data'!$D10*Factors!$D$2)+('Raw Data'!$E10*Factors!$D$3)+('Raw Data'!$F10*Factors!$D$4)+('Raw Data'!$G10*Factors!$D$5)</f>
        <v>83.77</v>
      </c>
      <c r="K10" s="53">
        <f>J10/'Raw Data'!H10</f>
        <v>0.5203105590062111</v>
      </c>
      <c r="L10" s="46">
        <f>Factors!$D$11*'Raw Data'!H10+(Factors!$D$12-'Raw Data'!J10)</f>
        <v>53.423453865204706</v>
      </c>
      <c r="M10" s="45">
        <f>('Raw Data'!$D10*Factors!$E$2)+('Raw Data'!$E10*Factors!$E$3)+('Raw Data'!$F10*Factors!$E$4)+('Raw Data'!$G10*Factors!$E$5)</f>
        <v>83.07</v>
      </c>
      <c r="N10" s="61">
        <f>M10/'Raw Data'!H10</f>
        <v>0.5159627329192547</v>
      </c>
      <c r="O10" s="46">
        <f>Factors!$E$11*'Raw Data'!H10+(Factors!$E$12-('Raw Data'!J10))</f>
        <v>54.86695386520471</v>
      </c>
      <c r="P10" s="79">
        <f t="shared" si="0"/>
        <v>-28.203046134795287</v>
      </c>
      <c r="Q10" s="80">
        <f t="shared" si="1"/>
        <v>-0.514026096729984</v>
      </c>
    </row>
    <row r="11" spans="1:17" ht="12">
      <c r="A11" s="72">
        <f>'Raw Data'!A11</f>
        <v>10</v>
      </c>
      <c r="B11" s="39" t="str">
        <f>'Raw Data'!B11</f>
        <v>d</v>
      </c>
      <c r="C11" s="38" t="str">
        <f>'Raw Data'!C11</f>
        <v>OEM</v>
      </c>
      <c r="D11" s="45">
        <f>('Raw Data'!$D11*Factors!$B$2)+('Raw Data'!$E11*Factors!$B$3)+('Raw Data'!$F11*Factors!$B$4)+('Raw Data'!$G11*Factors!$B$5)</f>
        <v>66.81</v>
      </c>
      <c r="E11" s="53">
        <f>D11/'Raw Data'!H11</f>
        <v>0.40490909090909094</v>
      </c>
      <c r="F11" s="46">
        <f>Factors!$B$11*'Raw Data'!H11+(Factors!$B$12-'Raw Data'!J11)</f>
        <v>66.49645386520471</v>
      </c>
      <c r="G11" s="45">
        <f>('Raw Data'!$D11*Factors!$C$2)+('Raw Data'!$E11*Factors!$C$3)+('Raw Data'!$F11*Factors!$C$4)+('Raw Data'!$G11*Factors!$C$5)</f>
        <v>86.89999999999999</v>
      </c>
      <c r="H11" s="53">
        <f>G11/'Raw Data'!H11</f>
        <v>0.5266666666666666</v>
      </c>
      <c r="I11" s="46">
        <f>Factors!$C$11*'Raw Data'!H11+(Factors!$C$12-'Raw Data'!J11)</f>
        <v>100.28395386520471</v>
      </c>
      <c r="J11" s="45">
        <f>('Raw Data'!$D11*Factors!$D$2)+('Raw Data'!$E11*Factors!$D$3)+('Raw Data'!$F11*Factors!$D$4)+('Raw Data'!$G11*Factors!$D$5)</f>
        <v>85.56999999999998</v>
      </c>
      <c r="K11" s="53">
        <f>J11/'Raw Data'!H11</f>
        <v>0.5186060606060605</v>
      </c>
      <c r="L11" s="46">
        <f>Factors!$D$11*'Raw Data'!H11+(Factors!$D$12-'Raw Data'!J11)</f>
        <v>54.83305386520471</v>
      </c>
      <c r="M11" s="45">
        <f>('Raw Data'!$D11*Factors!$E$2)+('Raw Data'!$E11*Factors!$E$3)+('Raw Data'!$F11*Factors!$E$4)+('Raw Data'!$G11*Factors!$E$5)</f>
        <v>84.86999999999999</v>
      </c>
      <c r="N11" s="61">
        <f>M11/'Raw Data'!H11</f>
        <v>0.5143636363636364</v>
      </c>
      <c r="O11" s="46">
        <f>Factors!$E$11*'Raw Data'!H11+(Factors!$E$12-('Raw Data'!J11))</f>
        <v>56.57295386520471</v>
      </c>
      <c r="P11" s="79">
        <f t="shared" si="0"/>
        <v>-28.29704613479528</v>
      </c>
      <c r="Q11" s="80">
        <f t="shared" si="1"/>
        <v>-0.5001868242944872</v>
      </c>
    </row>
    <row r="12" spans="1:17" ht="12">
      <c r="A12" s="72">
        <f>'Raw Data'!A12</f>
        <v>11</v>
      </c>
      <c r="B12" s="39" t="str">
        <f>'Raw Data'!B12</f>
        <v>d</v>
      </c>
      <c r="C12" s="38" t="str">
        <f>'Raw Data'!C12</f>
        <v>OEM</v>
      </c>
      <c r="D12" s="45">
        <f>('Raw Data'!$D12*Factors!$B$2)+('Raw Data'!$E12*Factors!$B$3)+('Raw Data'!$F12*Factors!$B$4)+('Raw Data'!$G12*Factors!$B$5)</f>
        <v>60.910000000000004</v>
      </c>
      <c r="E12" s="53">
        <f>D12/'Raw Data'!H12</f>
        <v>0.32398936170212767</v>
      </c>
      <c r="F12" s="46">
        <f>Factors!$B$11*'Raw Data'!H12+(Factors!$B$12-'Raw Data'!J12)</f>
        <v>76.02305386520472</v>
      </c>
      <c r="G12" s="45">
        <f>('Raw Data'!$D12*Factors!$C$2)+('Raw Data'!$E12*Factors!$C$3)+('Raw Data'!$F12*Factors!$C$4)+('Raw Data'!$G12*Factors!$C$5)</f>
        <v>79.69</v>
      </c>
      <c r="H12" s="53">
        <f>G12/'Raw Data'!H12</f>
        <v>0.42388297872340425</v>
      </c>
      <c r="I12" s="46">
        <f>Factors!$C$11*'Raw Data'!H12+(Factors!$C$12-'Raw Data'!J12)</f>
        <v>113.3870538652047</v>
      </c>
      <c r="J12" s="45">
        <f>('Raw Data'!$D12*Factors!$D$2)+('Raw Data'!$E12*Factors!$D$3)+('Raw Data'!$F12*Factors!$D$4)+('Raw Data'!$G12*Factors!$D$5)</f>
        <v>78.16999999999999</v>
      </c>
      <c r="K12" s="53">
        <f>J12/'Raw Data'!H12</f>
        <v>0.4157978723404255</v>
      </c>
      <c r="L12" s="46">
        <f>Factors!$D$11*'Raw Data'!H12+(Factors!$D$12-'Raw Data'!J12)</f>
        <v>62.93825386520471</v>
      </c>
      <c r="M12" s="45">
        <f>('Raw Data'!$D12*Factors!$E$2)+('Raw Data'!$E12*Factors!$E$3)+('Raw Data'!$F12*Factors!$E$4)+('Raw Data'!$G12*Factors!$E$5)</f>
        <v>77.37</v>
      </c>
      <c r="N12" s="61">
        <f>M12/'Raw Data'!H12</f>
        <v>0.4115425531914894</v>
      </c>
      <c r="O12" s="46">
        <f>Factors!$E$11*'Raw Data'!H12+(Factors!$E$12-('Raw Data'!J12))</f>
        <v>66.38245386520471</v>
      </c>
      <c r="P12" s="79">
        <f t="shared" si="0"/>
        <v>-10.987546134795295</v>
      </c>
      <c r="Q12" s="80">
        <f t="shared" si="1"/>
        <v>-0.16551883057993688</v>
      </c>
    </row>
    <row r="13" spans="1:17" ht="12">
      <c r="A13" s="72">
        <f>'Raw Data'!A13</f>
        <v>12</v>
      </c>
      <c r="B13" s="39" t="str">
        <f>'Raw Data'!B13</f>
        <v>e</v>
      </c>
      <c r="C13" s="38" t="str">
        <f>'Raw Data'!C13</f>
        <v>OEM</v>
      </c>
      <c r="D13" s="45">
        <f>('Raw Data'!$D13*Factors!$B$2)+('Raw Data'!$E13*Factors!$B$3)+('Raw Data'!$F13*Factors!$B$4)+('Raw Data'!$G13*Factors!$B$5)</f>
        <v>66.51</v>
      </c>
      <c r="E13" s="53">
        <f>D13/'Raw Data'!H13</f>
        <v>0.38224137931034485</v>
      </c>
      <c r="F13" s="46">
        <f>Factors!$B$11*'Raw Data'!H13+(Factors!$B$12-'Raw Data'!J13)</f>
        <v>70.22425386520472</v>
      </c>
      <c r="G13" s="45">
        <f>('Raw Data'!$D13*Factors!$C$2)+('Raw Data'!$E13*Factors!$C$3)+('Raw Data'!$F13*Factors!$C$4)+('Raw Data'!$G13*Factors!$C$5)</f>
        <v>86.88999999999999</v>
      </c>
      <c r="H13" s="53">
        <f>G13/'Raw Data'!H13</f>
        <v>0.49936781609195396</v>
      </c>
      <c r="I13" s="46">
        <f>Factors!$C$11*'Raw Data'!H13+(Factors!$C$12-'Raw Data'!J13)</f>
        <v>105.4112538652047</v>
      </c>
      <c r="J13" s="45">
        <f>('Raw Data'!$D13*Factors!$D$2)+('Raw Data'!$E13*Factors!$D$3)+('Raw Data'!$F13*Factors!$D$4)+('Raw Data'!$G13*Factors!$D$5)</f>
        <v>85.36999999999998</v>
      </c>
      <c r="K13" s="53">
        <f>J13/'Raw Data'!H13</f>
        <v>0.49063218390804586</v>
      </c>
      <c r="L13" s="46">
        <f>Factors!$D$11*'Raw Data'!H13+(Factors!$D$12-'Raw Data'!J13)</f>
        <v>58.00465386520471</v>
      </c>
      <c r="M13" s="45">
        <f>('Raw Data'!$D13*Factors!$E$2)+('Raw Data'!$E13*Factors!$E$3)+('Raw Data'!$F13*Factors!$E$4)+('Raw Data'!$G13*Factors!$E$5)</f>
        <v>84.57</v>
      </c>
      <c r="N13" s="61">
        <f>M13/'Raw Data'!H13</f>
        <v>0.48603448275862066</v>
      </c>
      <c r="O13" s="46">
        <f>Factors!$E$11*'Raw Data'!H13+(Factors!$E$12-('Raw Data'!J13))</f>
        <v>60.411453865204706</v>
      </c>
      <c r="P13" s="79">
        <f t="shared" si="0"/>
        <v>-24.158546134795287</v>
      </c>
      <c r="Q13" s="80">
        <f t="shared" si="1"/>
        <v>-0.3999000949174297</v>
      </c>
    </row>
    <row r="14" spans="1:17" ht="12">
      <c r="A14" s="72">
        <f>'Raw Data'!A14</f>
        <v>13</v>
      </c>
      <c r="B14" s="41" t="str">
        <f>'Raw Data'!B14</f>
        <v>e</v>
      </c>
      <c r="C14" s="42" t="str">
        <f>'Raw Data'!C14</f>
        <v>OEM</v>
      </c>
      <c r="D14" s="45">
        <f>('Raw Data'!$D14*Factors!$B$2)+('Raw Data'!$E14*Factors!$B$3)+('Raw Data'!$F14*Factors!$B$4)+('Raw Data'!$G14*Factors!$B$5)</f>
        <v>68.31</v>
      </c>
      <c r="E14" s="53">
        <f>D14/'Raw Data'!H14</f>
        <v>0.39034285714285716</v>
      </c>
      <c r="F14" s="46">
        <f>Factors!$B$11*'Raw Data'!H14+(Factors!$B$12-'Raw Data'!J14)</f>
        <v>70.63845386520471</v>
      </c>
      <c r="G14" s="45">
        <f>('Raw Data'!$D14*Factors!$C$2)+('Raw Data'!$E14*Factors!$C$3)+('Raw Data'!$F14*Factors!$C$4)+('Raw Data'!$G14*Factors!$C$5)</f>
        <v>89.58</v>
      </c>
      <c r="H14" s="53">
        <f>G14/'Raw Data'!H14</f>
        <v>0.5118857142857143</v>
      </c>
      <c r="I14" s="46">
        <f>Factors!$C$11*'Raw Data'!H14+(Factors!$C$12-'Raw Data'!J14)</f>
        <v>105.9809538652047</v>
      </c>
      <c r="J14" s="45">
        <f>('Raw Data'!$D14*Factors!$D$2)+('Raw Data'!$E14*Factors!$D$3)+('Raw Data'!$F14*Factors!$D$4)+('Raw Data'!$G14*Factors!$D$5)</f>
        <v>87.86999999999999</v>
      </c>
      <c r="K14" s="53">
        <f>J14/'Raw Data'!H14</f>
        <v>0.5021142857142856</v>
      </c>
      <c r="L14" s="46">
        <f>Factors!$D$11*'Raw Data'!H14+(Factors!$D$12-'Raw Data'!J14)</f>
        <v>58.35705386520471</v>
      </c>
      <c r="M14" s="45">
        <f>('Raw Data'!$D14*Factors!$E$2)+('Raw Data'!$E14*Factors!$E$3)+('Raw Data'!$F14*Factors!$E$4)+('Raw Data'!$G14*Factors!$E$5)</f>
        <v>86.97</v>
      </c>
      <c r="N14" s="61">
        <f>M14/'Raw Data'!H14</f>
        <v>0.49697142857142856</v>
      </c>
      <c r="O14" s="46">
        <f>Factors!$E$11*'Raw Data'!H14+(Factors!$E$12-('Raw Data'!J14))</f>
        <v>60.83795386520471</v>
      </c>
      <c r="P14" s="79">
        <f t="shared" si="0"/>
        <v>-26.13204613479529</v>
      </c>
      <c r="Q14" s="80">
        <f t="shared" si="1"/>
        <v>-0.42953525676906584</v>
      </c>
    </row>
    <row r="15" spans="1:17" ht="12">
      <c r="A15" s="72">
        <f>'Raw Data'!A15</f>
        <v>14</v>
      </c>
      <c r="B15" s="41" t="str">
        <f>'Raw Data'!B15</f>
        <v>e</v>
      </c>
      <c r="C15" s="42" t="str">
        <f>'Raw Data'!C15</f>
        <v>OEM</v>
      </c>
      <c r="D15" s="45">
        <f>('Raw Data'!$D15*Factors!$B$2)+('Raw Data'!$E15*Factors!$B$3)+('Raw Data'!$F15*Factors!$B$4)+('Raw Data'!$G15*Factors!$B$5)</f>
        <v>61.31</v>
      </c>
      <c r="E15" s="53">
        <f>D15/'Raw Data'!H15</f>
        <v>0.29195238095238096</v>
      </c>
      <c r="F15" s="46">
        <f>Factors!$B$11*'Raw Data'!H15+(Factors!$B$12-'Raw Data'!J15)</f>
        <v>85.13545386520471</v>
      </c>
      <c r="G15" s="45">
        <f>('Raw Data'!$D15*Factors!$C$2)+('Raw Data'!$E15*Factors!$C$3)+('Raw Data'!$F15*Factors!$C$4)+('Raw Data'!$G15*Factors!$C$5)</f>
        <v>80.58</v>
      </c>
      <c r="H15" s="53">
        <f>G15/'Raw Data'!H15</f>
        <v>0.38371428571428573</v>
      </c>
      <c r="I15" s="46">
        <f>Factors!$C$11*'Raw Data'!H15+(Factors!$C$12-'Raw Data'!J15)</f>
        <v>125.9204538652047</v>
      </c>
      <c r="J15" s="45">
        <f>('Raw Data'!$D15*Factors!$D$2)+('Raw Data'!$E15*Factors!$D$3)+('Raw Data'!$F15*Factors!$D$4)+('Raw Data'!$G15*Factors!$D$5)</f>
        <v>78.87</v>
      </c>
      <c r="K15" s="53">
        <f>J15/'Raw Data'!H15</f>
        <v>0.3755714285714286</v>
      </c>
      <c r="L15" s="46">
        <f>Factors!$D$11*'Raw Data'!H15+(Factors!$D$12-'Raw Data'!J15)</f>
        <v>70.69105386520471</v>
      </c>
      <c r="M15" s="45">
        <f>('Raw Data'!$D15*Factors!$E$2)+('Raw Data'!$E15*Factors!$E$3)+('Raw Data'!$F15*Factors!$E$4)+('Raw Data'!$G15*Factors!$E$5)</f>
        <v>77.97</v>
      </c>
      <c r="N15" s="61">
        <f>M15/'Raw Data'!H15</f>
        <v>0.3712857142857143</v>
      </c>
      <c r="O15" s="46">
        <f>Factors!$E$11*'Raw Data'!H15+(Factors!$E$12-('Raw Data'!J15))</f>
        <v>75.7654538652047</v>
      </c>
      <c r="P15" s="79">
        <f t="shared" si="0"/>
        <v>-2.2045461347952937</v>
      </c>
      <c r="Q15" s="80">
        <f t="shared" si="1"/>
        <v>-0.029096983154320306</v>
      </c>
    </row>
    <row r="16" spans="1:17" ht="12">
      <c r="A16" s="72">
        <f>'Raw Data'!A16</f>
        <v>15</v>
      </c>
      <c r="B16" s="41" t="str">
        <f>'Raw Data'!B16</f>
        <v>e</v>
      </c>
      <c r="C16" s="42" t="str">
        <f>'Raw Data'!C16</f>
        <v>OEM</v>
      </c>
      <c r="D16" s="45">
        <f>('Raw Data'!$D16*Factors!$B$2)+('Raw Data'!$E16*Factors!$B$3)+('Raw Data'!$F16*Factors!$B$4)+('Raw Data'!$G16*Factors!$B$5)</f>
        <v>77.71000000000001</v>
      </c>
      <c r="E16" s="53">
        <f>D16/'Raw Data'!H16</f>
        <v>0.3059448818897638</v>
      </c>
      <c r="F16" s="46">
        <f>Factors!$B$11*'Raw Data'!H16+(Factors!$B$12-'Raw Data'!J16)</f>
        <v>93.86371447565774</v>
      </c>
      <c r="G16" s="45">
        <f>('Raw Data'!$D16*Factors!$C$2)+('Raw Data'!$E16*Factors!$C$3)+('Raw Data'!$F16*Factors!$C$4)+('Raw Data'!$G16*Factors!$C$5)</f>
        <v>101.29</v>
      </c>
      <c r="H16" s="53">
        <f>G16/'Raw Data'!H16</f>
        <v>0.39877952755905516</v>
      </c>
      <c r="I16" s="46">
        <f>Factors!$C$11*'Raw Data'!H16+(Factors!$C$12-'Raw Data'!J16)</f>
        <v>141.49071447565774</v>
      </c>
      <c r="J16" s="45">
        <f>('Raw Data'!$D16*Factors!$D$2)+('Raw Data'!$E16*Factors!$D$3)+('Raw Data'!$F16*Factors!$D$4)+('Raw Data'!$G16*Factors!$D$5)</f>
        <v>99.76999999999998</v>
      </c>
      <c r="K16" s="53">
        <f>J16/'Raw Data'!H16</f>
        <v>0.3927952755905511</v>
      </c>
      <c r="L16" s="46">
        <f>Factors!$D$11*'Raw Data'!H16+(Factors!$D$12-'Raw Data'!J16)</f>
        <v>76.70011447565773</v>
      </c>
      <c r="M16" s="45">
        <f>('Raw Data'!$D16*Factors!$E$2)+('Raw Data'!$E16*Factors!$E$3)+('Raw Data'!$F16*Factors!$E$4)+('Raw Data'!$G16*Factors!$E$5)</f>
        <v>98.97</v>
      </c>
      <c r="N16" s="61">
        <f>M16/'Raw Data'!H16</f>
        <v>0.3896456692913386</v>
      </c>
      <c r="O16" s="46">
        <f>Factors!$E$11*'Raw Data'!H16+(Factors!$E$12-('Raw Data'!J16))</f>
        <v>85.03491447565774</v>
      </c>
      <c r="P16" s="79">
        <f t="shared" si="0"/>
        <v>-13.935085524342256</v>
      </c>
      <c r="Q16" s="80">
        <f t="shared" si="1"/>
        <v>-0.16387486963759268</v>
      </c>
    </row>
    <row r="17" spans="1:17" ht="12">
      <c r="A17" s="72">
        <f>'Raw Data'!A17</f>
        <v>16</v>
      </c>
      <c r="B17" s="41" t="str">
        <f>'Raw Data'!B17</f>
        <v>e</v>
      </c>
      <c r="C17" s="42" t="str">
        <f>'Raw Data'!C17</f>
        <v>OEM</v>
      </c>
      <c r="D17" s="45">
        <f>('Raw Data'!$D17*Factors!$B$2)+('Raw Data'!$E17*Factors!$B$3)+('Raw Data'!$F17*Factors!$B$4)+('Raw Data'!$G17*Factors!$B$5)</f>
        <v>79.50999999999999</v>
      </c>
      <c r="E17" s="53">
        <f>D17/'Raw Data'!H17</f>
        <v>0.3118039215686274</v>
      </c>
      <c r="F17" s="46">
        <f>Factors!$B$11*'Raw Data'!H17+(Factors!$B$12-'Raw Data'!J17)</f>
        <v>94.27791447565775</v>
      </c>
      <c r="G17" s="45">
        <f>('Raw Data'!$D17*Factors!$C$2)+('Raw Data'!$E17*Factors!$C$3)+('Raw Data'!$F17*Factors!$C$4)+('Raw Data'!$G17*Factors!$C$5)</f>
        <v>103.98</v>
      </c>
      <c r="H17" s="53">
        <f>G17/'Raw Data'!H17</f>
        <v>0.407764705882353</v>
      </c>
      <c r="I17" s="46">
        <f>Factors!$C$11*'Raw Data'!H17+(Factors!$C$12-'Raw Data'!J17)</f>
        <v>142.06041447565772</v>
      </c>
      <c r="J17" s="45">
        <f>('Raw Data'!$D17*Factors!$D$2)+('Raw Data'!$E17*Factors!$D$3)+('Raw Data'!$F17*Factors!$D$4)+('Raw Data'!$G17*Factors!$D$5)</f>
        <v>102.27</v>
      </c>
      <c r="K17" s="53">
        <f>J17/'Raw Data'!H17</f>
        <v>0.40105882352941175</v>
      </c>
      <c r="L17" s="46">
        <f>Factors!$D$11*'Raw Data'!H17+(Factors!$D$12-'Raw Data'!J17)</f>
        <v>77.05251447565773</v>
      </c>
      <c r="M17" s="45">
        <f>('Raw Data'!$D17*Factors!$E$2)+('Raw Data'!$E17*Factors!$E$3)+('Raw Data'!$F17*Factors!$E$4)+('Raw Data'!$G17*Factors!$E$5)</f>
        <v>101.36999999999999</v>
      </c>
      <c r="N17" s="61">
        <f>M17/'Raw Data'!H17</f>
        <v>0.39752941176470585</v>
      </c>
      <c r="O17" s="46">
        <f>Factors!$E$11*'Raw Data'!H17+(Factors!$E$12-('Raw Data'!J17))</f>
        <v>85.46141447565773</v>
      </c>
      <c r="P17" s="79">
        <f t="shared" si="0"/>
        <v>-15.908585524342257</v>
      </c>
      <c r="Q17" s="80">
        <f t="shared" si="1"/>
        <v>-0.1861493356030698</v>
      </c>
    </row>
    <row r="18" spans="1:17" ht="12">
      <c r="A18" s="72">
        <f>'Raw Data'!A18</f>
        <v>17</v>
      </c>
      <c r="B18" s="41" t="str">
        <f>'Raw Data'!B18</f>
        <v>e</v>
      </c>
      <c r="C18" s="42" t="str">
        <f>'Raw Data'!C18</f>
        <v>OEM</v>
      </c>
      <c r="D18" s="45">
        <f>('Raw Data'!$D18*Factors!$B$2)+('Raw Data'!$E18*Factors!$B$3)+('Raw Data'!$F18*Factors!$B$4)+('Raw Data'!$G18*Factors!$B$5)</f>
        <v>86.50999999999999</v>
      </c>
      <c r="E18" s="53">
        <f>D18/'Raw Data'!H18</f>
        <v>0.2952559726962457</v>
      </c>
      <c r="F18" s="46">
        <f>Factors!$B$11*'Raw Data'!H18+(Factors!$B$12-'Raw Data'!J18)</f>
        <v>102.81492905198773</v>
      </c>
      <c r="G18" s="45">
        <f>('Raw Data'!$D18*Factors!$C$2)+('Raw Data'!$E18*Factors!$C$3)+('Raw Data'!$F18*Factors!$C$4)+('Raw Data'!$G18*Factors!$C$5)</f>
        <v>112.97999999999999</v>
      </c>
      <c r="H18" s="53">
        <f>G18/'Raw Data'!H18</f>
        <v>0.38559726962457336</v>
      </c>
      <c r="I18" s="46">
        <f>Factors!$C$11*'Raw Data'!H18+(Factors!$C$12-'Raw Data'!J18)</f>
        <v>156.50642905198774</v>
      </c>
      <c r="J18" s="45">
        <f>('Raw Data'!$D18*Factors!$D$2)+('Raw Data'!$E18*Factors!$D$3)+('Raw Data'!$F18*Factors!$D$4)+('Raw Data'!$G18*Factors!$D$5)</f>
        <v>111.27</v>
      </c>
      <c r="K18" s="53">
        <f>J18/'Raw Data'!H18</f>
        <v>0.3797610921501706</v>
      </c>
      <c r="L18" s="46">
        <f>Factors!$D$11*'Raw Data'!H18+(Factors!$D$12-'Raw Data'!J18)</f>
        <v>83.24112905198773</v>
      </c>
      <c r="M18" s="45">
        <f>('Raw Data'!$D18*Factors!$E$2)+('Raw Data'!$E18*Factors!$E$3)+('Raw Data'!$F18*Factors!$E$4)+('Raw Data'!$G18*Factors!$E$5)</f>
        <v>110.36999999999999</v>
      </c>
      <c r="N18" s="61">
        <f>M18/'Raw Data'!H18</f>
        <v>0.3766894197952218</v>
      </c>
      <c r="O18" s="46">
        <f>Factors!$E$11*'Raw Data'!H18+(Factors!$E$12-('Raw Data'!J18))</f>
        <v>94.46582905198773</v>
      </c>
      <c r="P18" s="79">
        <f t="shared" si="0"/>
        <v>-15.904170948012265</v>
      </c>
      <c r="Q18" s="80">
        <f t="shared" si="1"/>
        <v>-0.16835898342944372</v>
      </c>
    </row>
    <row r="19" spans="1:17" ht="12">
      <c r="A19" s="72">
        <f>'Raw Data'!A19</f>
        <v>18</v>
      </c>
      <c r="B19" s="41" t="str">
        <f>'Raw Data'!B19</f>
        <v>e</v>
      </c>
      <c r="C19" s="42" t="str">
        <f>'Raw Data'!C19</f>
        <v>OEM</v>
      </c>
      <c r="D19" s="45">
        <f>('Raw Data'!$D19*Factors!$B$2)+('Raw Data'!$E19*Factors!$B$3)+('Raw Data'!$F19*Factors!$B$4)+('Raw Data'!$G19*Factors!$B$5)</f>
        <v>82.31</v>
      </c>
      <c r="E19" s="53">
        <f>D19/'Raw Data'!H19</f>
        <v>0.2532615384615385</v>
      </c>
      <c r="F19" s="46">
        <f>Factors!$B$11*'Raw Data'!H19+(Factors!$B$12-'Raw Data'!J19)</f>
        <v>116.06932905198774</v>
      </c>
      <c r="G19" s="45">
        <f>('Raw Data'!$D19*Factors!$C$2)+('Raw Data'!$E19*Factors!$C$3)+('Raw Data'!$F19*Factors!$C$4)+('Raw Data'!$G19*Factors!$C$5)</f>
        <v>107.57999999999998</v>
      </c>
      <c r="H19" s="53">
        <f>G19/'Raw Data'!H19</f>
        <v>0.33101538461538454</v>
      </c>
      <c r="I19" s="46">
        <f>Factors!$C$11*'Raw Data'!H19+(Factors!$C$12-'Raw Data'!J19)</f>
        <v>174.73682905198774</v>
      </c>
      <c r="J19" s="45">
        <f>('Raw Data'!$D19*Factors!$D$2)+('Raw Data'!$E19*Factors!$D$3)+('Raw Data'!$F19*Factors!$D$4)+('Raw Data'!$G19*Factors!$D$5)</f>
        <v>105.86999999999999</v>
      </c>
      <c r="K19" s="53">
        <f>J19/'Raw Data'!H19</f>
        <v>0.3257538461538461</v>
      </c>
      <c r="L19" s="46">
        <f>Factors!$D$11*'Raw Data'!H19+(Factors!$D$12-'Raw Data'!J19)</f>
        <v>94.51792905198774</v>
      </c>
      <c r="M19" s="45">
        <f>('Raw Data'!$D19*Factors!$E$2)+('Raw Data'!$E19*Factors!$E$3)+('Raw Data'!$F19*Factors!$E$4)+('Raw Data'!$G19*Factors!$E$5)</f>
        <v>104.96999999999998</v>
      </c>
      <c r="N19" s="61">
        <f>M19/'Raw Data'!H19</f>
        <v>0.3229846153846153</v>
      </c>
      <c r="O19" s="46">
        <f>Factors!$E$11*'Raw Data'!H19+(Factors!$E$12-('Raw Data'!J19))</f>
        <v>108.11382905198772</v>
      </c>
      <c r="P19" s="79">
        <f t="shared" si="0"/>
        <v>3.143829051987737</v>
      </c>
      <c r="Q19" s="80">
        <f t="shared" si="1"/>
        <v>0.029078879913465947</v>
      </c>
    </row>
    <row r="20" spans="1:17" ht="12">
      <c r="A20" s="72">
        <f>'Raw Data'!A20</f>
        <v>19</v>
      </c>
      <c r="B20" s="41" t="str">
        <f>'Raw Data'!B20</f>
        <v>e</v>
      </c>
      <c r="C20" s="42" t="str">
        <f>'Raw Data'!C20</f>
        <v>OEM</v>
      </c>
      <c r="D20" s="45">
        <f>('Raw Data'!$D20*Factors!$B$2)+('Raw Data'!$E20*Factors!$B$3)+('Raw Data'!$F20*Factors!$B$4)+('Raw Data'!$G20*Factors!$B$5)</f>
        <v>73.21000000000001</v>
      </c>
      <c r="E20" s="53">
        <f>D20/'Raw Data'!H20</f>
        <v>0.2533217993079585</v>
      </c>
      <c r="F20" s="46">
        <f>Factors!$B$11*'Raw Data'!H20+(Factors!$B$12-'Raw Data'!J20)</f>
        <v>108.36071447565774</v>
      </c>
      <c r="G20" s="45">
        <f>('Raw Data'!$D20*Factors!$C$2)+('Raw Data'!$E20*Factors!$C$3)+('Raw Data'!$F20*Factors!$C$4)+('Raw Data'!$G20*Factors!$C$5)</f>
        <v>95.88</v>
      </c>
      <c r="H20" s="53">
        <f>G20/'Raw Data'!H20</f>
        <v>0.3317647058823529</v>
      </c>
      <c r="I20" s="46">
        <f>Factors!$C$11*'Raw Data'!H20+(Factors!$C$12-'Raw Data'!J20)</f>
        <v>161.43021447565772</v>
      </c>
      <c r="J20" s="45">
        <f>('Raw Data'!$D20*Factors!$D$2)+('Raw Data'!$E20*Factors!$D$3)+('Raw Data'!$F20*Factors!$D$4)+('Raw Data'!$G20*Factors!$D$5)</f>
        <v>94.16999999999999</v>
      </c>
      <c r="K20" s="53">
        <f>J20/'Raw Data'!H20</f>
        <v>0.32584775086505186</v>
      </c>
      <c r="L20" s="46">
        <f>Factors!$D$11*'Raw Data'!H20+(Factors!$D$12-'Raw Data'!J20)</f>
        <v>89.03411447565773</v>
      </c>
      <c r="M20" s="45">
        <f>('Raw Data'!$D20*Factors!$E$2)+('Raw Data'!$E20*Factors!$E$3)+('Raw Data'!$F20*Factors!$E$4)+('Raw Data'!$G20*Factors!$E$5)</f>
        <v>93.26999999999998</v>
      </c>
      <c r="N20" s="61">
        <f>M20/'Raw Data'!H20</f>
        <v>0.3227335640138408</v>
      </c>
      <c r="O20" s="46">
        <f>Factors!$E$11*'Raw Data'!H20+(Factors!$E$12-('Raw Data'!J20))</f>
        <v>99.96241447565774</v>
      </c>
      <c r="P20" s="79">
        <f t="shared" si="0"/>
        <v>6.692414475657756</v>
      </c>
      <c r="Q20" s="80">
        <f t="shared" si="1"/>
        <v>0.06694930800503476</v>
      </c>
    </row>
    <row r="21" spans="1:17" ht="12">
      <c r="A21" s="72">
        <f>'Raw Data'!A21</f>
        <v>20</v>
      </c>
      <c r="B21" s="41" t="str">
        <f>'Raw Data'!B21</f>
        <v>f</v>
      </c>
      <c r="C21" s="42" t="str">
        <f>'Raw Data'!C21</f>
        <v>OEM</v>
      </c>
      <c r="D21" s="45">
        <f>('Raw Data'!$D21*Factors!$B$2)+('Raw Data'!$E21*Factors!$B$3)+('Raw Data'!$F21*Factors!$B$4)+('Raw Data'!$G21*Factors!$B$5)</f>
        <v>46.11000000000001</v>
      </c>
      <c r="E21" s="53">
        <f>D21/'Raw Data'!H21</f>
        <v>0.2519672131147541</v>
      </c>
      <c r="F21" s="46">
        <f>Factors!$B$11*'Raw Data'!H21+(Factors!$B$12-'Raw Data'!J21)</f>
        <v>73.95205386520472</v>
      </c>
      <c r="G21" s="45">
        <f>('Raw Data'!$D21*Factors!$C$2)+('Raw Data'!$E21*Factors!$C$3)+('Raw Data'!$F21*Factors!$C$4)+('Raw Data'!$G21*Factors!$C$5)</f>
        <v>96.62200000000001</v>
      </c>
      <c r="H21" s="53">
        <f>G21/'Raw Data'!H21</f>
        <v>0.5279890710382514</v>
      </c>
      <c r="I21" s="46">
        <f>Factors!$C$11*'Raw Data'!H21+(Factors!$C$12-'Raw Data'!J21)</f>
        <v>110.5385538652047</v>
      </c>
      <c r="J21" s="45">
        <f>('Raw Data'!$D21*Factors!$D$2)+('Raw Data'!$E21*Factors!$D$3)+('Raw Data'!$F21*Factors!$D$4)+('Raw Data'!$G21*Factors!$D$5)</f>
        <v>77.09</v>
      </c>
      <c r="K21" s="53">
        <f>J21/'Raw Data'!H21</f>
        <v>0.4212568306010929</v>
      </c>
      <c r="L21" s="46">
        <f>Factors!$D$11*'Raw Data'!H21+(Factors!$D$12-'Raw Data'!J21)</f>
        <v>61.17625386520471</v>
      </c>
      <c r="M21" s="45">
        <f>('Raw Data'!$D21*Factors!$E$2)+('Raw Data'!$E21*Factors!$E$3)+('Raw Data'!$F21*Factors!$E$4)+('Raw Data'!$G21*Factors!$E$5)</f>
        <v>66.81</v>
      </c>
      <c r="N21" s="61">
        <f>M21/'Raw Data'!H21</f>
        <v>0.36508196721311476</v>
      </c>
      <c r="O21" s="46">
        <f>Factors!$E$11*'Raw Data'!H21+(Factors!$E$12-('Raw Data'!J21))</f>
        <v>64.2499538652047</v>
      </c>
      <c r="P21" s="79">
        <f t="shared" si="0"/>
        <v>-2.5600461347953</v>
      </c>
      <c r="Q21" s="80">
        <f t="shared" si="1"/>
        <v>-0.039845104638771146</v>
      </c>
    </row>
    <row r="22" spans="1:17" ht="12">
      <c r="A22" s="72">
        <f>'Raw Data'!A22</f>
        <v>21</v>
      </c>
      <c r="B22" s="41" t="str">
        <f>'Raw Data'!B22</f>
        <v>f</v>
      </c>
      <c r="C22" s="42" t="str">
        <f>'Raw Data'!C22</f>
        <v>OEM</v>
      </c>
      <c r="D22" s="45">
        <f>('Raw Data'!$D22*Factors!$B$2)+('Raw Data'!$E22*Factors!$B$3)+('Raw Data'!$F22*Factors!$B$4)+('Raw Data'!$G22*Factors!$B$5)</f>
        <v>63.69</v>
      </c>
      <c r="E22" s="53">
        <f>D22/'Raw Data'!H22</f>
        <v>0.20028301886792452</v>
      </c>
      <c r="F22" s="46">
        <f>Factors!$B$11*'Raw Data'!H22+(Factors!$B$12-'Raw Data'!J22)</f>
        <v>118.08766369049886</v>
      </c>
      <c r="G22" s="45">
        <f>('Raw Data'!$D22*Factors!$C$2)+('Raw Data'!$E22*Factors!$C$3)+('Raw Data'!$F22*Factors!$C$4)+('Raw Data'!$G22*Factors!$C$5)</f>
        <v>134.028</v>
      </c>
      <c r="H22" s="53">
        <f>G22/'Raw Data'!H22</f>
        <v>0.4214716981132075</v>
      </c>
      <c r="I22" s="46">
        <f>Factors!$C$11*'Raw Data'!H22+(Factors!$C$12-'Raw Data'!J22)</f>
        <v>175.66666369049886</v>
      </c>
      <c r="J22" s="45">
        <f>('Raw Data'!$D22*Factors!$D$2)+('Raw Data'!$E22*Factors!$D$3)+('Raw Data'!$F22*Factors!$D$4)+('Raw Data'!$G22*Factors!$D$5)</f>
        <v>107.01</v>
      </c>
      <c r="K22" s="53">
        <f>J22/'Raw Data'!H22</f>
        <v>0.3365094339622642</v>
      </c>
      <c r="L22" s="46">
        <f>Factors!$D$11*'Raw Data'!H22+(Factors!$D$12-'Raw Data'!J22)</f>
        <v>96.96886369049886</v>
      </c>
      <c r="M22" s="45">
        <f>('Raw Data'!$D22*Factors!$E$2)+('Raw Data'!$E22*Factors!$E$3)+('Raw Data'!$F22*Factors!$E$4)+('Raw Data'!$G22*Factors!$E$5)</f>
        <v>92.79</v>
      </c>
      <c r="N22" s="61">
        <f>M22/'Raw Data'!H22</f>
        <v>0.2917924528301887</v>
      </c>
      <c r="O22" s="46">
        <f>Factors!$E$11*'Raw Data'!H22+(Factors!$E$12-('Raw Data'!J22))</f>
        <v>110.04606369049888</v>
      </c>
      <c r="P22" s="79">
        <f t="shared" si="0"/>
        <v>17.256063690498877</v>
      </c>
      <c r="Q22" s="80">
        <f t="shared" si="1"/>
        <v>0.15680764138034975</v>
      </c>
    </row>
    <row r="23" spans="1:17" ht="12">
      <c r="A23" s="72">
        <f>'Raw Data'!A23</f>
        <v>22</v>
      </c>
      <c r="B23" s="41" t="str">
        <f>'Raw Data'!B23</f>
        <v>f</v>
      </c>
      <c r="C23" s="42" t="str">
        <f>'Raw Data'!C23</f>
        <v>OEM</v>
      </c>
      <c r="D23" s="45">
        <f>('Raw Data'!$D23*Factors!$B$2)+('Raw Data'!$E23*Factors!$B$3)+('Raw Data'!$F23*Factors!$B$4)+('Raw Data'!$G23*Factors!$B$5)</f>
        <v>73.56</v>
      </c>
      <c r="E23" s="53">
        <f>D23/'Raw Data'!H23</f>
        <v>0.17106976744186048</v>
      </c>
      <c r="F23" s="46">
        <f>Factors!$B$11*'Raw Data'!H23+(Factors!$B$12-'Raw Data'!J23)</f>
        <v>135.68993953598908</v>
      </c>
      <c r="G23" s="45">
        <f>('Raw Data'!$D23*Factors!$C$2)+('Raw Data'!$E23*Factors!$C$3)+('Raw Data'!$F23*Factors!$C$4)+('Raw Data'!$G23*Factors!$C$5)</f>
        <v>155.397</v>
      </c>
      <c r="H23" s="53">
        <f>G23/'Raw Data'!H23</f>
        <v>0.3613883720930232</v>
      </c>
      <c r="I23" s="46">
        <f>Factors!$C$11*'Raw Data'!H23+(Factors!$C$12-'Raw Data'!J23)</f>
        <v>210.6849395359891</v>
      </c>
      <c r="J23" s="45">
        <f>('Raw Data'!$D23*Factors!$D$2)+('Raw Data'!$E23*Factors!$D$3)+('Raw Data'!$F23*Factors!$D$4)+('Raw Data'!$G23*Factors!$D$5)</f>
        <v>123.99</v>
      </c>
      <c r="K23" s="53">
        <f>J23/'Raw Data'!H23</f>
        <v>0.2883488372093023</v>
      </c>
      <c r="L23" s="46">
        <f>Factors!$D$11*'Raw Data'!H23+(Factors!$D$12-'Raw Data'!J23)</f>
        <v>107.64953953598908</v>
      </c>
      <c r="M23" s="45">
        <f>('Raw Data'!$D23*Factors!$E$2)+('Raw Data'!$E23*Factors!$E$3)+('Raw Data'!$F23*Factors!$E$4)+('Raw Data'!$G23*Factors!$E$5)</f>
        <v>107.46</v>
      </c>
      <c r="N23" s="61">
        <f>M23/'Raw Data'!H23</f>
        <v>0.24990697674418602</v>
      </c>
      <c r="O23" s="46">
        <f>Factors!$E$11*'Raw Data'!H23+(Factors!$E$12-('Raw Data'!J23))</f>
        <v>129.02593953598907</v>
      </c>
      <c r="P23" s="79">
        <f t="shared" si="0"/>
        <v>21.565939535989074</v>
      </c>
      <c r="Q23" s="80">
        <f t="shared" si="1"/>
        <v>0.16714421622152736</v>
      </c>
    </row>
    <row r="24" spans="1:17" ht="12">
      <c r="A24" s="72">
        <f>'Raw Data'!A24</f>
        <v>23</v>
      </c>
      <c r="B24" s="41" t="str">
        <f>'Raw Data'!B24</f>
        <v>f</v>
      </c>
      <c r="C24" s="42" t="str">
        <f>'Raw Data'!C24</f>
        <v>OEM</v>
      </c>
      <c r="D24" s="45">
        <f>('Raw Data'!$D24*Factors!$B$2)+('Raw Data'!$E24*Factors!$B$3)+('Raw Data'!$F24*Factors!$B$4)+('Raw Data'!$G24*Factors!$B$5)</f>
        <v>118.84</v>
      </c>
      <c r="E24" s="53">
        <f>D24/'Raw Data'!H24</f>
        <v>0.19906197654941374</v>
      </c>
      <c r="F24" s="46">
        <f>Factors!$B$11*'Raw Data'!H24+(Factors!$B$12-'Raw Data'!J24)</f>
        <v>197.9349671618499</v>
      </c>
      <c r="G24" s="45">
        <f>('Raw Data'!$D24*Factors!$C$2)+('Raw Data'!$E24*Factors!$C$3)+('Raw Data'!$F24*Factors!$C$4)+('Raw Data'!$G24*Factors!$C$5)</f>
        <v>252.463</v>
      </c>
      <c r="H24" s="53">
        <f>G24/'Raw Data'!H24</f>
        <v>0.4228860971524288</v>
      </c>
      <c r="I24" s="46">
        <f>Factors!$C$11*'Raw Data'!H24+(Factors!$C$12-'Raw Data'!J24)</f>
        <v>298.8984671618499</v>
      </c>
      <c r="J24" s="45">
        <f>('Raw Data'!$D24*Factors!$D$2)+('Raw Data'!$E24*Factors!$D$3)+('Raw Data'!$F24*Factors!$D$4)+('Raw Data'!$G24*Factors!$D$5)</f>
        <v>201.41</v>
      </c>
      <c r="K24" s="53">
        <f>J24/'Raw Data'!H24</f>
        <v>0.33737018425460635</v>
      </c>
      <c r="L24" s="46">
        <f>Factors!$D$11*'Raw Data'!H24+(Factors!$D$12-'Raw Data'!J24)</f>
        <v>159.5739671618499</v>
      </c>
      <c r="M24" s="45">
        <f>('Raw Data'!$D24*Factors!$E$2)+('Raw Data'!$E24*Factors!$E$3)+('Raw Data'!$F24*Factors!$E$4)+('Raw Data'!$G24*Factors!$E$5)</f>
        <v>174.53999999999996</v>
      </c>
      <c r="N24" s="61">
        <f>M24/'Raw Data'!H24</f>
        <v>0.2923618090452261</v>
      </c>
      <c r="O24" s="46">
        <f>Factors!$E$11*'Raw Data'!H24+(Factors!$E$12-('Raw Data'!J24))</f>
        <v>193.32506716184992</v>
      </c>
      <c r="P24" s="79">
        <f t="shared" si="0"/>
        <v>18.785067161849952</v>
      </c>
      <c r="Q24" s="80">
        <f t="shared" si="1"/>
        <v>0.09716829502572095</v>
      </c>
    </row>
    <row r="25" spans="1:17" ht="12">
      <c r="A25" s="72">
        <f>'Raw Data'!A25</f>
        <v>24</v>
      </c>
      <c r="B25" s="41" t="str">
        <f>'Raw Data'!B25</f>
        <v>g</v>
      </c>
      <c r="C25" s="42" t="str">
        <f>'Raw Data'!C25</f>
        <v>OEM</v>
      </c>
      <c r="D25" s="45">
        <f>('Raw Data'!$D25*Factors!$B$2)+('Raw Data'!$E25*Factors!$B$3)+('Raw Data'!$F25*Factors!$B$4)+('Raw Data'!$G25*Factors!$B$5)</f>
        <v>24.419999999999998</v>
      </c>
      <c r="E25" s="53">
        <f>D25/'Raw Data'!H25</f>
        <v>0.24178217821782177</v>
      </c>
      <c r="F25" s="46">
        <f>Factors!$B$11*'Raw Data'!H25+(Factors!$B$12-'Raw Data'!J25)</f>
        <v>39.98765386520471</v>
      </c>
      <c r="G25" s="45">
        <f>('Raw Data'!$D25*Factors!$C$2)+('Raw Data'!$E25*Factors!$C$3)+('Raw Data'!$F25*Factors!$C$4)+('Raw Data'!$G25*Factors!$C$5)</f>
        <v>53.468</v>
      </c>
      <c r="H25" s="53">
        <f>G25/'Raw Data'!H25</f>
        <v>0.5293861386138614</v>
      </c>
      <c r="I25" s="46">
        <f>Factors!$C$11*'Raw Data'!H25+(Factors!$C$12-'Raw Data'!J25)</f>
        <v>63.82315386520471</v>
      </c>
      <c r="J25" s="45">
        <f>('Raw Data'!$D25*Factors!$D$2)+('Raw Data'!$E25*Factors!$D$3)+('Raw Data'!$F25*Factors!$D$4)+('Raw Data'!$G25*Factors!$D$5)</f>
        <v>42.22</v>
      </c>
      <c r="K25" s="53">
        <f>J25/'Raw Data'!H25</f>
        <v>0.418019801980198</v>
      </c>
      <c r="L25" s="46">
        <f>Factors!$D$11*'Raw Data'!H25+(Factors!$D$12-'Raw Data'!J25)</f>
        <v>32.27945386520471</v>
      </c>
      <c r="M25" s="45">
        <f>('Raw Data'!$D25*Factors!$E$2)+('Raw Data'!$E25*Factors!$E$3)+('Raw Data'!$F25*Factors!$E$4)+('Raw Data'!$G25*Factors!$E$5)</f>
        <v>36.300000000000004</v>
      </c>
      <c r="N25" s="61">
        <f>M25/'Raw Data'!H25</f>
        <v>0.35940594059405945</v>
      </c>
      <c r="O25" s="46">
        <f>Factors!$E$11*'Raw Data'!H25+(Factors!$E$12-('Raw Data'!J25))</f>
        <v>29.276953865204707</v>
      </c>
      <c r="P25" s="79">
        <f t="shared" si="0"/>
        <v>-7.0230461347952975</v>
      </c>
      <c r="Q25" s="80">
        <f t="shared" si="1"/>
        <v>-0.23988308917418147</v>
      </c>
    </row>
    <row r="26" spans="1:17" ht="12">
      <c r="A26" s="72">
        <f>'Raw Data'!A26</f>
        <v>25</v>
      </c>
      <c r="B26" s="41" t="str">
        <f>'Raw Data'!B26</f>
        <v>g</v>
      </c>
      <c r="C26" s="42" t="str">
        <f>'Raw Data'!C26</f>
        <v>OEM</v>
      </c>
      <c r="D26" s="45">
        <f>('Raw Data'!$D26*Factors!$B$2)+('Raw Data'!$E26*Factors!$B$3)+('Raw Data'!$F26*Factors!$B$4)+('Raw Data'!$G26*Factors!$B$5)</f>
        <v>31.22</v>
      </c>
      <c r="E26" s="53">
        <f>D26/'Raw Data'!H26</f>
        <v>0.21985915492957744</v>
      </c>
      <c r="F26" s="46">
        <f>Factors!$B$11*'Raw Data'!H26+(Factors!$B$12-'Raw Data'!J26)</f>
        <v>56.96985386520471</v>
      </c>
      <c r="G26" s="45">
        <f>('Raw Data'!$D26*Factors!$C$2)+('Raw Data'!$E26*Factors!$C$3)+('Raw Data'!$F26*Factors!$C$4)+('Raw Data'!$G26*Factors!$C$5)</f>
        <v>68.598</v>
      </c>
      <c r="H26" s="53">
        <f>G26/'Raw Data'!H26</f>
        <v>0.48308450704225353</v>
      </c>
      <c r="I26" s="46">
        <f>Factors!$C$11*'Raw Data'!H26+(Factors!$C$12-'Raw Data'!J26)</f>
        <v>87.18085386520471</v>
      </c>
      <c r="J26" s="45">
        <f>('Raw Data'!$D26*Factors!$D$2)+('Raw Data'!$E26*Factors!$D$3)+('Raw Data'!$F26*Factors!$D$4)+('Raw Data'!$G26*Factors!$D$5)</f>
        <v>54.12</v>
      </c>
      <c r="K26" s="53">
        <f>J26/'Raw Data'!H26</f>
        <v>0.38112676056338024</v>
      </c>
      <c r="L26" s="46">
        <f>Factors!$D$11*'Raw Data'!H26+(Factors!$D$12-'Raw Data'!J26)</f>
        <v>46.72785386520471</v>
      </c>
      <c r="M26" s="45">
        <f>('Raw Data'!$D26*Factors!$E$2)+('Raw Data'!$E26*Factors!$E$3)+('Raw Data'!$F26*Factors!$E$4)+('Raw Data'!$G26*Factors!$E$5)</f>
        <v>46.5</v>
      </c>
      <c r="N26" s="61">
        <f>M26/'Raw Data'!H26</f>
        <v>0.3274647887323944</v>
      </c>
      <c r="O26" s="46">
        <f>Factors!$E$11*'Raw Data'!H26+(Factors!$E$12-('Raw Data'!J26))</f>
        <v>46.76345386520471</v>
      </c>
      <c r="P26" s="79">
        <f t="shared" si="0"/>
        <v>0.2634538652047098</v>
      </c>
      <c r="Q26" s="80">
        <f t="shared" si="1"/>
        <v>0.005633755495565266</v>
      </c>
    </row>
    <row r="27" spans="1:17" ht="12">
      <c r="A27" s="72">
        <f>'Raw Data'!A27</f>
        <v>26</v>
      </c>
      <c r="B27" s="41" t="str">
        <f>'Raw Data'!B27</f>
        <v>g</v>
      </c>
      <c r="C27" s="42" t="str">
        <f>'Raw Data'!C27</f>
        <v>OEM</v>
      </c>
      <c r="D27" s="45">
        <f>('Raw Data'!$D27*Factors!$B$2)+('Raw Data'!$E27*Factors!$B$3)+('Raw Data'!$F27*Factors!$B$4)+('Raw Data'!$G27*Factors!$B$5)</f>
        <v>32.11</v>
      </c>
      <c r="E27" s="53">
        <f>D27/'Raw Data'!H27</f>
        <v>0.15146226415094338</v>
      </c>
      <c r="F27" s="46">
        <f>Factors!$B$11*'Raw Data'!H27+(Factors!$B$12-'Raw Data'!J27)</f>
        <v>76.46731447565774</v>
      </c>
      <c r="G27" s="45">
        <f>('Raw Data'!$D27*Factors!$C$2)+('Raw Data'!$E27*Factors!$C$3)+('Raw Data'!$F27*Factors!$C$4)+('Raw Data'!$G27*Factors!$C$5)</f>
        <v>70.381</v>
      </c>
      <c r="H27" s="53">
        <f>G27/'Raw Data'!H27</f>
        <v>0.3319858490566038</v>
      </c>
      <c r="I27" s="46">
        <f>Factors!$C$11*'Raw Data'!H27+(Factors!$C$12-'Raw Data'!J27)</f>
        <v>117.56331447565773</v>
      </c>
      <c r="J27" s="45">
        <f>('Raw Data'!$D27*Factors!$D$2)+('Raw Data'!$E27*Factors!$D$3)+('Raw Data'!$F27*Factors!$D$4)+('Raw Data'!$G27*Factors!$D$5)</f>
        <v>55.58</v>
      </c>
      <c r="K27" s="53">
        <f>J27/'Raw Data'!H27</f>
        <v>0.26216981132075473</v>
      </c>
      <c r="L27" s="46">
        <f>Factors!$D$11*'Raw Data'!H27+(Factors!$D$12-'Raw Data'!J27)</f>
        <v>61.89931447565773</v>
      </c>
      <c r="M27" s="45">
        <f>('Raw Data'!$D27*Factors!$E$2)+('Raw Data'!$E27*Factors!$E$3)+('Raw Data'!$F27*Factors!$E$4)+('Raw Data'!$G27*Factors!$E$5)</f>
        <v>47.79</v>
      </c>
      <c r="N27" s="61">
        <f>M27/'Raw Data'!H27</f>
        <v>0.22542452830188678</v>
      </c>
      <c r="O27" s="46">
        <f>Factors!$E$11*'Raw Data'!H27+(Factors!$E$12-('Raw Data'!J27))</f>
        <v>67.12191447565773</v>
      </c>
      <c r="P27" s="79">
        <f t="shared" si="0"/>
        <v>19.331914475657733</v>
      </c>
      <c r="Q27" s="80">
        <f t="shared" si="1"/>
        <v>0.28801196489514014</v>
      </c>
    </row>
    <row r="28" spans="1:17" ht="12">
      <c r="A28" s="72">
        <f>'Raw Data'!A28</f>
        <v>27</v>
      </c>
      <c r="B28" s="41" t="str">
        <f>'Raw Data'!B28</f>
        <v>g</v>
      </c>
      <c r="C28" s="42" t="str">
        <f>'Raw Data'!C28</f>
        <v>OEM</v>
      </c>
      <c r="D28" s="45">
        <f>('Raw Data'!$D28*Factors!$B$2)+('Raw Data'!$E28*Factors!$B$3)+('Raw Data'!$F28*Factors!$B$4)+('Raw Data'!$G28*Factors!$B$5)</f>
        <v>38.63</v>
      </c>
      <c r="E28" s="53">
        <f>D28/'Raw Data'!H28</f>
        <v>0.14307407407407408</v>
      </c>
      <c r="F28" s="46">
        <f>Factors!$B$11*'Raw Data'!H28+(Factors!$B$12-'Raw Data'!J28)</f>
        <v>98.20606369049887</v>
      </c>
      <c r="G28" s="45">
        <f>('Raw Data'!$D28*Factors!$C$2)+('Raw Data'!$E28*Factors!$C$3)+('Raw Data'!$F28*Factors!$C$4)+('Raw Data'!$G28*Factors!$C$5)</f>
        <v>84.625</v>
      </c>
      <c r="H28" s="53">
        <f>G28/'Raw Data'!H28</f>
        <v>0.31342592592592594</v>
      </c>
      <c r="I28" s="46">
        <f>Factors!$C$11*'Raw Data'!H28+(Factors!$C$12-'Raw Data'!J28)</f>
        <v>148.32106369049885</v>
      </c>
      <c r="J28" s="45">
        <f>('Raw Data'!$D28*Factors!$D$2)+('Raw Data'!$E28*Factors!$D$3)+('Raw Data'!$F28*Factors!$D$4)+('Raw Data'!$G28*Factors!$D$5)</f>
        <v>66.86</v>
      </c>
      <c r="K28" s="53">
        <f>J28/'Raw Data'!H28</f>
        <v>0.24762962962962962</v>
      </c>
      <c r="L28" s="46">
        <f>Factors!$D$11*'Raw Data'!H28+(Factors!$D$12-'Raw Data'!J28)</f>
        <v>80.05366369049887</v>
      </c>
      <c r="M28" s="45">
        <f>('Raw Data'!$D28*Factors!$E$2)+('Raw Data'!$E28*Factors!$E$3)+('Raw Data'!$F28*Factors!$E$4)+('Raw Data'!$G28*Factors!$E$5)</f>
        <v>57.510000000000005</v>
      </c>
      <c r="N28" s="61">
        <f>M28/'Raw Data'!H28</f>
        <v>0.21300000000000002</v>
      </c>
      <c r="O28" s="46">
        <f>Factors!$E$11*'Raw Data'!H28+(Factors!$E$12-('Raw Data'!J28))</f>
        <v>89.57406369049887</v>
      </c>
      <c r="P28" s="79">
        <f t="shared" si="0"/>
        <v>32.06406369049887</v>
      </c>
      <c r="Q28" s="80">
        <f t="shared" si="1"/>
        <v>0.3579614719868951</v>
      </c>
    </row>
    <row r="29" spans="1:17" ht="12">
      <c r="A29" s="72">
        <f>'Raw Data'!A29</f>
        <v>28</v>
      </c>
      <c r="B29" s="41" t="str">
        <f>'Raw Data'!B29</f>
        <v>h</v>
      </c>
      <c r="C29" s="42" t="str">
        <f>'Raw Data'!C29</f>
        <v>OEM</v>
      </c>
      <c r="D29" s="45">
        <f>('Raw Data'!$D29*Factors!$B$2)+('Raw Data'!$E29*Factors!$B$3)+('Raw Data'!$F29*Factors!$B$4)+('Raw Data'!$G29*Factors!$B$5)</f>
        <v>29.180000000000003</v>
      </c>
      <c r="E29" s="53">
        <f>D29/'Raw Data'!H29</f>
        <v>0.2244615384615385</v>
      </c>
      <c r="F29" s="46">
        <f>Factors!$B$11*'Raw Data'!H29+(Factors!$B$12-'Raw Data'!J29)</f>
        <v>43.6000939548494</v>
      </c>
      <c r="G29" s="45">
        <f>('Raw Data'!$D29*Factors!$C$2)+('Raw Data'!$E29*Factors!$C$3)+('Raw Data'!$F29*Factors!$C$4)+('Raw Data'!$G29*Factors!$C$5)</f>
        <v>63.27</v>
      </c>
      <c r="H29" s="53">
        <f>G29/'Raw Data'!H29</f>
        <v>0.4866923076923077</v>
      </c>
      <c r="I29" s="46">
        <f>Factors!$C$11*'Raw Data'!H29+(Factors!$C$12-'Raw Data'!J29)</f>
        <v>71.94509395484938</v>
      </c>
      <c r="J29" s="45">
        <f>('Raw Data'!$D29*Factors!$D$2)+('Raw Data'!$E29*Factors!$D$3)+('Raw Data'!$F29*Factors!$D$4)+('Raw Data'!$G29*Factors!$D$5)</f>
        <v>50.16</v>
      </c>
      <c r="K29" s="53">
        <f>J29/'Raw Data'!H29</f>
        <v>0.38584615384615384</v>
      </c>
      <c r="L29" s="46">
        <f>Factors!$D$11*'Raw Data'!H29+(Factors!$D$12-'Raw Data'!J29)</f>
        <v>34.09969395484939</v>
      </c>
      <c r="M29" s="45">
        <f>('Raw Data'!$D29*Factors!$E$2)+('Raw Data'!$E29*Factors!$E$3)+('Raw Data'!$F29*Factors!$E$4)+('Raw Data'!$G29*Factors!$E$5)</f>
        <v>43.260000000000005</v>
      </c>
      <c r="N29" s="61">
        <f>M29/'Raw Data'!H29</f>
        <v>0.3327692307692308</v>
      </c>
      <c r="O29" s="46">
        <f>Factors!$E$11*'Raw Data'!H29+(Factors!$E$12-('Raw Data'!J29))</f>
        <v>33.24609395484939</v>
      </c>
      <c r="P29" s="79">
        <f t="shared" si="0"/>
        <v>-10.013906045150613</v>
      </c>
      <c r="Q29" s="80">
        <f t="shared" si="1"/>
        <v>-0.3012054907487846</v>
      </c>
    </row>
    <row r="30" spans="1:17" ht="12">
      <c r="A30" s="72">
        <f>'Raw Data'!A30</f>
        <v>29</v>
      </c>
      <c r="B30" s="41" t="str">
        <f>'Raw Data'!B30</f>
        <v>h</v>
      </c>
      <c r="C30" s="42" t="str">
        <f>'Raw Data'!C30</f>
        <v>OEM</v>
      </c>
      <c r="D30" s="45">
        <f>('Raw Data'!$D30*Factors!$B$2)+('Raw Data'!$E30*Factors!$B$3)+('Raw Data'!$F30*Factors!$B$4)+('Raw Data'!$G30*Factors!$B$5)</f>
        <v>31.980000000000004</v>
      </c>
      <c r="E30" s="53">
        <f>D30/'Raw Data'!H30</f>
        <v>0.19987500000000002</v>
      </c>
      <c r="F30" s="46">
        <f>Factors!$B$11*'Raw Data'!H30+(Factors!$B$12-'Raw Data'!J30)</f>
        <v>54.92891447565774</v>
      </c>
      <c r="G30" s="45">
        <f>('Raw Data'!$D30*Factors!$C$2)+('Raw Data'!$E30*Factors!$C$3)+('Raw Data'!$F30*Factors!$C$4)+('Raw Data'!$G30*Factors!$C$5)</f>
        <v>69.5</v>
      </c>
      <c r="H30" s="53">
        <f>G30/'Raw Data'!H30</f>
        <v>0.434375</v>
      </c>
      <c r="I30" s="46">
        <f>Factors!$C$11*'Raw Data'!H30+(Factors!$C$12-'Raw Data'!J30)</f>
        <v>87.93891447565774</v>
      </c>
      <c r="J30" s="45">
        <f>('Raw Data'!$D30*Factors!$D$2)+('Raw Data'!$E30*Factors!$D$3)+('Raw Data'!$F30*Factors!$D$4)+('Raw Data'!$G30*Factors!$D$5)</f>
        <v>55.059999999999995</v>
      </c>
      <c r="K30" s="53">
        <f>J30/'Raw Data'!H30</f>
        <v>0.34412499999999996</v>
      </c>
      <c r="L30" s="46">
        <f>Factors!$D$11*'Raw Data'!H30+(Factors!$D$12-'Raw Data'!J30)</f>
        <v>43.574514475657736</v>
      </c>
      <c r="M30" s="45">
        <f>('Raw Data'!$D30*Factors!$E$2)+('Raw Data'!$E30*Factors!$E$3)+('Raw Data'!$F30*Factors!$E$4)+('Raw Data'!$G30*Factors!$E$5)</f>
        <v>47.46</v>
      </c>
      <c r="N30" s="61">
        <f>M30/'Raw Data'!H30</f>
        <v>0.296625</v>
      </c>
      <c r="O30" s="46">
        <f>Factors!$E$11*'Raw Data'!H30+(Factors!$E$12-('Raw Data'!J30))</f>
        <v>44.943914475657735</v>
      </c>
      <c r="P30" s="79">
        <f t="shared" si="0"/>
        <v>-2.516085524342266</v>
      </c>
      <c r="Q30" s="80">
        <f t="shared" si="1"/>
        <v>-0.05598278551604609</v>
      </c>
    </row>
    <row r="31" spans="1:17" ht="12">
      <c r="A31" s="72">
        <f>'Raw Data'!A31</f>
        <v>30</v>
      </c>
      <c r="B31" s="41" t="str">
        <f>'Raw Data'!B31</f>
        <v>h</v>
      </c>
      <c r="C31" s="42" t="str">
        <f>'Raw Data'!C31</f>
        <v>OEM</v>
      </c>
      <c r="D31" s="45">
        <f>('Raw Data'!$D31*Factors!$B$2)+('Raw Data'!$E31*Factors!$B$3)+('Raw Data'!$F31*Factors!$B$4)+('Raw Data'!$G31*Factors!$B$5)</f>
        <v>38.38</v>
      </c>
      <c r="E31" s="53">
        <f>D31/'Raw Data'!H31</f>
        <v>0.1881372549019608</v>
      </c>
      <c r="F31" s="46">
        <f>Factors!$B$11*'Raw Data'!H31+(Factors!$B$12-'Raw Data'!J31)</f>
        <v>73.15371447565775</v>
      </c>
      <c r="G31" s="45">
        <f>('Raw Data'!$D31*Factors!$C$2)+('Raw Data'!$E31*Factors!$C$3)+('Raw Data'!$F31*Factors!$C$4)+('Raw Data'!$G31*Factors!$C$5)</f>
        <v>83.74</v>
      </c>
      <c r="H31" s="53">
        <f>G31/'Raw Data'!H31</f>
        <v>0.41049019607843135</v>
      </c>
      <c r="I31" s="46">
        <f>Factors!$C$11*'Raw Data'!H31+(Factors!$C$12-'Raw Data'!J31)</f>
        <v>113.00571447565774</v>
      </c>
      <c r="J31" s="45">
        <f>('Raw Data'!$D31*Factors!$D$2)+('Raw Data'!$E31*Factors!$D$3)+('Raw Data'!$F31*Factors!$D$4)+('Raw Data'!$G31*Factors!$D$5)</f>
        <v>66.26</v>
      </c>
      <c r="K31" s="53">
        <f>J31/'Raw Data'!H31</f>
        <v>0.3248039215686275</v>
      </c>
      <c r="L31" s="46">
        <f>Factors!$D$11*'Raw Data'!H31+(Factors!$D$12-'Raw Data'!J31)</f>
        <v>59.08011447565774</v>
      </c>
      <c r="M31" s="45">
        <f>('Raw Data'!$D31*Factors!$E$2)+('Raw Data'!$E31*Factors!$E$3)+('Raw Data'!$F31*Factors!$E$4)+('Raw Data'!$G31*Factors!$E$5)</f>
        <v>57.06</v>
      </c>
      <c r="N31" s="61">
        <f>M31/'Raw Data'!H31</f>
        <v>0.2797058823529412</v>
      </c>
      <c r="O31" s="46">
        <f>Factors!$E$11*'Raw Data'!H31+(Factors!$E$12-('Raw Data'!J31))</f>
        <v>63.70991447565774</v>
      </c>
      <c r="P31" s="79">
        <f t="shared" si="0"/>
        <v>6.649914475657738</v>
      </c>
      <c r="Q31" s="80">
        <f t="shared" si="1"/>
        <v>0.10437801604958259</v>
      </c>
    </row>
    <row r="32" spans="1:17" ht="12">
      <c r="A32" s="72">
        <f>'Raw Data'!A32</f>
        <v>31</v>
      </c>
      <c r="B32" s="41" t="str">
        <f>'Raw Data'!B32</f>
        <v>h</v>
      </c>
      <c r="C32" s="42" t="str">
        <f>'Raw Data'!C32</f>
        <v>OEM</v>
      </c>
      <c r="D32" s="45">
        <f>('Raw Data'!$D32*Factors!$B$2)+('Raw Data'!$E32*Factors!$B$3)+('Raw Data'!$F32*Factors!$B$4)+('Raw Data'!$G32*Factors!$B$5)</f>
        <v>42.56</v>
      </c>
      <c r="E32" s="53">
        <f>D32/'Raw Data'!H32</f>
        <v>0.1553284671532847</v>
      </c>
      <c r="F32" s="46">
        <f>Factors!$B$11*'Raw Data'!H32+(Factors!$B$12-'Raw Data'!J32)</f>
        <v>94.94512905198773</v>
      </c>
      <c r="G32" s="45">
        <f>('Raw Data'!$D32*Factors!$C$2)+('Raw Data'!$E32*Factors!$C$3)+('Raw Data'!$F32*Factors!$C$4)+('Raw Data'!$G32*Factors!$C$5)</f>
        <v>92.646</v>
      </c>
      <c r="H32" s="53">
        <f>G32/'Raw Data'!H32</f>
        <v>0.33812408759124085</v>
      </c>
      <c r="I32" s="46">
        <f>Factors!$C$11*'Raw Data'!H32+(Factors!$C$12-'Raw Data'!J32)</f>
        <v>145.68212905198774</v>
      </c>
      <c r="J32" s="45">
        <f>('Raw Data'!$D32*Factors!$D$2)+('Raw Data'!$E32*Factors!$D$3)+('Raw Data'!$F32*Factors!$D$4)+('Raw Data'!$G32*Factors!$D$5)</f>
        <v>73.38</v>
      </c>
      <c r="K32" s="53">
        <f>J32/'Raw Data'!H32</f>
        <v>0.2678102189781022</v>
      </c>
      <c r="L32" s="46">
        <f>Factors!$D$11*'Raw Data'!H32+(Factors!$D$12-'Raw Data'!J32)</f>
        <v>76.54552905198773</v>
      </c>
      <c r="M32" s="45">
        <f>('Raw Data'!$D32*Factors!$E$2)+('Raw Data'!$E32*Factors!$E$3)+('Raw Data'!$F32*Factors!$E$4)+('Raw Data'!$G32*Factors!$E$5)</f>
        <v>63.24</v>
      </c>
      <c r="N32" s="61">
        <f>M32/'Raw Data'!H32</f>
        <v>0.2308029197080292</v>
      </c>
      <c r="O32" s="46">
        <f>Factors!$E$11*'Raw Data'!H32+(Factors!$E$12-('Raw Data'!J32))</f>
        <v>86.36232905198773</v>
      </c>
      <c r="P32" s="79">
        <f t="shared" si="0"/>
        <v>23.122329051987727</v>
      </c>
      <c r="Q32" s="80">
        <f t="shared" si="1"/>
        <v>0.26773628393079496</v>
      </c>
    </row>
    <row r="33" spans="1:17" ht="12">
      <c r="A33" s="72">
        <f>'Raw Data'!A33</f>
        <v>32</v>
      </c>
      <c r="B33" s="41" t="str">
        <f>'Raw Data'!B33</f>
        <v>I</v>
      </c>
      <c r="C33" s="42" t="str">
        <f>'Raw Data'!C33</f>
        <v>OEM</v>
      </c>
      <c r="D33" s="45">
        <f>('Raw Data'!$D33*Factors!$B$2)+('Raw Data'!$E33*Factors!$B$3)+('Raw Data'!$F33*Factors!$B$4)+('Raw Data'!$G33*Factors!$B$5)</f>
        <v>55.8</v>
      </c>
      <c r="E33" s="53">
        <f>D33/'Raw Data'!H33</f>
        <v>0.2426086956521739</v>
      </c>
      <c r="F33" s="46">
        <f>Factors!$B$11*'Raw Data'!H33+(Factors!$B$12-'Raw Data'!J33)</f>
        <v>83.92291447565775</v>
      </c>
      <c r="G33" s="45">
        <f>('Raw Data'!$D33*Factors!$C$2)+('Raw Data'!$E33*Factors!$C$3)+('Raw Data'!$F33*Factors!$C$4)+('Raw Data'!$G33*Factors!$C$5)</f>
        <v>115.382</v>
      </c>
      <c r="H33" s="53">
        <f>G33/'Raw Data'!H33</f>
        <v>0.5016608695652174</v>
      </c>
      <c r="I33" s="46">
        <f>Factors!$C$11*'Raw Data'!H33+(Factors!$C$12-'Raw Data'!J33)</f>
        <v>127.81791447565774</v>
      </c>
      <c r="J33" s="45">
        <f>('Raw Data'!$D33*Factors!$D$2)+('Raw Data'!$E33*Factors!$D$3)+('Raw Data'!$F33*Factors!$D$4)+('Raw Data'!$G33*Factors!$D$5)</f>
        <v>92.62</v>
      </c>
      <c r="K33" s="53">
        <f>J33/'Raw Data'!H33</f>
        <v>0.40269565217391307</v>
      </c>
      <c r="L33" s="46">
        <f>Factors!$D$11*'Raw Data'!H33+(Factors!$D$12-'Raw Data'!J33)</f>
        <v>68.24251447565773</v>
      </c>
      <c r="M33" s="45">
        <f>('Raw Data'!$D33*Factors!$E$2)+('Raw Data'!$E33*Factors!$E$3)+('Raw Data'!$F33*Factors!$E$4)+('Raw Data'!$G33*Factors!$E$5)</f>
        <v>80.64</v>
      </c>
      <c r="N33" s="61">
        <f>M33/'Raw Data'!H33</f>
        <v>0.3506086956521739</v>
      </c>
      <c r="O33" s="46">
        <f>Factors!$E$11*'Raw Data'!H33+(Factors!$E$12-('Raw Data'!J33))</f>
        <v>74.79891447565774</v>
      </c>
      <c r="P33" s="79">
        <f t="shared" si="0"/>
        <v>-5.841085524342262</v>
      </c>
      <c r="Q33" s="80">
        <f t="shared" si="1"/>
        <v>-0.07809051194510531</v>
      </c>
    </row>
    <row r="34" spans="1:17" ht="12">
      <c r="A34" s="72">
        <f>'Raw Data'!A34</f>
        <v>33</v>
      </c>
      <c r="B34" s="41" t="str">
        <f>'Raw Data'!B34</f>
        <v>I</v>
      </c>
      <c r="C34" s="42" t="str">
        <f>'Raw Data'!C34</f>
        <v>OEM</v>
      </c>
      <c r="D34" s="45">
        <f>('Raw Data'!$D34*Factors!$B$2)+('Raw Data'!$E34*Factors!$B$3)+('Raw Data'!$F34*Factors!$B$4)+('Raw Data'!$G34*Factors!$B$5)</f>
        <v>67.77000000000001</v>
      </c>
      <c r="E34" s="53">
        <f>D34/'Raw Data'!H34</f>
        <v>0.20724770642201837</v>
      </c>
      <c r="F34" s="46">
        <f>Factors!$B$11*'Raw Data'!H34+(Factors!$B$12-'Raw Data'!J34)</f>
        <v>93.02733953598909</v>
      </c>
      <c r="G34" s="45">
        <f>('Raw Data'!$D34*Factors!$C$2)+('Raw Data'!$E34*Factors!$C$3)+('Raw Data'!$F34*Factors!$C$4)+('Raw Data'!$G34*Factors!$C$5)</f>
        <v>139.577</v>
      </c>
      <c r="H34" s="53">
        <f>G34/'Raw Data'!H34</f>
        <v>0.4268409785932722</v>
      </c>
      <c r="I34" s="46">
        <f>Factors!$C$11*'Raw Data'!H34+(Factors!$C$12-'Raw Data'!J34)</f>
        <v>152.00583953598908</v>
      </c>
      <c r="J34" s="45">
        <f>('Raw Data'!$D34*Factors!$D$2)+('Raw Data'!$E34*Factors!$D$3)+('Raw Data'!$F34*Factors!$D$4)+('Raw Data'!$G34*Factors!$D$5)</f>
        <v>112.16</v>
      </c>
      <c r="K34" s="53">
        <f>J34/'Raw Data'!H34</f>
        <v>0.3429969418960245</v>
      </c>
      <c r="L34" s="46">
        <f>Factors!$D$11*'Raw Data'!H34+(Factors!$D$12-'Raw Data'!J34)</f>
        <v>71.35233953598907</v>
      </c>
      <c r="M34" s="45">
        <f>('Raw Data'!$D34*Factors!$E$2)+('Raw Data'!$E34*Factors!$E$3)+('Raw Data'!$F34*Factors!$E$4)+('Raw Data'!$G34*Factors!$E$5)</f>
        <v>97.73</v>
      </c>
      <c r="N34" s="61">
        <f>M34/'Raw Data'!H34</f>
        <v>0.298868501529052</v>
      </c>
      <c r="O34" s="46">
        <f>Factors!$E$11*'Raw Data'!H34+(Factors!$E$12-('Raw Data'!J34))</f>
        <v>85.09643953598908</v>
      </c>
      <c r="P34" s="79">
        <f t="shared" si="0"/>
        <v>-12.633560464010927</v>
      </c>
      <c r="Q34" s="80">
        <f t="shared" si="1"/>
        <v>-0.1484616810397564</v>
      </c>
    </row>
    <row r="35" spans="1:17" ht="12">
      <c r="A35" s="72">
        <f>'Raw Data'!A35</f>
        <v>34</v>
      </c>
      <c r="B35" s="41" t="str">
        <f>'Raw Data'!B35</f>
        <v>I</v>
      </c>
      <c r="C35" s="42" t="str">
        <f>'Raw Data'!C35</f>
        <v>OEM</v>
      </c>
      <c r="D35" s="45">
        <f>('Raw Data'!$D35*Factors!$B$2)+('Raw Data'!$E35*Factors!$B$3)+('Raw Data'!$F35*Factors!$B$4)+('Raw Data'!$G35*Factors!$B$5)</f>
        <v>73.48</v>
      </c>
      <c r="E35" s="53">
        <f>D35/'Raw Data'!H35</f>
        <v>0.19490716180371354</v>
      </c>
      <c r="F35" s="46">
        <f>Factors!$B$11*'Raw Data'!H35+(Factors!$B$12-'Raw Data'!J35)</f>
        <v>106.81096716184992</v>
      </c>
      <c r="G35" s="45">
        <f>('Raw Data'!$D35*Factors!$C$2)+('Raw Data'!$E35*Factors!$C$3)+('Raw Data'!$F35*Factors!$C$4)+('Raw Data'!$G35*Factors!$C$5)</f>
        <v>151.137</v>
      </c>
      <c r="H35" s="53">
        <f>G35/'Raw Data'!H35</f>
        <v>0.400893899204244</v>
      </c>
      <c r="I35" s="46">
        <f>Factors!$C$11*'Raw Data'!H35+(Factors!$C$12-'Raw Data'!J35)</f>
        <v>173.5644671618499</v>
      </c>
      <c r="J35" s="45">
        <f>('Raw Data'!$D35*Factors!$D$2)+('Raw Data'!$E35*Factors!$D$3)+('Raw Data'!$F35*Factors!$D$4)+('Raw Data'!$G35*Factors!$D$5)</f>
        <v>121.63</v>
      </c>
      <c r="K35" s="53">
        <f>J35/'Raw Data'!H35</f>
        <v>0.3226259946949602</v>
      </c>
      <c r="L35" s="46">
        <f>Factors!$D$11*'Raw Data'!H35+(Factors!$D$12-'Raw Data'!J35)</f>
        <v>82.04596716184989</v>
      </c>
      <c r="M35" s="45">
        <f>('Raw Data'!$D35*Factors!$E$2)+('Raw Data'!$E35*Factors!$E$3)+('Raw Data'!$F35*Factors!$E$4)+('Raw Data'!$G35*Factors!$E$5)</f>
        <v>106.1</v>
      </c>
      <c r="N35" s="61">
        <f>M35/'Raw Data'!H35</f>
        <v>0.28143236074270556</v>
      </c>
      <c r="O35" s="46">
        <f>Factors!$E$11*'Raw Data'!H35+(Factors!$E$12-('Raw Data'!J35))</f>
        <v>99.49506716184992</v>
      </c>
      <c r="P35" s="79">
        <f t="shared" si="0"/>
        <v>-6.604932838150077</v>
      </c>
      <c r="Q35" s="80">
        <f t="shared" si="1"/>
        <v>-0.06638452565096264</v>
      </c>
    </row>
    <row r="36" spans="1:17" ht="12">
      <c r="A36" s="72">
        <f>'Raw Data'!A36</f>
        <v>35</v>
      </c>
      <c r="B36" s="41" t="str">
        <f>'Raw Data'!B36</f>
        <v>I</v>
      </c>
      <c r="C36" s="42" t="str">
        <f>'Raw Data'!C36</f>
        <v>OEM</v>
      </c>
      <c r="D36" s="45">
        <f>('Raw Data'!$D36*Factors!$B$2)+('Raw Data'!$E36*Factors!$B$3)+('Raw Data'!$F36*Factors!$B$4)+('Raw Data'!$G36*Factors!$B$5)</f>
        <v>106.59000000000002</v>
      </c>
      <c r="E36" s="53">
        <f>D36/'Raw Data'!H36</f>
        <v>0.18700000000000003</v>
      </c>
      <c r="F36" s="46">
        <f>Factors!$B$11*'Raw Data'!H36+(Factors!$B$12-'Raw Data'!J36)</f>
        <v>186.7515671618499</v>
      </c>
      <c r="G36" s="45">
        <f>('Raw Data'!$D36*Factors!$C$2)+('Raw Data'!$E36*Factors!$C$3)+('Raw Data'!$F36*Factors!$C$4)+('Raw Data'!$G36*Factors!$C$5)</f>
        <v>222.42800000000003</v>
      </c>
      <c r="H36" s="53">
        <f>G36/'Raw Data'!H36</f>
        <v>0.3902245614035088</v>
      </c>
      <c r="I36" s="46">
        <f>Factors!$C$11*'Raw Data'!H36+(Factors!$C$12-'Raw Data'!J36)</f>
        <v>283.5165671618499</v>
      </c>
      <c r="J36" s="45">
        <f>('Raw Data'!$D36*Factors!$D$2)+('Raw Data'!$E36*Factors!$D$3)+('Raw Data'!$F36*Factors!$D$4)+('Raw Data'!$G36*Factors!$D$5)</f>
        <v>178.31</v>
      </c>
      <c r="K36" s="53">
        <f>J36/'Raw Data'!H36</f>
        <v>0.3128245614035088</v>
      </c>
      <c r="L36" s="46">
        <f>Factors!$D$11*'Raw Data'!H36+(Factors!$D$12-'Raw Data'!J36)</f>
        <v>150.0591671618499</v>
      </c>
      <c r="M36" s="45">
        <f>('Raw Data'!$D36*Factors!$E$2)+('Raw Data'!$E36*Factors!$E$3)+('Raw Data'!$F36*Factors!$E$4)+('Raw Data'!$G36*Factors!$E$5)</f>
        <v>155.09</v>
      </c>
      <c r="N36" s="61">
        <f>M36/'Raw Data'!H36</f>
        <v>0.2720877192982456</v>
      </c>
      <c r="O36" s="46">
        <f>Factors!$E$11*'Raw Data'!H36+(Factors!$E$12-('Raw Data'!J36))</f>
        <v>181.80956716184988</v>
      </c>
      <c r="P36" s="79">
        <f t="shared" si="0"/>
        <v>26.71956716184988</v>
      </c>
      <c r="Q36" s="80">
        <f t="shared" si="1"/>
        <v>0.14696458266172363</v>
      </c>
    </row>
    <row r="37" spans="1:17" ht="12">
      <c r="A37" s="72">
        <f>'Raw Data'!A37</f>
        <v>36</v>
      </c>
      <c r="B37" s="41" t="str">
        <f>'Raw Data'!B37</f>
        <v>j</v>
      </c>
      <c r="C37" s="42" t="str">
        <f>'Raw Data'!C37</f>
        <v>OEM</v>
      </c>
      <c r="D37" s="45">
        <f>('Raw Data'!$D37*Factors!$B$2)+('Raw Data'!$E37*Factors!$B$3)+('Raw Data'!$F37*Factors!$B$4)+('Raw Data'!$G37*Factors!$B$5)</f>
        <v>78.32000000000001</v>
      </c>
      <c r="E37" s="53">
        <f>D37/'Raw Data'!H37</f>
        <v>0.18428235294117648</v>
      </c>
      <c r="F37" s="46">
        <f>Factors!$B$11*'Raw Data'!H37+(Factors!$B$12-'Raw Data'!J37)</f>
        <v>160.0049686078135</v>
      </c>
      <c r="G37" s="45">
        <f>('Raw Data'!$D37*Factors!$C$2)+('Raw Data'!$E37*Factors!$C$3)+('Raw Data'!$F37*Factors!$C$4)+('Raw Data'!$G37*Factors!$C$5)</f>
        <v>167.69400000000002</v>
      </c>
      <c r="H37" s="53">
        <f>G37/'Raw Data'!H37</f>
        <v>0.39457411764705885</v>
      </c>
      <c r="I37" s="46">
        <f>Factors!$C$11*'Raw Data'!H37+(Factors!$C$12-'Raw Data'!J37)</f>
        <v>234.2224686078135</v>
      </c>
      <c r="J37" s="45">
        <f>('Raw Data'!$D37*Factors!$D$2)+('Raw Data'!$E37*Factors!$D$3)+('Raw Data'!$F37*Factors!$D$4)+('Raw Data'!$G37*Factors!$D$5)</f>
        <v>133.38</v>
      </c>
      <c r="K37" s="53">
        <f>J37/'Raw Data'!H37</f>
        <v>0.31383529411764705</v>
      </c>
      <c r="L37" s="46">
        <f>Factors!$D$11*'Raw Data'!H37+(Factors!$D$12-'Raw Data'!J37)</f>
        <v>132.2735686078135</v>
      </c>
      <c r="M37" s="45">
        <f>('Raw Data'!$D37*Factors!$E$2)+('Raw Data'!$E37*Factors!$E$3)+('Raw Data'!$F37*Factors!$E$4)+('Raw Data'!$G37*Factors!$E$5)</f>
        <v>115.32</v>
      </c>
      <c r="N37" s="61">
        <f>M37/'Raw Data'!H37</f>
        <v>0.2713411764705882</v>
      </c>
      <c r="O37" s="46">
        <f>Factors!$E$11*'Raw Data'!H37+(Factors!$E$12-('Raw Data'!J37))</f>
        <v>153.2794686078135</v>
      </c>
      <c r="P37" s="79">
        <f t="shared" si="0"/>
        <v>37.959468607813506</v>
      </c>
      <c r="Q37" s="80">
        <f t="shared" si="1"/>
        <v>0.24764874873710582</v>
      </c>
    </row>
    <row r="38" spans="1:17" ht="12">
      <c r="A38" s="72">
        <f>'Raw Data'!A38</f>
        <v>37</v>
      </c>
      <c r="B38" s="41" t="str">
        <f>'Raw Data'!B38</f>
        <v>k</v>
      </c>
      <c r="C38" s="42" t="str">
        <f>'Raw Data'!C38</f>
        <v>OEM</v>
      </c>
      <c r="D38" s="45">
        <f>('Raw Data'!$D38*Factors!$B$2)+('Raw Data'!$E38*Factors!$B$3)+('Raw Data'!$F38*Factors!$B$4)+('Raw Data'!$G38*Factors!$B$5)</f>
        <v>167.45</v>
      </c>
      <c r="E38" s="53">
        <f>D38/'Raw Data'!H38</f>
        <v>0.31956106870229006</v>
      </c>
      <c r="F38" s="46">
        <f>Factors!$B$11*'Raw Data'!H38+(Factors!$B$12-'Raw Data'!J38)</f>
        <v>167.69836716184994</v>
      </c>
      <c r="G38" s="45">
        <f>('Raw Data'!$D38*Factors!$C$2)+('Raw Data'!$E38*Factors!$C$3)+('Raw Data'!$F38*Factors!$C$4)+('Raw Data'!$G38*Factors!$C$5)</f>
        <v>365.222</v>
      </c>
      <c r="H38" s="53">
        <f>G38/'Raw Data'!H38</f>
        <v>0.6969885496183206</v>
      </c>
      <c r="I38" s="46">
        <f>Factors!$C$11*'Raw Data'!H38+(Factors!$C$12-'Raw Data'!J38)</f>
        <v>257.3103671618499</v>
      </c>
      <c r="J38" s="45">
        <f>('Raw Data'!$D38*Factors!$D$2)+('Raw Data'!$E38*Factors!$D$3)+('Raw Data'!$F38*Factors!$D$4)+('Raw Data'!$G38*Factors!$D$5)</f>
        <v>289.07</v>
      </c>
      <c r="K38" s="53">
        <f>J38/'Raw Data'!H38</f>
        <v>0.5516603053435114</v>
      </c>
      <c r="L38" s="46">
        <f>Factors!$D$11*'Raw Data'!H38+(Factors!$D$12-'Raw Data'!J38)</f>
        <v>133.8487671618499</v>
      </c>
      <c r="M38" s="45">
        <f>('Raw Data'!$D38*Factors!$E$2)+('Raw Data'!$E38*Factors!$E$3)+('Raw Data'!$F38*Factors!$E$4)+('Raw Data'!$G38*Factors!$E$5)</f>
        <v>248.98999999999998</v>
      </c>
      <c r="N38" s="61">
        <f>M38/'Raw Data'!H38</f>
        <v>0.4751717557251908</v>
      </c>
      <c r="O38" s="46">
        <f>Factors!$E$11*'Raw Data'!H38+(Factors!$E$12-('Raw Data'!J38))</f>
        <v>162.1905671618499</v>
      </c>
      <c r="P38" s="79">
        <f t="shared" si="0"/>
        <v>-86.79943283815007</v>
      </c>
      <c r="Q38" s="80">
        <f t="shared" si="1"/>
        <v>-0.5351694266629756</v>
      </c>
    </row>
    <row r="39" spans="1:17" ht="12">
      <c r="A39" s="72">
        <f>'Raw Data'!A39</f>
        <v>38</v>
      </c>
      <c r="B39" s="41" t="str">
        <f>'Raw Data'!B39</f>
        <v>l</v>
      </c>
      <c r="C39" s="42" t="str">
        <f>'Raw Data'!C39</f>
        <v>OEM</v>
      </c>
      <c r="D39" s="45">
        <f>('Raw Data'!$D39*Factors!$B$2)+('Raw Data'!$E39*Factors!$B$3)+('Raw Data'!$F39*Factors!$B$4)+('Raw Data'!$G39*Factors!$B$5)</f>
        <v>85.8636507936509</v>
      </c>
      <c r="E39" s="53">
        <f>D39/'Raw Data'!H39</f>
        <v>0.23396090134509784</v>
      </c>
      <c r="F39" s="46">
        <f>Factors!$B$11*'Raw Data'!H39+(Factors!$B$12-'Raw Data'!J39)</f>
        <v>109.5953395359891</v>
      </c>
      <c r="G39" s="45">
        <f>('Raw Data'!$D39*Factors!$C$2)+('Raw Data'!$E39*Factors!$C$3)+('Raw Data'!$F39*Factors!$C$4)+('Raw Data'!$G39*Factors!$C$5)</f>
        <v>186.44487301587324</v>
      </c>
      <c r="H39" s="53">
        <f>G39/'Raw Data'!H39</f>
        <v>0.508024177154968</v>
      </c>
      <c r="I39" s="46">
        <f>Factors!$C$11*'Raw Data'!H39+(Factors!$C$12-'Raw Data'!J39)</f>
        <v>174.79383953598906</v>
      </c>
      <c r="J39" s="45">
        <f>('Raw Data'!$D39*Factors!$D$2)+('Raw Data'!$E39*Factors!$D$3)+('Raw Data'!$F39*Factors!$D$4)+('Raw Data'!$G39*Factors!$D$5)</f>
        <v>147.6688888888891</v>
      </c>
      <c r="K39" s="53">
        <f>J39/'Raw Data'!H39</f>
        <v>0.40236754465637353</v>
      </c>
      <c r="L39" s="46">
        <f>Factors!$D$11*'Raw Data'!H39+(Factors!$D$12-'Raw Data'!J39)</f>
        <v>85.4483395359891</v>
      </c>
      <c r="M39" s="45">
        <f>('Raw Data'!$D39*Factors!$E$2)+('Raw Data'!$E39*Factors!$E$3)+('Raw Data'!$F39*Factors!$E$4)+('Raw Data'!$G39*Factors!$E$5)</f>
        <v>127.26047619047635</v>
      </c>
      <c r="N39" s="61">
        <f>M39/'Raw Data'!H39</f>
        <v>0.34675879070974486</v>
      </c>
      <c r="O39" s="46">
        <f>Factors!$E$11*'Raw Data'!H39+(Factors!$E$12-('Raw Data'!J39))</f>
        <v>102.15643953598908</v>
      </c>
      <c r="P39" s="79">
        <f t="shared" si="0"/>
        <v>-25.104036654487274</v>
      </c>
      <c r="Q39" s="80">
        <f t="shared" si="1"/>
        <v>-0.24574110813291686</v>
      </c>
    </row>
    <row r="40" spans="1:17" ht="12">
      <c r="A40" s="72">
        <f>'Raw Data'!A40</f>
        <v>39</v>
      </c>
      <c r="B40" s="41" t="str">
        <f>'Raw Data'!B40</f>
        <v>m</v>
      </c>
      <c r="C40" s="42" t="str">
        <f>'Raw Data'!C40</f>
        <v>OEM</v>
      </c>
      <c r="D40" s="45">
        <f>('Raw Data'!$D40*Factors!$B$2)+('Raw Data'!$E40*Factors!$B$3)+('Raw Data'!$F40*Factors!$B$4)+('Raw Data'!$G40*Factors!$B$5)</f>
        <v>99.042</v>
      </c>
      <c r="E40" s="53">
        <f>D40/'Raw Data'!H40</f>
        <v>0.28875218658892127</v>
      </c>
      <c r="F40" s="46">
        <f>Factors!$B$11*'Raw Data'!H40+(Factors!$B$12-'Raw Data'!J40)</f>
        <v>128.44266369049888</v>
      </c>
      <c r="G40" s="45">
        <f>('Raw Data'!$D40*Factors!$C$2)+('Raw Data'!$E40*Factors!$C$3)+('Raw Data'!$F40*Factors!$C$4)+('Raw Data'!$G40*Factors!$C$5)</f>
        <v>215.7072</v>
      </c>
      <c r="H40" s="53">
        <f>G40/'Raw Data'!H40</f>
        <v>0.6288839650145772</v>
      </c>
      <c r="I40" s="46">
        <f>Factors!$C$11*'Raw Data'!H40+(Factors!$C$12-'Raw Data'!J40)</f>
        <v>189.90916369049884</v>
      </c>
      <c r="J40" s="45">
        <f>('Raw Data'!$D40*Factors!$D$2)+('Raw Data'!$E40*Factors!$D$3)+('Raw Data'!$F40*Factors!$D$4)+('Raw Data'!$G40*Factors!$D$5)</f>
        <v>170.586</v>
      </c>
      <c r="K40" s="53">
        <f>J40/'Raw Data'!H40</f>
        <v>0.49733527696793006</v>
      </c>
      <c r="L40" s="46">
        <f>Factors!$D$11*'Raw Data'!H40+(Factors!$D$12-'Raw Data'!J40)</f>
        <v>105.77886369049887</v>
      </c>
      <c r="M40" s="45">
        <f>('Raw Data'!$D40*Factors!$E$2)+('Raw Data'!$E40*Factors!$E$3)+('Raw Data'!$F40*Factors!$E$4)+('Raw Data'!$G40*Factors!$E$5)</f>
        <v>146.838</v>
      </c>
      <c r="N40" s="61">
        <f>M40/'Raw Data'!H40</f>
        <v>0.42809912536443145</v>
      </c>
      <c r="O40" s="46">
        <f>Factors!$E$11*'Raw Data'!H40+(Factors!$E$12-('Raw Data'!J40))</f>
        <v>120.70856369049888</v>
      </c>
      <c r="P40" s="79">
        <f t="shared" si="0"/>
        <v>-26.129436309501116</v>
      </c>
      <c r="Q40" s="80">
        <f t="shared" si="1"/>
        <v>-0.21646712967687973</v>
      </c>
    </row>
    <row r="41" spans="1:17" ht="12">
      <c r="A41" s="72">
        <f>'Raw Data'!A41</f>
        <v>40</v>
      </c>
      <c r="B41" s="41" t="str">
        <f>'Raw Data'!B41</f>
        <v>n</v>
      </c>
      <c r="C41" s="42" t="str">
        <f>'Raw Data'!C41</f>
        <v>OEM</v>
      </c>
      <c r="D41" s="45">
        <f>('Raw Data'!$D41*Factors!$B$2)+('Raw Data'!$E41*Factors!$B$3)+('Raw Data'!$F41*Factors!$B$4)+('Raw Data'!$G41*Factors!$B$5)</f>
        <v>128.99213740458</v>
      </c>
      <c r="E41" s="53">
        <f>D41/'Raw Data'!H41</f>
        <v>0.25943712269625907</v>
      </c>
      <c r="F41" s="46">
        <f>Factors!$B$11*'Raw Data'!H41+(Factors!$B$12-'Raw Data'!J41)</f>
        <v>156.59780716184991</v>
      </c>
      <c r="G41" s="45">
        <f>('Raw Data'!$D41*Factors!$C$2)+('Raw Data'!$E41*Factors!$C$3)+('Raw Data'!$F41*Factors!$C$4)+('Raw Data'!$G41*Factors!$C$5)</f>
        <v>278.7777557251905</v>
      </c>
      <c r="H41" s="53">
        <f>G41/'Raw Data'!H41</f>
        <v>0.5606954057224266</v>
      </c>
      <c r="I41" s="46">
        <f>Factors!$C$11*'Raw Data'!H41+(Factors!$C$12-'Raw Data'!J41)</f>
        <v>242.0424071618499</v>
      </c>
      <c r="J41" s="45">
        <f>('Raw Data'!$D41*Factors!$D$2)+('Raw Data'!$E41*Factors!$D$3)+('Raw Data'!$F41*Factors!$D$4)+('Raw Data'!$G41*Factors!$D$5)</f>
        <v>221.263740458015</v>
      </c>
      <c r="K41" s="53">
        <f>J41/'Raw Data'!H41</f>
        <v>0.44501959062352175</v>
      </c>
      <c r="L41" s="46">
        <f>Factors!$D$11*'Raw Data'!H41+(Factors!$D$12-'Raw Data'!J41)</f>
        <v>124.4044471618499</v>
      </c>
      <c r="M41" s="45">
        <f>('Raw Data'!$D41*Factors!$E$2)+('Raw Data'!$E41*Factors!$E$3)+('Raw Data'!$F41*Factors!$E$4)+('Raw Data'!$G41*Factors!$E$5)</f>
        <v>190.99320610687002</v>
      </c>
      <c r="N41" s="61">
        <f>M41/'Raw Data'!H41</f>
        <v>0.38413758267672976</v>
      </c>
      <c r="O41" s="46">
        <f>Factors!$E$11*'Raw Data'!H41+(Factors!$E$12-('Raw Data'!J41))</f>
        <v>150.7603671618499</v>
      </c>
      <c r="P41" s="79">
        <f t="shared" si="0"/>
        <v>-40.23283894502012</v>
      </c>
      <c r="Q41" s="80">
        <f t="shared" si="1"/>
        <v>-0.26686615124668583</v>
      </c>
    </row>
    <row r="42" spans="1:17" ht="12">
      <c r="A42" s="72">
        <f>'Raw Data'!A42</f>
        <v>41</v>
      </c>
      <c r="B42" s="41" t="str">
        <f>'Raw Data'!B42</f>
        <v>o</v>
      </c>
      <c r="C42" s="42" t="str">
        <f>'Raw Data'!C42</f>
        <v>OEM</v>
      </c>
      <c r="D42" s="45">
        <f>('Raw Data'!$D42*Factors!$B$2)+('Raw Data'!$E42*Factors!$B$3)+('Raw Data'!$F42*Factors!$B$4)+('Raw Data'!$G42*Factors!$B$5)</f>
        <v>48.405</v>
      </c>
      <c r="E42" s="53">
        <f>D42/'Raw Data'!H42</f>
        <v>0.22265409383624654</v>
      </c>
      <c r="F42" s="46">
        <f>Factors!$B$11*'Raw Data'!H42+(Factors!$B$12-'Raw Data'!J42)</f>
        <v>79.8011739548494</v>
      </c>
      <c r="G42" s="45">
        <f>('Raw Data'!$D42*Factors!$C$2)+('Raw Data'!$E42*Factors!$C$3)+('Raw Data'!$F42*Factors!$C$4)+('Raw Data'!$G42*Factors!$C$5)</f>
        <v>103.1943</v>
      </c>
      <c r="H42" s="53">
        <f>G42/'Raw Data'!H42</f>
        <v>0.47467479300827964</v>
      </c>
      <c r="I42" s="46">
        <f>Factors!$C$11*'Raw Data'!H42+(Factors!$C$12-'Raw Data'!J42)</f>
        <v>121.73687395484939</v>
      </c>
      <c r="J42" s="45">
        <f>('Raw Data'!$D42*Factors!$D$2)+('Raw Data'!$E42*Factors!$D$3)+('Raw Data'!$F42*Factors!$D$4)+('Raw Data'!$G42*Factors!$D$5)</f>
        <v>81.95799999999998</v>
      </c>
      <c r="K42" s="53">
        <f>J42/'Raw Data'!H42</f>
        <v>0.37699172033118666</v>
      </c>
      <c r="L42" s="46">
        <f>Factors!$D$11*'Raw Data'!H42+(Factors!$D$12-'Raw Data'!J42)</f>
        <v>64.8994539548494</v>
      </c>
      <c r="M42" s="45">
        <f>('Raw Data'!$D42*Factors!$E$2)+('Raw Data'!$E42*Factors!$E$3)+('Raw Data'!$F42*Factors!$E$4)+('Raw Data'!$G42*Factors!$E$5)</f>
        <v>70.78099999999999</v>
      </c>
      <c r="N42" s="61">
        <f>M42/'Raw Data'!H42</f>
        <v>0.3255795768169273</v>
      </c>
      <c r="O42" s="46">
        <f>Factors!$E$11*'Raw Data'!H42+(Factors!$E$12-('Raw Data'!J42))</f>
        <v>70.5221939548494</v>
      </c>
      <c r="P42" s="79">
        <f t="shared" si="0"/>
        <v>-0.25880604515059247</v>
      </c>
      <c r="Q42" s="80">
        <f t="shared" si="1"/>
        <v>-0.003669852434203742</v>
      </c>
    </row>
    <row r="43" spans="1:17" ht="12">
      <c r="A43" s="72">
        <f>'Raw Data'!A43</f>
        <v>42</v>
      </c>
      <c r="B43" s="41" t="str">
        <f>'Raw Data'!B43</f>
        <v>p</v>
      </c>
      <c r="C43" s="42" t="str">
        <f>'Raw Data'!C43</f>
        <v>OEM</v>
      </c>
      <c r="D43" s="45">
        <f>('Raw Data'!$D43*Factors!$B$2)+('Raw Data'!$E43*Factors!$B$3)+('Raw Data'!$F43*Factors!$B$4)+('Raw Data'!$G43*Factors!$B$5)</f>
        <v>109.60000000000001</v>
      </c>
      <c r="E43" s="53">
        <f>D43/'Raw Data'!H43</f>
        <v>0.2832041343669251</v>
      </c>
      <c r="F43" s="46">
        <f>Factors!$B$11*'Raw Data'!H43+(Factors!$B$12-'Raw Data'!J43)</f>
        <v>110.95296716184991</v>
      </c>
      <c r="G43" s="45">
        <f>('Raw Data'!$D43*Factors!$C$2)+('Raw Data'!$E43*Factors!$C$3)+('Raw Data'!$F43*Factors!$C$4)+('Raw Data'!$G43*Factors!$C$5)</f>
        <v>226.35000000000002</v>
      </c>
      <c r="H43" s="53">
        <f>G43/'Raw Data'!H43</f>
        <v>0.5848837209302327</v>
      </c>
      <c r="I43" s="46">
        <f>Factors!$C$11*'Raw Data'!H43+(Factors!$C$12-'Raw Data'!J43)</f>
        <v>179.2614671618499</v>
      </c>
      <c r="J43" s="45">
        <f>('Raw Data'!$D43*Factors!$D$2)+('Raw Data'!$E43*Factors!$D$3)+('Raw Data'!$F43*Factors!$D$4)+('Raw Data'!$G43*Factors!$D$5)</f>
        <v>181.7</v>
      </c>
      <c r="K43" s="53">
        <f>J43/'Raw Data'!H43</f>
        <v>0.46950904392764853</v>
      </c>
      <c r="L43" s="46">
        <f>Factors!$D$11*'Raw Data'!H43+(Factors!$D$12-'Raw Data'!J43)</f>
        <v>85.56996716184989</v>
      </c>
      <c r="M43" s="45">
        <f>('Raw Data'!$D43*Factors!$E$2)+('Raw Data'!$E43*Factors!$E$3)+('Raw Data'!$F43*Factors!$E$4)+('Raw Data'!$G43*Factors!$E$5)</f>
        <v>158.2</v>
      </c>
      <c r="N43" s="61">
        <f>M43/'Raw Data'!H43</f>
        <v>0.40878552971576226</v>
      </c>
      <c r="O43" s="46">
        <f>Factors!$E$11*'Raw Data'!H43+(Factors!$E$12-('Raw Data'!J43))</f>
        <v>103.7600671618499</v>
      </c>
      <c r="P43" s="79">
        <f t="shared" si="0"/>
        <v>-54.439932838150085</v>
      </c>
      <c r="Q43" s="80">
        <f t="shared" si="1"/>
        <v>-0.5246713338497756</v>
      </c>
    </row>
    <row r="44" spans="1:17" ht="12">
      <c r="A44" s="72">
        <f>'Raw Data'!A44</f>
        <v>43</v>
      </c>
      <c r="B44" s="41" t="str">
        <f>'Raw Data'!B44</f>
        <v>q</v>
      </c>
      <c r="C44" s="42" t="str">
        <f>'Raw Data'!C44</f>
        <v>OEM</v>
      </c>
      <c r="D44" s="45">
        <f>('Raw Data'!$D44*Factors!$B$2)+('Raw Data'!$E44*Factors!$B$3)+('Raw Data'!$F44*Factors!$B$4)+('Raw Data'!$G44*Factors!$B$5)</f>
        <v>74.50000000000001</v>
      </c>
      <c r="E44" s="53">
        <f>D44/'Raw Data'!H44</f>
        <v>0.3143459915611815</v>
      </c>
      <c r="F44" s="46">
        <f>Factors!$B$11*'Raw Data'!H44+(Factors!$B$12-'Raw Data'!J44)</f>
        <v>86.82231447565775</v>
      </c>
      <c r="G44" s="45">
        <f>('Raw Data'!$D44*Factors!$C$2)+('Raw Data'!$E44*Factors!$C$3)+('Raw Data'!$F44*Factors!$C$4)+('Raw Data'!$G44*Factors!$C$5)</f>
        <v>151.54</v>
      </c>
      <c r="H44" s="53">
        <f>G44/'Raw Data'!H44</f>
        <v>0.6394092827004219</v>
      </c>
      <c r="I44" s="46">
        <f>Factors!$C$11*'Raw Data'!H44+(Factors!$C$12-'Raw Data'!J44)</f>
        <v>131.80581447565774</v>
      </c>
      <c r="J44" s="45">
        <f>('Raw Data'!$D44*Factors!$D$2)+('Raw Data'!$E44*Factors!$D$3)+('Raw Data'!$F44*Factors!$D$4)+('Raw Data'!$G44*Factors!$D$5)</f>
        <v>121.89999999999999</v>
      </c>
      <c r="K44" s="53">
        <f>J44/'Raw Data'!H44</f>
        <v>0.5143459915611814</v>
      </c>
      <c r="L44" s="46">
        <f>Factors!$D$11*'Raw Data'!H44+(Factors!$D$12-'Raw Data'!J44)</f>
        <v>70.70931447565773</v>
      </c>
      <c r="M44" s="45">
        <f>('Raw Data'!$D44*Factors!$E$2)+('Raw Data'!$E44*Factors!$E$3)+('Raw Data'!$F44*Factors!$E$4)+('Raw Data'!$G44*Factors!$E$5)</f>
        <v>106.3</v>
      </c>
      <c r="N44" s="61">
        <f>M44/'Raw Data'!H44</f>
        <v>0.44852320675105484</v>
      </c>
      <c r="O44" s="46">
        <f>Factors!$E$11*'Raw Data'!H44+(Factors!$E$12-('Raw Data'!J44))</f>
        <v>77.78441447565774</v>
      </c>
      <c r="P44" s="79">
        <f t="shared" si="0"/>
        <v>-28.515585524342256</v>
      </c>
      <c r="Q44" s="80">
        <f t="shared" si="1"/>
        <v>-0.3665976753384969</v>
      </c>
    </row>
    <row r="45" spans="1:17" ht="12">
      <c r="A45" s="72">
        <f>'Raw Data'!A45</f>
        <v>44</v>
      </c>
      <c r="B45" s="41" t="str">
        <f>'Raw Data'!B45</f>
        <v>q</v>
      </c>
      <c r="C45" s="42" t="str">
        <f>'Raw Data'!C45</f>
        <v>OEM</v>
      </c>
      <c r="D45" s="45">
        <f>('Raw Data'!$D45*Factors!$B$2)+('Raw Data'!$E45*Factors!$B$3)+('Raw Data'!$F45*Factors!$B$4)+('Raw Data'!$G45*Factors!$B$5)</f>
        <v>143.4</v>
      </c>
      <c r="E45" s="53">
        <f>D45/'Raw Data'!H45</f>
        <v>0.4016806722689076</v>
      </c>
      <c r="F45" s="46">
        <f>Factors!$B$11*'Raw Data'!H45+(Factors!$B$12-'Raw Data'!J45)</f>
        <v>105.4533395359891</v>
      </c>
      <c r="G45" s="45">
        <f>('Raw Data'!$D45*Factors!$C$2)+('Raw Data'!$E45*Factors!$C$3)+('Raw Data'!$F45*Factors!$C$4)+('Raw Data'!$G45*Factors!$C$5)</f>
        <v>302.96</v>
      </c>
      <c r="H45" s="53">
        <f>G45/'Raw Data'!H45</f>
        <v>0.848627450980392</v>
      </c>
      <c r="I45" s="46">
        <f>Factors!$C$11*'Raw Data'!H45+(Factors!$C$12-'Raw Data'!J45)</f>
        <v>169.0968395359891</v>
      </c>
      <c r="J45" s="45">
        <f>('Raw Data'!$D45*Factors!$D$2)+('Raw Data'!$E45*Factors!$D$3)+('Raw Data'!$F45*Factors!$D$4)+('Raw Data'!$G45*Factors!$D$5)</f>
        <v>241.39999999999998</v>
      </c>
      <c r="K45" s="53">
        <f>J45/'Raw Data'!H45</f>
        <v>0.6761904761904761</v>
      </c>
      <c r="L45" s="46">
        <f>Factors!$D$11*'Raw Data'!H45+(Factors!$D$12-'Raw Data'!J45)</f>
        <v>81.92433953598908</v>
      </c>
      <c r="M45" s="45">
        <f>('Raw Data'!$D45*Factors!$E$2)+('Raw Data'!$E45*Factors!$E$3)+('Raw Data'!$F45*Factors!$E$4)+('Raw Data'!$G45*Factors!$E$5)</f>
        <v>209</v>
      </c>
      <c r="N45" s="61">
        <f>M45/'Raw Data'!H45</f>
        <v>0.5854341736694678</v>
      </c>
      <c r="O45" s="46">
        <f>Factors!$E$11*'Raw Data'!H45+(Factors!$E$12-('Raw Data'!J45))</f>
        <v>97.8914395359891</v>
      </c>
      <c r="P45" s="79">
        <f t="shared" si="0"/>
        <v>-111.1085604640109</v>
      </c>
      <c r="Q45" s="80">
        <f t="shared" si="1"/>
        <v>-1.1350181485804245</v>
      </c>
    </row>
    <row r="46" spans="1:17" ht="12">
      <c r="A46" s="72">
        <f>'Raw Data'!A46</f>
        <v>45</v>
      </c>
      <c r="B46" s="41" t="str">
        <f>'Raw Data'!B46</f>
        <v>q</v>
      </c>
      <c r="C46" s="42" t="str">
        <f>'Raw Data'!C46</f>
        <v>OEM</v>
      </c>
      <c r="D46" s="45">
        <f>('Raw Data'!$D46*Factors!$B$2)+('Raw Data'!$E46*Factors!$B$3)+('Raw Data'!$F46*Factors!$B$4)+('Raw Data'!$G46*Factors!$B$5)</f>
        <v>88.3</v>
      </c>
      <c r="E46" s="53">
        <f>D46/'Raw Data'!H46</f>
        <v>0.40136363636363637</v>
      </c>
      <c r="F46" s="46">
        <f>Factors!$B$11*'Raw Data'!H46+(Factors!$B$12-'Raw Data'!J46)</f>
        <v>79.78091447565775</v>
      </c>
      <c r="G46" s="45">
        <f>('Raw Data'!$D46*Factors!$C$2)+('Raw Data'!$E46*Factors!$C$3)+('Raw Data'!$F46*Factors!$C$4)+('Raw Data'!$G46*Factors!$C$5)</f>
        <v>183.2</v>
      </c>
      <c r="H46" s="53">
        <f>G46/'Raw Data'!H46</f>
        <v>0.8327272727272726</v>
      </c>
      <c r="I46" s="46">
        <f>Factors!$C$11*'Raw Data'!H46+(Factors!$C$12-'Raw Data'!J46)</f>
        <v>122.12091447565774</v>
      </c>
      <c r="J46" s="45">
        <f>('Raw Data'!$D46*Factors!$D$2)+('Raw Data'!$E46*Factors!$D$3)+('Raw Data'!$F46*Factors!$D$4)+('Raw Data'!$G46*Factors!$D$5)</f>
        <v>147.1</v>
      </c>
      <c r="K46" s="53">
        <f>J46/'Raw Data'!H46</f>
        <v>0.6686363636363636</v>
      </c>
      <c r="L46" s="46">
        <f>Factors!$D$11*'Raw Data'!H46+(Factors!$D$12-'Raw Data'!J46)</f>
        <v>64.71851447565773</v>
      </c>
      <c r="M46" s="45">
        <f>('Raw Data'!$D46*Factors!$E$2)+('Raw Data'!$E46*Factors!$E$3)+('Raw Data'!$F46*Factors!$E$4)+('Raw Data'!$G46*Factors!$E$5)</f>
        <v>128.1</v>
      </c>
      <c r="N46" s="61">
        <f>M46/'Raw Data'!H46</f>
        <v>0.5822727272727273</v>
      </c>
      <c r="O46" s="46">
        <f>Factors!$E$11*'Raw Data'!H46+(Factors!$E$12-('Raw Data'!J46))</f>
        <v>70.53391447565774</v>
      </c>
      <c r="P46" s="79">
        <f t="shared" si="0"/>
        <v>-57.566085524342256</v>
      </c>
      <c r="Q46" s="80">
        <f t="shared" si="1"/>
        <v>-0.8161476071799352</v>
      </c>
    </row>
    <row r="47" spans="1:17" ht="12">
      <c r="A47" s="72">
        <f>'Raw Data'!A47</f>
        <v>46</v>
      </c>
      <c r="B47" s="41" t="str">
        <f>'Raw Data'!B47</f>
        <v>r</v>
      </c>
      <c r="C47" s="42" t="str">
        <f>'Raw Data'!C47</f>
        <v>OEM</v>
      </c>
      <c r="D47" s="45">
        <f>('Raw Data'!$D47*Factors!$B$2)+('Raw Data'!$E47*Factors!$B$3)+('Raw Data'!$F47*Factors!$B$4)+('Raw Data'!$G47*Factors!$B$5)</f>
        <v>267.3</v>
      </c>
      <c r="E47" s="53">
        <f>D47/'Raw Data'!H47</f>
        <v>0.6274647887323944</v>
      </c>
      <c r="F47" s="46">
        <f>Factors!$B$11*'Raw Data'!H47+(Factors!$B$12-'Raw Data'!J47)</f>
        <v>157.90352905198776</v>
      </c>
      <c r="G47" s="45">
        <f>('Raw Data'!$D47*Factors!$C$2)+('Raw Data'!$E47*Factors!$C$3)+('Raw Data'!$F47*Factors!$C$4)+('Raw Data'!$G47*Factors!$C$5)</f>
        <v>335.1</v>
      </c>
      <c r="H47" s="53">
        <f>G47/'Raw Data'!H47</f>
        <v>0.7866197183098592</v>
      </c>
      <c r="I47" s="46">
        <f>Factors!$C$11*'Raw Data'!H47+(Factors!$C$12-'Raw Data'!J47)</f>
        <v>232.27652905198772</v>
      </c>
      <c r="J47" s="45">
        <f>('Raw Data'!$D47*Factors!$D$2)+('Raw Data'!$E47*Factors!$D$3)+('Raw Data'!$F47*Factors!$D$4)+('Raw Data'!$G47*Factors!$D$5)</f>
        <v>335.1</v>
      </c>
      <c r="K47" s="53">
        <f>J47/'Raw Data'!H47</f>
        <v>0.7866197183098592</v>
      </c>
      <c r="L47" s="46">
        <f>Factors!$D$11*'Raw Data'!H47+(Factors!$D$12-'Raw Data'!J47)</f>
        <v>130.11032905198772</v>
      </c>
      <c r="M47" s="45">
        <f>('Raw Data'!$D47*Factors!$E$2)+('Raw Data'!$E47*Factors!$E$3)+('Raw Data'!$F47*Factors!$E$4)+('Raw Data'!$G47*Factors!$E$5)</f>
        <v>335.1</v>
      </c>
      <c r="N47" s="61">
        <f>M47/'Raw Data'!H47</f>
        <v>0.7866197183098592</v>
      </c>
      <c r="O47" s="46">
        <f>Factors!$E$11*'Raw Data'!H47+(Factors!$E$12-('Raw Data'!J47))</f>
        <v>151.19032905198773</v>
      </c>
      <c r="P47" s="79">
        <f t="shared" si="0"/>
        <v>-183.9096709480123</v>
      </c>
      <c r="Q47" s="80">
        <f t="shared" si="1"/>
        <v>-1.2164116058294563</v>
      </c>
    </row>
    <row r="48" spans="1:17" ht="12">
      <c r="A48" s="72">
        <f>'Raw Data'!A48</f>
        <v>47</v>
      </c>
      <c r="B48" s="41" t="str">
        <f>'Raw Data'!B48</f>
        <v>r</v>
      </c>
      <c r="C48" s="42" t="str">
        <f>'Raw Data'!C48</f>
        <v>OEM</v>
      </c>
      <c r="D48" s="45">
        <f>('Raw Data'!$D48*Factors!$B$2)+('Raw Data'!$E48*Factors!$B$3)+('Raw Data'!$F48*Factors!$B$4)+('Raw Data'!$G48*Factors!$B$5)</f>
        <v>225.2</v>
      </c>
      <c r="E48" s="53">
        <f>D48/'Raw Data'!H48</f>
        <v>0.6584795321637427</v>
      </c>
      <c r="F48" s="46">
        <f>Factors!$B$11*'Raw Data'!H48+(Factors!$B$12-'Raw Data'!J48)</f>
        <v>123.11072905198772</v>
      </c>
      <c r="G48" s="45">
        <f>('Raw Data'!$D48*Factors!$C$2)+('Raw Data'!$E48*Factors!$C$3)+('Raw Data'!$F48*Factors!$C$4)+('Raw Data'!$G48*Factors!$C$5)</f>
        <v>280.4</v>
      </c>
      <c r="H48" s="53">
        <f>G48/'Raw Data'!H48</f>
        <v>0.8198830409356724</v>
      </c>
      <c r="I48" s="46">
        <f>Factors!$C$11*'Raw Data'!H48+(Factors!$C$12-'Raw Data'!J48)</f>
        <v>184.42172905198774</v>
      </c>
      <c r="J48" s="45">
        <f>('Raw Data'!$D48*Factors!$D$2)+('Raw Data'!$E48*Factors!$D$3)+('Raw Data'!$F48*Factors!$D$4)+('Raw Data'!$G48*Factors!$D$5)</f>
        <v>280.4</v>
      </c>
      <c r="K48" s="53">
        <f>J48/'Raw Data'!H48</f>
        <v>0.8198830409356724</v>
      </c>
      <c r="L48" s="46">
        <f>Factors!$D$11*'Raw Data'!H48+(Factors!$D$12-'Raw Data'!J48)</f>
        <v>100.50872905198773</v>
      </c>
      <c r="M48" s="45">
        <f>('Raw Data'!$D48*Factors!$E$2)+('Raw Data'!$E48*Factors!$E$3)+('Raw Data'!$F48*Factors!$E$4)+('Raw Data'!$G48*Factors!$E$5)</f>
        <v>280.4</v>
      </c>
      <c r="N48" s="61">
        <f>M48/'Raw Data'!H48</f>
        <v>0.8198830409356724</v>
      </c>
      <c r="O48" s="46">
        <f>Factors!$E$11*'Raw Data'!H48+(Factors!$E$12-('Raw Data'!J48))</f>
        <v>115.36432905198774</v>
      </c>
      <c r="P48" s="79">
        <f t="shared" si="0"/>
        <v>-165.03567094801224</v>
      </c>
      <c r="Q48" s="80">
        <f t="shared" si="1"/>
        <v>-1.4305606620712077</v>
      </c>
    </row>
    <row r="49" spans="1:17" ht="12">
      <c r="A49" s="72">
        <f>'Raw Data'!A49</f>
        <v>48</v>
      </c>
      <c r="B49" s="41" t="str">
        <f>'Raw Data'!B49</f>
        <v>r</v>
      </c>
      <c r="C49" s="42" t="str">
        <f>'Raw Data'!C49</f>
        <v>OEM</v>
      </c>
      <c r="D49" s="45">
        <f>('Raw Data'!$D49*Factors!$B$2)+('Raw Data'!$E49*Factors!$B$3)+('Raw Data'!$F49*Factors!$B$4)+('Raw Data'!$G49*Factors!$B$5)</f>
        <v>240.39999999999998</v>
      </c>
      <c r="E49" s="53">
        <f>D49/'Raw Data'!H49</f>
        <v>0.6677777777777777</v>
      </c>
      <c r="F49" s="46">
        <f>Factors!$B$11*'Raw Data'!H49+(Factors!$B$12-'Raw Data'!J49)</f>
        <v>130.56632905198774</v>
      </c>
      <c r="G49" s="45">
        <f>('Raw Data'!$D49*Factors!$C$2)+('Raw Data'!$E49*Factors!$C$3)+('Raw Data'!$F49*Factors!$C$4)+('Raw Data'!$G49*Factors!$C$5)</f>
        <v>300.8</v>
      </c>
      <c r="H49" s="53">
        <f>G49/'Raw Data'!H49</f>
        <v>0.8355555555555556</v>
      </c>
      <c r="I49" s="46">
        <f>Factors!$C$11*'Raw Data'!H49+(Factors!$C$12-'Raw Data'!J49)</f>
        <v>194.67632905198772</v>
      </c>
      <c r="J49" s="45">
        <f>('Raw Data'!$D49*Factors!$D$2)+('Raw Data'!$E49*Factors!$D$3)+('Raw Data'!$F49*Factors!$D$4)+('Raw Data'!$G49*Factors!$D$5)</f>
        <v>300.8</v>
      </c>
      <c r="K49" s="53">
        <f>J49/'Raw Data'!H49</f>
        <v>0.8355555555555556</v>
      </c>
      <c r="L49" s="46">
        <f>Factors!$D$11*'Raw Data'!H49+(Factors!$D$12-'Raw Data'!J49)</f>
        <v>106.85192905198772</v>
      </c>
      <c r="M49" s="45">
        <f>('Raw Data'!$D49*Factors!$E$2)+('Raw Data'!$E49*Factors!$E$3)+('Raw Data'!$F49*Factors!$E$4)+('Raw Data'!$G49*Factors!$E$5)</f>
        <v>300.8</v>
      </c>
      <c r="N49" s="61">
        <f>M49/'Raw Data'!H49</f>
        <v>0.8355555555555556</v>
      </c>
      <c r="O49" s="46">
        <f>Factors!$E$11*'Raw Data'!H49+(Factors!$E$12-('Raw Data'!J49))</f>
        <v>123.04132905198773</v>
      </c>
      <c r="P49" s="79">
        <f t="shared" si="0"/>
        <v>-177.75867094801228</v>
      </c>
      <c r="Q49" s="80">
        <f t="shared" si="1"/>
        <v>-1.444707012819288</v>
      </c>
    </row>
    <row r="50" spans="1:17" ht="12">
      <c r="A50" s="72">
        <f>'Raw Data'!A50</f>
        <v>49</v>
      </c>
      <c r="B50" s="41" t="str">
        <f>'Raw Data'!B50</f>
        <v>r</v>
      </c>
      <c r="C50" s="42" t="str">
        <f>'Raw Data'!C50</f>
        <v>OEM</v>
      </c>
      <c r="D50" s="45">
        <f>('Raw Data'!$D50*Factors!$B$2)+('Raw Data'!$E50*Factors!$B$3)+('Raw Data'!$F50*Factors!$B$4)+('Raw Data'!$G50*Factors!$B$5)</f>
        <v>355.9</v>
      </c>
      <c r="E50" s="53">
        <f>D50/'Raw Data'!H50</f>
        <v>0.6530275229357798</v>
      </c>
      <c r="F50" s="46">
        <f>Factors!$B$11*'Raw Data'!H50+(Factors!$B$12-'Raw Data'!J50)</f>
        <v>176.39656716184993</v>
      </c>
      <c r="G50" s="45">
        <f>('Raw Data'!$D50*Factors!$C$2)+('Raw Data'!$E50*Factors!$C$3)+('Raw Data'!$F50*Factors!$C$4)+('Raw Data'!$G50*Factors!$C$5)</f>
        <v>445.3</v>
      </c>
      <c r="H50" s="53">
        <f>G50/'Raw Data'!H50</f>
        <v>0.8170642201834862</v>
      </c>
      <c r="I50" s="46">
        <f>Factors!$C$11*'Raw Data'!H50+(Factors!$C$12-'Raw Data'!J50)</f>
        <v>269.27406716184987</v>
      </c>
      <c r="J50" s="45">
        <f>('Raw Data'!$D50*Factors!$D$2)+('Raw Data'!$E50*Factors!$D$3)+('Raw Data'!$F50*Factors!$D$4)+('Raw Data'!$G50*Factors!$D$5)</f>
        <v>445.3</v>
      </c>
      <c r="K50" s="53">
        <f>J50/'Raw Data'!H50</f>
        <v>0.8170642201834862</v>
      </c>
      <c r="L50" s="46">
        <f>Factors!$D$11*'Raw Data'!H50+(Factors!$D$12-'Raw Data'!J50)</f>
        <v>141.2491671618499</v>
      </c>
      <c r="M50" s="45">
        <f>('Raw Data'!$D50*Factors!$E$2)+('Raw Data'!$E50*Factors!$E$3)+('Raw Data'!$F50*Factors!$E$4)+('Raw Data'!$G50*Factors!$E$5)</f>
        <v>445.3</v>
      </c>
      <c r="N50" s="61">
        <f>M50/'Raw Data'!H50</f>
        <v>0.8170642201834862</v>
      </c>
      <c r="O50" s="46">
        <f>Factors!$E$11*'Raw Data'!H50+(Factors!$E$12-('Raw Data'!J50))</f>
        <v>171.14706716184992</v>
      </c>
      <c r="P50" s="79">
        <f t="shared" si="0"/>
        <v>-274.1529328381501</v>
      </c>
      <c r="Q50" s="80">
        <f t="shared" si="1"/>
        <v>-1.6018558622385848</v>
      </c>
    </row>
    <row r="51" spans="1:17" ht="12">
      <c r="A51" s="72">
        <f>'Raw Data'!A51</f>
        <v>50</v>
      </c>
      <c r="B51" s="41" t="str">
        <f>'Raw Data'!B51</f>
        <v>s</v>
      </c>
      <c r="C51" s="42" t="str">
        <f>'Raw Data'!C51</f>
        <v>OEM</v>
      </c>
      <c r="D51" s="45">
        <f>('Raw Data'!$D51*Factors!$B$2)+('Raw Data'!$E51*Factors!$B$3)+('Raw Data'!$F51*Factors!$B$4)+('Raw Data'!$G51*Factors!$B$5)</f>
        <v>162.8</v>
      </c>
      <c r="E51" s="53">
        <f>D51/'Raw Data'!H51</f>
        <v>0.6143396226415094</v>
      </c>
      <c r="F51" s="46">
        <f>Factors!$B$11*'Raw Data'!H51+(Factors!$B$12-'Raw Data'!J51)</f>
        <v>107.91645386520472</v>
      </c>
      <c r="G51" s="45">
        <f>('Raw Data'!$D51*Factors!$C$2)+('Raw Data'!$E51*Factors!$C$3)+('Raw Data'!$F51*Factors!$C$4)+('Raw Data'!$G51*Factors!$C$5)</f>
        <v>207.60000000000002</v>
      </c>
      <c r="H51" s="53">
        <f>G51/'Raw Data'!H51</f>
        <v>0.7833962264150944</v>
      </c>
      <c r="I51" s="46">
        <f>Factors!$C$11*'Raw Data'!H51+(Factors!$C$12-'Raw Data'!J51)</f>
        <v>157.2539538652047</v>
      </c>
      <c r="J51" s="45">
        <f>('Raw Data'!$D51*Factors!$D$2)+('Raw Data'!$E51*Factors!$D$3)+('Raw Data'!$F51*Factors!$D$4)+('Raw Data'!$G51*Factors!$D$5)</f>
        <v>207.6</v>
      </c>
      <c r="K51" s="53">
        <f>J51/'Raw Data'!H51</f>
        <v>0.7833962264150943</v>
      </c>
      <c r="L51" s="46">
        <f>Factors!$D$11*'Raw Data'!H51+(Factors!$D$12-'Raw Data'!J51)</f>
        <v>90.07305386520471</v>
      </c>
      <c r="M51" s="45">
        <f>('Raw Data'!$D51*Factors!$E$2)+('Raw Data'!$E51*Factors!$E$3)+('Raw Data'!$F51*Factors!$E$4)+('Raw Data'!$G51*Factors!$E$5)</f>
        <v>207.6</v>
      </c>
      <c r="N51" s="61">
        <f>M51/'Raw Data'!H51</f>
        <v>0.7833962264150943</v>
      </c>
      <c r="O51" s="46">
        <f>Factors!$E$11*'Raw Data'!H51+(Factors!$E$12-('Raw Data'!J51))</f>
        <v>99.2229538652047</v>
      </c>
      <c r="P51" s="79">
        <f t="shared" si="0"/>
        <v>-108.3770461347953</v>
      </c>
      <c r="Q51" s="80">
        <f t="shared" si="1"/>
        <v>-1.092257808430361</v>
      </c>
    </row>
    <row r="52" spans="1:17" ht="12">
      <c r="A52" s="72">
        <f>'Raw Data'!A52</f>
        <v>51</v>
      </c>
      <c r="B52" s="41" t="str">
        <f>'Raw Data'!B52</f>
        <v>s</v>
      </c>
      <c r="C52" s="42" t="str">
        <f>'Raw Data'!C52</f>
        <v>OEM</v>
      </c>
      <c r="D52" s="45">
        <f>('Raw Data'!$D52*Factors!$B$2)+('Raw Data'!$E52*Factors!$B$3)+('Raw Data'!$F52*Factors!$B$4)+('Raw Data'!$G52*Factors!$B$5)</f>
        <v>240.5</v>
      </c>
      <c r="E52" s="53">
        <f>D52/'Raw Data'!H52</f>
        <v>0.65</v>
      </c>
      <c r="F52" s="46">
        <f>Factors!$B$11*'Raw Data'!H52+(Factors!$B$12-'Raw Data'!J52)</f>
        <v>139.62606369049885</v>
      </c>
      <c r="G52" s="45">
        <f>('Raw Data'!$D52*Factors!$C$2)+('Raw Data'!$E52*Factors!$C$3)+('Raw Data'!$F52*Factors!$C$4)+('Raw Data'!$G52*Factors!$C$5)</f>
        <v>303.5</v>
      </c>
      <c r="H52" s="53">
        <f>G52/'Raw Data'!H52</f>
        <v>0.8202702702702702</v>
      </c>
      <c r="I52" s="46">
        <f>Factors!$C$11*'Raw Data'!H52+(Factors!$C$12-'Raw Data'!J52)</f>
        <v>205.29106369049885</v>
      </c>
      <c r="J52" s="45">
        <f>('Raw Data'!$D52*Factors!$D$2)+('Raw Data'!$E52*Factors!$D$3)+('Raw Data'!$F52*Factors!$D$4)+('Raw Data'!$G52*Factors!$D$5)</f>
        <v>303.5</v>
      </c>
      <c r="K52" s="53">
        <f>J52/'Raw Data'!H52</f>
        <v>0.8202702702702702</v>
      </c>
      <c r="L52" s="46">
        <f>Factors!$D$11*'Raw Data'!H52+(Factors!$D$12-'Raw Data'!J52)</f>
        <v>115.29366369049887</v>
      </c>
      <c r="M52" s="45">
        <f>('Raw Data'!$D52*Factors!$E$2)+('Raw Data'!$E52*Factors!$E$3)+('Raw Data'!$F52*Factors!$E$4)+('Raw Data'!$G52*Factors!$E$5)</f>
        <v>303.5</v>
      </c>
      <c r="N52" s="61">
        <f>M52/'Raw Data'!H52</f>
        <v>0.8202702702702702</v>
      </c>
      <c r="O52" s="46">
        <f>Factors!$E$11*'Raw Data'!H52+(Factors!$E$12-('Raw Data'!J52))</f>
        <v>132.22406369049887</v>
      </c>
      <c r="P52" s="79">
        <f t="shared" si="0"/>
        <v>-171.27593630950113</v>
      </c>
      <c r="Q52" s="80">
        <f t="shared" si="1"/>
        <v>-1.295346183811233</v>
      </c>
    </row>
  </sheetData>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I52"/>
  <sheetViews>
    <sheetView workbookViewId="0" topLeftCell="A1">
      <selection activeCell="E1" sqref="E1"/>
    </sheetView>
  </sheetViews>
  <sheetFormatPr defaultColWidth="9.140625" defaultRowHeight="12.75"/>
  <cols>
    <col min="1" max="1" width="31.421875" style="34" bestFit="1" customWidth="1"/>
    <col min="2" max="2" width="22.421875" style="34" bestFit="1" customWidth="1"/>
    <col min="3" max="4" width="15.140625" style="34" bestFit="1" customWidth="1"/>
    <col min="5" max="5" width="14.421875" style="34" bestFit="1" customWidth="1"/>
    <col min="6" max="6" width="14.421875" style="34" customWidth="1"/>
    <col min="7" max="7" width="15.421875" style="34" customWidth="1"/>
    <col min="8" max="8" width="11.28125" style="34" customWidth="1"/>
    <col min="9" max="9" width="21.140625" style="34" bestFit="1" customWidth="1"/>
    <col min="10" max="16384" width="12.421875" style="34" customWidth="1"/>
  </cols>
  <sheetData>
    <row r="1" spans="1:9" ht="12">
      <c r="A1" s="36" t="str">
        <f>'Duty Cycle Model - non scaled'!B1</f>
        <v>Model</v>
      </c>
      <c r="B1" s="36" t="str">
        <f>'Duty Cycle Model - non scaled'!C1</f>
        <v>Mfg</v>
      </c>
      <c r="C1" s="36" t="str">
        <f>'Duty Cycle Model - non scaled'!D1</f>
        <v>W/h scenario 1</v>
      </c>
      <c r="D1" s="36" t="str">
        <f>'Duty Cycle Model - non scaled'!E1</f>
        <v>W/h scenario 2</v>
      </c>
      <c r="E1" s="36" t="str">
        <f>'Duty Cycle Model - non scaled'!F1</f>
        <v>w/h scenario 3</v>
      </c>
      <c r="F1" s="36" t="s">
        <v>40</v>
      </c>
      <c r="G1" s="36" t="str">
        <f>'Raw Data'!I1</f>
        <v>idle % of max</v>
      </c>
      <c r="H1" s="36" t="str">
        <f>'Raw Data'!D1</f>
        <v>Idle (W)</v>
      </c>
      <c r="I1" s="36" t="str">
        <f>'Raw Data'!H1</f>
        <v>Max w/ HD adder (w)</v>
      </c>
    </row>
    <row r="2" spans="1:9" ht="12">
      <c r="A2" s="39" t="str">
        <f>'Raw Data'!B2</f>
        <v>a</v>
      </c>
      <c r="B2" s="38" t="str">
        <f>'Raw Data'!C2</f>
        <v>OEM</v>
      </c>
      <c r="C2" s="55" t="str">
        <f>IF('Duty Cycle Model - Alt'!D2&gt;'Duty Cycle Model - Alt'!F2,"Above Quartile","PASS")</f>
        <v>PASS</v>
      </c>
      <c r="D2" s="55" t="str">
        <f>IF('Duty Cycle Model - Alt'!G2&gt;'Duty Cycle Model - Alt'!I2,"Above Quartile","PASS")</f>
        <v>Above Quartile</v>
      </c>
      <c r="E2" s="56" t="str">
        <f>IF('Duty Cycle Model - Alt'!J2&gt;'Duty Cycle Model - Alt'!L2,"Above Quartile","PASS")</f>
        <v>Above Quartile</v>
      </c>
      <c r="F2" s="56" t="str">
        <f>IF('Duty Cycle Model - Alt'!M2&gt;'Duty Cycle Model - Alt'!O2,"Above Quartile","PASS")</f>
        <v>Above Quartile</v>
      </c>
      <c r="G2" s="75">
        <f>'Raw Data'!I2</f>
        <v>0.5584168865435356</v>
      </c>
      <c r="H2" s="76">
        <f>'Raw Data'!D2</f>
        <v>317.46</v>
      </c>
      <c r="I2" s="76">
        <f>'Raw Data'!H2</f>
        <v>568.5</v>
      </c>
    </row>
    <row r="3" spans="1:9" ht="12">
      <c r="A3" s="39" t="str">
        <f>'Raw Data'!B3</f>
        <v>a</v>
      </c>
      <c r="B3" s="38" t="str">
        <f>'Raw Data'!C3</f>
        <v>OEM</v>
      </c>
      <c r="C3" s="55" t="str">
        <f>IF('Duty Cycle Model - Alt'!D3&gt;'Duty Cycle Model - Alt'!F3,"Above Quartile","PASS")</f>
        <v>PASS</v>
      </c>
      <c r="D3" s="55" t="str">
        <f>IF('Duty Cycle Model - Alt'!G3&gt;'Duty Cycle Model - Alt'!I3,"Above Quartile","PASS")</f>
        <v>PASS</v>
      </c>
      <c r="E3" s="56" t="str">
        <f>IF('Duty Cycle Model - Alt'!J3&gt;'Duty Cycle Model - Alt'!L3,"Above Quartile","PASS")</f>
        <v>Above Quartile</v>
      </c>
      <c r="F3" s="56" t="str">
        <f>IF('Duty Cycle Model - Alt'!M3&gt;'Duty Cycle Model - Alt'!O3,"Above Quartile","PASS")</f>
        <v>Above Quartile</v>
      </c>
      <c r="G3" s="75">
        <f>'Raw Data'!I3</f>
        <v>0.5427711975935327</v>
      </c>
      <c r="H3" s="76">
        <f>'Raw Data'!D3</f>
        <v>288.7</v>
      </c>
      <c r="I3" s="76">
        <f>'Raw Data'!H3</f>
        <v>531.9</v>
      </c>
    </row>
    <row r="4" spans="1:9" ht="12">
      <c r="A4" s="39" t="str">
        <f>'Raw Data'!B4</f>
        <v>a</v>
      </c>
      <c r="B4" s="38" t="str">
        <f>'Raw Data'!C4</f>
        <v>OEM</v>
      </c>
      <c r="C4" s="55" t="str">
        <f>IF('Duty Cycle Model - Alt'!D4&gt;'Duty Cycle Model - Alt'!F4,"Above Quartile","PASS")</f>
        <v>PASS</v>
      </c>
      <c r="D4" s="55" t="str">
        <f>IF('Duty Cycle Model - Alt'!G4&gt;'Duty Cycle Model - Alt'!I4,"Above Quartile","PASS")</f>
        <v>PASS</v>
      </c>
      <c r="E4" s="56" t="str">
        <f>IF('Duty Cycle Model - Alt'!J4&gt;'Duty Cycle Model - Alt'!L4,"Above Quartile","PASS")</f>
        <v>Above Quartile</v>
      </c>
      <c r="F4" s="56" t="str">
        <f>IF('Duty Cycle Model - Alt'!M4&gt;'Duty Cycle Model - Alt'!O4,"Above Quartile","PASS")</f>
        <v>PASS</v>
      </c>
      <c r="G4" s="75">
        <f>'Raw Data'!I4</f>
        <v>0.5118871034198599</v>
      </c>
      <c r="H4" s="76">
        <f>'Raw Data'!D4</f>
        <v>248.47</v>
      </c>
      <c r="I4" s="76">
        <f>'Raw Data'!H4</f>
        <v>485.4</v>
      </c>
    </row>
    <row r="5" spans="1:9" ht="12">
      <c r="A5" s="39" t="str">
        <f>'Raw Data'!B5</f>
        <v>a</v>
      </c>
      <c r="B5" s="38" t="str">
        <f>'Raw Data'!C5</f>
        <v>OEM</v>
      </c>
      <c r="C5" s="55" t="str">
        <f>IF('Duty Cycle Model - Alt'!D5&gt;'Duty Cycle Model - Alt'!F5,"Above Quartile","PASS")</f>
        <v>PASS</v>
      </c>
      <c r="D5" s="55" t="str">
        <f>IF('Duty Cycle Model - Alt'!G5&gt;'Duty Cycle Model - Alt'!I5,"Above Quartile","PASS")</f>
        <v>PASS</v>
      </c>
      <c r="E5" s="56" t="str">
        <f>IF('Duty Cycle Model - Alt'!J5&gt;'Duty Cycle Model - Alt'!L5,"Above Quartile","PASS")</f>
        <v>Above Quartile</v>
      </c>
      <c r="F5" s="56" t="str">
        <f>IF('Duty Cycle Model - Alt'!M5&gt;'Duty Cycle Model - Alt'!O5,"Above Quartile","PASS")</f>
        <v>Above Quartile</v>
      </c>
      <c r="G5" s="75">
        <f>'Raw Data'!I5</f>
        <v>0.588673875924872</v>
      </c>
      <c r="H5" s="76">
        <f>'Raw Data'!D5</f>
        <v>206.86</v>
      </c>
      <c r="I5" s="76">
        <f>'Raw Data'!H5</f>
        <v>351.4</v>
      </c>
    </row>
    <row r="6" spans="1:9" ht="12">
      <c r="A6" s="39" t="str">
        <f>'Raw Data'!B6</f>
        <v>b</v>
      </c>
      <c r="B6" s="38" t="str">
        <f>'Raw Data'!C6</f>
        <v>OEM</v>
      </c>
      <c r="C6" s="55" t="str">
        <f>IF('Duty Cycle Model - Alt'!D6&gt;'Duty Cycle Model - Alt'!F6,"Above Quartile","PASS")</f>
        <v>PASS</v>
      </c>
      <c r="D6" s="55" t="str">
        <f>IF('Duty Cycle Model - Alt'!G6&gt;'Duty Cycle Model - Alt'!I6,"Above Quartile","PASS")</f>
        <v>Above Quartile</v>
      </c>
      <c r="E6" s="56" t="str">
        <f>IF('Duty Cycle Model - Alt'!J6&gt;'Duty Cycle Model - Alt'!L6,"Above Quartile","PASS")</f>
        <v>Above Quartile</v>
      </c>
      <c r="F6" s="56" t="str">
        <f>IF('Duty Cycle Model - Alt'!M6&gt;'Duty Cycle Model - Alt'!O6,"Above Quartile","PASS")</f>
        <v>Above Quartile</v>
      </c>
      <c r="G6" s="75">
        <f>'Raw Data'!I6</f>
        <v>0.5479487787526678</v>
      </c>
      <c r="H6" s="76">
        <f>'Raw Data'!D6</f>
        <v>231.07</v>
      </c>
      <c r="I6" s="76">
        <f>'Raw Data'!H6</f>
        <v>421.7</v>
      </c>
    </row>
    <row r="7" spans="1:9" ht="12">
      <c r="A7" s="39" t="str">
        <f>'Raw Data'!B7</f>
        <v>b</v>
      </c>
      <c r="B7" s="38" t="str">
        <f>'Raw Data'!C7</f>
        <v>OEM</v>
      </c>
      <c r="C7" s="55" t="str">
        <f>IF('Duty Cycle Model - Alt'!D7&gt;'Duty Cycle Model - Alt'!F7,"Above Quartile","PASS")</f>
        <v>PASS</v>
      </c>
      <c r="D7" s="55" t="str">
        <f>IF('Duty Cycle Model - Alt'!G7&gt;'Duty Cycle Model - Alt'!I7,"Above Quartile","PASS")</f>
        <v>Above Quartile</v>
      </c>
      <c r="E7" s="56" t="str">
        <f>IF('Duty Cycle Model - Alt'!J7&gt;'Duty Cycle Model - Alt'!L7,"Above Quartile","PASS")</f>
        <v>Above Quartile</v>
      </c>
      <c r="F7" s="56" t="str">
        <f>IF('Duty Cycle Model - Alt'!M7&gt;'Duty Cycle Model - Alt'!O7,"Above Quartile","PASS")</f>
        <v>Above Quartile</v>
      </c>
      <c r="G7" s="75">
        <f>'Raw Data'!I7</f>
        <v>0.6299678915447735</v>
      </c>
      <c r="H7" s="76">
        <f>'Raw Data'!D7</f>
        <v>176.58</v>
      </c>
      <c r="I7" s="76">
        <f>'Raw Data'!H7</f>
        <v>280.3</v>
      </c>
    </row>
    <row r="8" spans="1:9" ht="12">
      <c r="A8" s="39" t="str">
        <f>'Raw Data'!B8</f>
        <v>c</v>
      </c>
      <c r="B8" s="38" t="str">
        <f>'Raw Data'!C8</f>
        <v>OEM</v>
      </c>
      <c r="C8" s="55" t="str">
        <f>IF('Duty Cycle Model - Alt'!D8&gt;'Duty Cycle Model - Alt'!F8,"Above Quartile","PASS")</f>
        <v>PASS</v>
      </c>
      <c r="D8" s="55" t="str">
        <f>IF('Duty Cycle Model - Alt'!G8&gt;'Duty Cycle Model - Alt'!I8,"Above Quartile","PASS")</f>
        <v>PASS</v>
      </c>
      <c r="E8" s="56" t="str">
        <f>IF('Duty Cycle Model - Alt'!J8&gt;'Duty Cycle Model - Alt'!L8,"Above Quartile","PASS")</f>
        <v>Above Quartile</v>
      </c>
      <c r="F8" s="56" t="str">
        <f>IF('Duty Cycle Model - Alt'!M8&gt;'Duty Cycle Model - Alt'!O8,"Above Quartile","PASS")</f>
        <v>Above Quartile</v>
      </c>
      <c r="G8" s="75">
        <f>'Raw Data'!I8</f>
        <v>0.6074943566591422</v>
      </c>
      <c r="H8" s="76">
        <f>'Raw Data'!D8</f>
        <v>134.56</v>
      </c>
      <c r="I8" s="76">
        <f>'Raw Data'!H8</f>
        <v>221.5</v>
      </c>
    </row>
    <row r="9" spans="1:9" ht="12">
      <c r="A9" s="39" t="str">
        <f>'Raw Data'!B9</f>
        <v>c</v>
      </c>
      <c r="B9" s="38" t="str">
        <f>'Raw Data'!C9</f>
        <v>OEM</v>
      </c>
      <c r="C9" s="55" t="str">
        <f>IF('Duty Cycle Model - Alt'!D9&gt;'Duty Cycle Model - Alt'!F9,"Above Quartile","PASS")</f>
        <v>PASS</v>
      </c>
      <c r="D9" s="55" t="str">
        <f>IF('Duty Cycle Model - Alt'!G9&gt;'Duty Cycle Model - Alt'!I9,"Above Quartile","PASS")</f>
        <v>PASS</v>
      </c>
      <c r="E9" s="56" t="str">
        <f>IF('Duty Cycle Model - Alt'!J9&gt;'Duty Cycle Model - Alt'!L9,"Above Quartile","PASS")</f>
        <v>Above Quartile</v>
      </c>
      <c r="F9" s="56" t="str">
        <f>IF('Duty Cycle Model - Alt'!M9&gt;'Duty Cycle Model - Alt'!O9,"Above Quartile","PASS")</f>
        <v>Above Quartile</v>
      </c>
      <c r="G9" s="75">
        <f>'Raw Data'!I9</f>
        <v>0.5899885133909679</v>
      </c>
      <c r="H9" s="76">
        <f>'Raw Data'!D9</f>
        <v>97.59</v>
      </c>
      <c r="I9" s="76">
        <f>'Raw Data'!H9</f>
        <v>165.41</v>
      </c>
    </row>
    <row r="10" spans="1:9" ht="12">
      <c r="A10" s="39" t="str">
        <f>'Raw Data'!B10</f>
        <v>d</v>
      </c>
      <c r="B10" s="38" t="str">
        <f>'Raw Data'!C10</f>
        <v>OEM</v>
      </c>
      <c r="C10" s="55" t="str">
        <f>IF('Duty Cycle Model - Alt'!D10&gt;'Duty Cycle Model - Alt'!F10,"Above Quartile","PASS")</f>
        <v>Above Quartile</v>
      </c>
      <c r="D10" s="55" t="str">
        <f>IF('Duty Cycle Model - Alt'!G10&gt;'Duty Cycle Model - Alt'!I10,"Above Quartile","PASS")</f>
        <v>PASS</v>
      </c>
      <c r="E10" s="56" t="str">
        <f>IF('Duty Cycle Model - Alt'!J10&gt;'Duty Cycle Model - Alt'!L10,"Above Quartile","PASS")</f>
        <v>Above Quartile</v>
      </c>
      <c r="F10" s="56" t="str">
        <f>IF('Duty Cycle Model - Alt'!M10&gt;'Duty Cycle Model - Alt'!O10,"Above Quartile","PASS")</f>
        <v>Above Quartile</v>
      </c>
      <c r="G10" s="75">
        <f>'Raw Data'!I10</f>
        <v>0.5838509316770186</v>
      </c>
      <c r="H10" s="76">
        <f>'Raw Data'!D10</f>
        <v>94</v>
      </c>
      <c r="I10" s="76">
        <f>'Raw Data'!H10</f>
        <v>161</v>
      </c>
    </row>
    <row r="11" spans="1:9" ht="12">
      <c r="A11" s="39" t="str">
        <f>'Raw Data'!B11</f>
        <v>d</v>
      </c>
      <c r="B11" s="38" t="str">
        <f>'Raw Data'!C11</f>
        <v>OEM</v>
      </c>
      <c r="C11" s="55" t="str">
        <f>IF('Duty Cycle Model - Alt'!D11&gt;'Duty Cycle Model - Alt'!F11,"Above Quartile","PASS")</f>
        <v>Above Quartile</v>
      </c>
      <c r="D11" s="55" t="str">
        <f>IF('Duty Cycle Model - Alt'!G11&gt;'Duty Cycle Model - Alt'!I11,"Above Quartile","PASS")</f>
        <v>PASS</v>
      </c>
      <c r="E11" s="56" t="str">
        <f>IF('Duty Cycle Model - Alt'!J11&gt;'Duty Cycle Model - Alt'!L11,"Above Quartile","PASS")</f>
        <v>Above Quartile</v>
      </c>
      <c r="F11" s="56" t="str">
        <f>IF('Duty Cycle Model - Alt'!M11&gt;'Duty Cycle Model - Alt'!O11,"Above Quartile","PASS")</f>
        <v>Above Quartile</v>
      </c>
      <c r="G11" s="75">
        <f>'Raw Data'!I11</f>
        <v>0.5818181818181818</v>
      </c>
      <c r="H11" s="76">
        <f>'Raw Data'!D11</f>
        <v>96</v>
      </c>
      <c r="I11" s="76">
        <f>'Raw Data'!H11</f>
        <v>165</v>
      </c>
    </row>
    <row r="12" spans="1:9" ht="12">
      <c r="A12" s="39" t="str">
        <f>'Raw Data'!B12</f>
        <v>d</v>
      </c>
      <c r="B12" s="38" t="str">
        <f>'Raw Data'!C12</f>
        <v>OEM</v>
      </c>
      <c r="C12" s="55" t="str">
        <f>IF('Duty Cycle Model - Alt'!D12&gt;'Duty Cycle Model - Alt'!F12,"Above Quartile","PASS")</f>
        <v>PASS</v>
      </c>
      <c r="D12" s="55" t="str">
        <f>IF('Duty Cycle Model - Alt'!G12&gt;'Duty Cycle Model - Alt'!I12,"Above Quartile","PASS")</f>
        <v>PASS</v>
      </c>
      <c r="E12" s="56" t="str">
        <f>IF('Duty Cycle Model - Alt'!J12&gt;'Duty Cycle Model - Alt'!L12,"Above Quartile","PASS")</f>
        <v>Above Quartile</v>
      </c>
      <c r="F12" s="56" t="str">
        <f>IF('Duty Cycle Model - Alt'!M12&gt;'Duty Cycle Model - Alt'!O12,"Above Quartile","PASS")</f>
        <v>Above Quartile</v>
      </c>
      <c r="G12" s="75">
        <f>'Raw Data'!I12</f>
        <v>0.46808510638297873</v>
      </c>
      <c r="H12" s="76">
        <f>'Raw Data'!D12</f>
        <v>88</v>
      </c>
      <c r="I12" s="76">
        <f>'Raw Data'!H12</f>
        <v>188</v>
      </c>
    </row>
    <row r="13" spans="1:9" ht="12">
      <c r="A13" s="39" t="str">
        <f>'Raw Data'!B13</f>
        <v>e</v>
      </c>
      <c r="B13" s="38" t="str">
        <f>'Raw Data'!C13</f>
        <v>OEM</v>
      </c>
      <c r="C13" s="55" t="str">
        <f>IF('Duty Cycle Model - Alt'!D13&gt;'Duty Cycle Model - Alt'!F13,"Above Quartile","PASS")</f>
        <v>PASS</v>
      </c>
      <c r="D13" s="55" t="str">
        <f>IF('Duty Cycle Model - Alt'!G13&gt;'Duty Cycle Model - Alt'!I13,"Above Quartile","PASS")</f>
        <v>PASS</v>
      </c>
      <c r="E13" s="56" t="str">
        <f>IF('Duty Cycle Model - Alt'!J13&gt;'Duty Cycle Model - Alt'!L13,"Above Quartile","PASS")</f>
        <v>Above Quartile</v>
      </c>
      <c r="F13" s="56" t="str">
        <f>IF('Duty Cycle Model - Alt'!M13&gt;'Duty Cycle Model - Alt'!O13,"Above Quartile","PASS")</f>
        <v>Above Quartile</v>
      </c>
      <c r="G13" s="75">
        <f>'Raw Data'!I13</f>
        <v>0.5517241379310345</v>
      </c>
      <c r="H13" s="76">
        <f>'Raw Data'!D13</f>
        <v>96</v>
      </c>
      <c r="I13" s="76">
        <f>'Raw Data'!H13</f>
        <v>174</v>
      </c>
    </row>
    <row r="14" spans="1:9" ht="12">
      <c r="A14" s="41" t="str">
        <f>'Raw Data'!B14</f>
        <v>e</v>
      </c>
      <c r="B14" s="42" t="str">
        <f>'Raw Data'!C14</f>
        <v>OEM</v>
      </c>
      <c r="C14" s="55" t="str">
        <f>IF('Duty Cycle Model - Alt'!D14&gt;'Duty Cycle Model - Alt'!F14,"Above Quartile","PASS")</f>
        <v>PASS</v>
      </c>
      <c r="D14" s="55" t="str">
        <f>IF('Duty Cycle Model - Alt'!G14&gt;'Duty Cycle Model - Alt'!I14,"Above Quartile","PASS")</f>
        <v>PASS</v>
      </c>
      <c r="E14" s="56" t="str">
        <f>IF('Duty Cycle Model - Alt'!J14&gt;'Duty Cycle Model - Alt'!L14,"Above Quartile","PASS")</f>
        <v>Above Quartile</v>
      </c>
      <c r="F14" s="56" t="str">
        <f>IF('Duty Cycle Model - Alt'!M14&gt;'Duty Cycle Model - Alt'!O14,"Above Quartile","PASS")</f>
        <v>Above Quartile</v>
      </c>
      <c r="G14" s="75">
        <f>'Raw Data'!I14</f>
        <v>0.5657142857142857</v>
      </c>
      <c r="H14" s="76">
        <f>'Raw Data'!D14</f>
        <v>99</v>
      </c>
      <c r="I14" s="76">
        <f>'Raw Data'!H14</f>
        <v>175</v>
      </c>
    </row>
    <row r="15" spans="1:9" ht="12">
      <c r="A15" s="41" t="str">
        <f>'Raw Data'!B15</f>
        <v>e</v>
      </c>
      <c r="B15" s="42" t="str">
        <f>'Raw Data'!C15</f>
        <v>OEM</v>
      </c>
      <c r="C15" s="55" t="str">
        <f>IF('Duty Cycle Model - Alt'!D15&gt;'Duty Cycle Model - Alt'!F15,"Above Quartile","PASS")</f>
        <v>PASS</v>
      </c>
      <c r="D15" s="55" t="str">
        <f>IF('Duty Cycle Model - Alt'!G15&gt;'Duty Cycle Model - Alt'!I15,"Above Quartile","PASS")</f>
        <v>PASS</v>
      </c>
      <c r="E15" s="56" t="str">
        <f>IF('Duty Cycle Model - Alt'!J15&gt;'Duty Cycle Model - Alt'!L15,"Above Quartile","PASS")</f>
        <v>Above Quartile</v>
      </c>
      <c r="F15" s="56" t="str">
        <f>IF('Duty Cycle Model - Alt'!M15&gt;'Duty Cycle Model - Alt'!O15,"Above Quartile","PASS")</f>
        <v>Above Quartile</v>
      </c>
      <c r="G15" s="75">
        <f>'Raw Data'!I15</f>
        <v>0.4238095238095238</v>
      </c>
      <c r="H15" s="76">
        <f>'Raw Data'!D15</f>
        <v>89</v>
      </c>
      <c r="I15" s="76">
        <f>'Raw Data'!H15</f>
        <v>210</v>
      </c>
    </row>
    <row r="16" spans="1:9" ht="12">
      <c r="A16" s="41" t="str">
        <f>'Raw Data'!B16</f>
        <v>e</v>
      </c>
      <c r="B16" s="42" t="str">
        <f>'Raw Data'!C16</f>
        <v>OEM</v>
      </c>
      <c r="C16" s="55" t="str">
        <f>IF('Duty Cycle Model - Alt'!D16&gt;'Duty Cycle Model - Alt'!F16,"Above Quartile","PASS")</f>
        <v>PASS</v>
      </c>
      <c r="D16" s="55" t="str">
        <f>IF('Duty Cycle Model - Alt'!G16&gt;'Duty Cycle Model - Alt'!I16,"Above Quartile","PASS")</f>
        <v>PASS</v>
      </c>
      <c r="E16" s="56" t="str">
        <f>IF('Duty Cycle Model - Alt'!J16&gt;'Duty Cycle Model - Alt'!L16,"Above Quartile","PASS")</f>
        <v>Above Quartile</v>
      </c>
      <c r="F16" s="56" t="str">
        <f>IF('Duty Cycle Model - Alt'!M16&gt;'Duty Cycle Model - Alt'!O16,"Above Quartile","PASS")</f>
        <v>Above Quartile</v>
      </c>
      <c r="G16" s="75">
        <f>'Raw Data'!I16</f>
        <v>0.4409448818897638</v>
      </c>
      <c r="H16" s="76">
        <f>'Raw Data'!D16</f>
        <v>112</v>
      </c>
      <c r="I16" s="76">
        <f>'Raw Data'!H16</f>
        <v>254</v>
      </c>
    </row>
    <row r="17" spans="1:9" ht="12">
      <c r="A17" s="41" t="str">
        <f>'Raw Data'!B17</f>
        <v>e</v>
      </c>
      <c r="B17" s="42" t="str">
        <f>'Raw Data'!C17</f>
        <v>OEM</v>
      </c>
      <c r="C17" s="55" t="str">
        <f>IF('Duty Cycle Model - Alt'!D17&gt;'Duty Cycle Model - Alt'!F17,"Above Quartile","PASS")</f>
        <v>PASS</v>
      </c>
      <c r="D17" s="55" t="str">
        <f>IF('Duty Cycle Model - Alt'!G17&gt;'Duty Cycle Model - Alt'!I17,"Above Quartile","PASS")</f>
        <v>PASS</v>
      </c>
      <c r="E17" s="56" t="str">
        <f>IF('Duty Cycle Model - Alt'!J17&gt;'Duty Cycle Model - Alt'!L17,"Above Quartile","PASS")</f>
        <v>Above Quartile</v>
      </c>
      <c r="F17" s="56" t="str">
        <f>IF('Duty Cycle Model - Alt'!M17&gt;'Duty Cycle Model - Alt'!O17,"Above Quartile","PASS")</f>
        <v>Above Quartile</v>
      </c>
      <c r="G17" s="75">
        <f>'Raw Data'!I17</f>
        <v>0.45098039215686275</v>
      </c>
      <c r="H17" s="76">
        <f>'Raw Data'!D17</f>
        <v>115</v>
      </c>
      <c r="I17" s="76">
        <f>'Raw Data'!H17</f>
        <v>255</v>
      </c>
    </row>
    <row r="18" spans="1:9" ht="12">
      <c r="A18" s="41" t="str">
        <f>'Raw Data'!B18</f>
        <v>e</v>
      </c>
      <c r="B18" s="42" t="str">
        <f>'Raw Data'!C18</f>
        <v>OEM</v>
      </c>
      <c r="C18" s="55" t="str">
        <f>IF('Duty Cycle Model - Alt'!D18&gt;'Duty Cycle Model - Alt'!F18,"Above Quartile","PASS")</f>
        <v>PASS</v>
      </c>
      <c r="D18" s="55" t="str">
        <f>IF('Duty Cycle Model - Alt'!G18&gt;'Duty Cycle Model - Alt'!I18,"Above Quartile","PASS")</f>
        <v>PASS</v>
      </c>
      <c r="E18" s="56" t="str">
        <f>IF('Duty Cycle Model - Alt'!J18&gt;'Duty Cycle Model - Alt'!L18,"Above Quartile","PASS")</f>
        <v>Above Quartile</v>
      </c>
      <c r="F18" s="56" t="str">
        <f>IF('Duty Cycle Model - Alt'!M18&gt;'Duty Cycle Model - Alt'!O18,"Above Quartile","PASS")</f>
        <v>Above Quartile</v>
      </c>
      <c r="G18" s="75">
        <f>'Raw Data'!I18</f>
        <v>0.42662116040955633</v>
      </c>
      <c r="H18" s="76">
        <f>'Raw Data'!D18</f>
        <v>125</v>
      </c>
      <c r="I18" s="76">
        <f>'Raw Data'!H18</f>
        <v>293</v>
      </c>
    </row>
    <row r="19" spans="1:9" ht="12">
      <c r="A19" s="41" t="str">
        <f>'Raw Data'!B19</f>
        <v>e</v>
      </c>
      <c r="B19" s="42" t="str">
        <f>'Raw Data'!C19</f>
        <v>OEM</v>
      </c>
      <c r="C19" s="55" t="str">
        <f>IF('Duty Cycle Model - Alt'!D19&gt;'Duty Cycle Model - Alt'!F19,"Above Quartile","PASS")</f>
        <v>PASS</v>
      </c>
      <c r="D19" s="55" t="str">
        <f>IF('Duty Cycle Model - Alt'!G19&gt;'Duty Cycle Model - Alt'!I19,"Above Quartile","PASS")</f>
        <v>PASS</v>
      </c>
      <c r="E19" s="56" t="str">
        <f>IF('Duty Cycle Model - Alt'!J19&gt;'Duty Cycle Model - Alt'!L19,"Above Quartile","PASS")</f>
        <v>Above Quartile</v>
      </c>
      <c r="F19" s="56" t="str">
        <f>IF('Duty Cycle Model - Alt'!M19&gt;'Duty Cycle Model - Alt'!O19,"Above Quartile","PASS")</f>
        <v>PASS</v>
      </c>
      <c r="G19" s="75">
        <f>'Raw Data'!I19</f>
        <v>0.36615384615384616</v>
      </c>
      <c r="H19" s="76">
        <f>'Raw Data'!D19</f>
        <v>119</v>
      </c>
      <c r="I19" s="76">
        <f>'Raw Data'!H19</f>
        <v>325</v>
      </c>
    </row>
    <row r="20" spans="1:9" ht="12">
      <c r="A20" s="41" t="str">
        <f>'Raw Data'!B20</f>
        <v>e</v>
      </c>
      <c r="B20" s="42" t="str">
        <f>'Raw Data'!C20</f>
        <v>OEM</v>
      </c>
      <c r="C20" s="55" t="str">
        <f>IF('Duty Cycle Model - Alt'!D20&gt;'Duty Cycle Model - Alt'!F20,"Above Quartile","PASS")</f>
        <v>PASS</v>
      </c>
      <c r="D20" s="55" t="str">
        <f>IF('Duty Cycle Model - Alt'!G20&gt;'Duty Cycle Model - Alt'!I20,"Above Quartile","PASS")</f>
        <v>PASS</v>
      </c>
      <c r="E20" s="56" t="str">
        <f>IF('Duty Cycle Model - Alt'!J20&gt;'Duty Cycle Model - Alt'!L20,"Above Quartile","PASS")</f>
        <v>Above Quartile</v>
      </c>
      <c r="F20" s="56" t="str">
        <f>IF('Duty Cycle Model - Alt'!M20&gt;'Duty Cycle Model - Alt'!O20,"Above Quartile","PASS")</f>
        <v>PASS</v>
      </c>
      <c r="G20" s="75">
        <f>'Raw Data'!I20</f>
        <v>0.36678200692041524</v>
      </c>
      <c r="H20" s="76">
        <f>'Raw Data'!D20</f>
        <v>106</v>
      </c>
      <c r="I20" s="76">
        <f>'Raw Data'!H20</f>
        <v>289</v>
      </c>
    </row>
    <row r="21" spans="1:9" ht="12">
      <c r="A21" s="41" t="str">
        <f>'Raw Data'!B21</f>
        <v>f</v>
      </c>
      <c r="B21" s="42" t="str">
        <f>'Raw Data'!C21</f>
        <v>OEM</v>
      </c>
      <c r="C21" s="55" t="str">
        <f>IF('Duty Cycle Model - Alt'!D21&gt;'Duty Cycle Model - Alt'!F21,"Above Quartile","PASS")</f>
        <v>PASS</v>
      </c>
      <c r="D21" s="55" t="str">
        <f>IF('Duty Cycle Model - Alt'!G21&gt;'Duty Cycle Model - Alt'!I21,"Above Quartile","PASS")</f>
        <v>PASS</v>
      </c>
      <c r="E21" s="56" t="str">
        <f>IF('Duty Cycle Model - Alt'!J21&gt;'Duty Cycle Model - Alt'!L21,"Above Quartile","PASS")</f>
        <v>Above Quartile</v>
      </c>
      <c r="F21" s="56" t="str">
        <f>IF('Duty Cycle Model - Alt'!M21&gt;'Duty Cycle Model - Alt'!O21,"Above Quartile","PASS")</f>
        <v>Above Quartile</v>
      </c>
      <c r="G21" s="75">
        <f>'Raw Data'!I21</f>
        <v>0.5901639344262295</v>
      </c>
      <c r="H21" s="76">
        <f>'Raw Data'!D21</f>
        <v>108</v>
      </c>
      <c r="I21" s="76">
        <f>'Raw Data'!H21</f>
        <v>183</v>
      </c>
    </row>
    <row r="22" spans="1:9" ht="12">
      <c r="A22" s="41" t="str">
        <f>'Raw Data'!B22</f>
        <v>f</v>
      </c>
      <c r="B22" s="42" t="str">
        <f>'Raw Data'!C22</f>
        <v>OEM</v>
      </c>
      <c r="C22" s="55" t="str">
        <f>IF('Duty Cycle Model - Alt'!D22&gt;'Duty Cycle Model - Alt'!F22,"Above Quartile","PASS")</f>
        <v>PASS</v>
      </c>
      <c r="D22" s="55" t="str">
        <f>IF('Duty Cycle Model - Alt'!G22&gt;'Duty Cycle Model - Alt'!I22,"Above Quartile","PASS")</f>
        <v>PASS</v>
      </c>
      <c r="E22" s="56" t="str">
        <f>IF('Duty Cycle Model - Alt'!J22&gt;'Duty Cycle Model - Alt'!L22,"Above Quartile","PASS")</f>
        <v>Above Quartile</v>
      </c>
      <c r="F22" s="56" t="str">
        <f>IF('Duty Cycle Model - Alt'!M22&gt;'Duty Cycle Model - Alt'!O22,"Above Quartile","PASS")</f>
        <v>PASS</v>
      </c>
      <c r="G22" s="75">
        <f>'Raw Data'!I22</f>
        <v>0.4716981132075472</v>
      </c>
      <c r="H22" s="76">
        <f>'Raw Data'!D22</f>
        <v>150</v>
      </c>
      <c r="I22" s="76">
        <f>'Raw Data'!H22</f>
        <v>318</v>
      </c>
    </row>
    <row r="23" spans="1:9" ht="12">
      <c r="A23" s="41" t="str">
        <f>'Raw Data'!B23</f>
        <v>f</v>
      </c>
      <c r="B23" s="42" t="str">
        <f>'Raw Data'!C23</f>
        <v>OEM</v>
      </c>
      <c r="C23" s="55" t="str">
        <f>IF('Duty Cycle Model - Alt'!D23&gt;'Duty Cycle Model - Alt'!F23,"Above Quartile","PASS")</f>
        <v>PASS</v>
      </c>
      <c r="D23" s="55" t="str">
        <f>IF('Duty Cycle Model - Alt'!G23&gt;'Duty Cycle Model - Alt'!I23,"Above Quartile","PASS")</f>
        <v>PASS</v>
      </c>
      <c r="E23" s="56" t="str">
        <f>IF('Duty Cycle Model - Alt'!J23&gt;'Duty Cycle Model - Alt'!L23,"Above Quartile","PASS")</f>
        <v>Above Quartile</v>
      </c>
      <c r="F23" s="56" t="str">
        <f>IF('Duty Cycle Model - Alt'!M23&gt;'Duty Cycle Model - Alt'!O23,"Above Quartile","PASS")</f>
        <v>PASS</v>
      </c>
      <c r="G23" s="75">
        <f>'Raw Data'!I23</f>
        <v>0.4046511627906977</v>
      </c>
      <c r="H23" s="76">
        <f>'Raw Data'!D23</f>
        <v>174</v>
      </c>
      <c r="I23" s="76">
        <f>'Raw Data'!H23</f>
        <v>430</v>
      </c>
    </row>
    <row r="24" spans="1:9" ht="12">
      <c r="A24" s="41" t="str">
        <f>'Raw Data'!B24</f>
        <v>f</v>
      </c>
      <c r="B24" s="42" t="str">
        <f>'Raw Data'!C24</f>
        <v>OEM</v>
      </c>
      <c r="C24" s="55" t="str">
        <f>IF('Duty Cycle Model - Alt'!D24&gt;'Duty Cycle Model - Alt'!F24,"Above Quartile","PASS")</f>
        <v>PASS</v>
      </c>
      <c r="D24" s="55" t="str">
        <f>IF('Duty Cycle Model - Alt'!G24&gt;'Duty Cycle Model - Alt'!I24,"Above Quartile","PASS")</f>
        <v>PASS</v>
      </c>
      <c r="E24" s="56" t="str">
        <f>IF('Duty Cycle Model - Alt'!J24&gt;'Duty Cycle Model - Alt'!L24,"Above Quartile","PASS")</f>
        <v>Above Quartile</v>
      </c>
      <c r="F24" s="56" t="str">
        <f>IF('Duty Cycle Model - Alt'!M24&gt;'Duty Cycle Model - Alt'!O24,"Above Quartile","PASS")</f>
        <v>PASS</v>
      </c>
      <c r="G24" s="75">
        <f>'Raw Data'!I24</f>
        <v>0.474036850921273</v>
      </c>
      <c r="H24" s="76">
        <f>'Raw Data'!D24</f>
        <v>283</v>
      </c>
      <c r="I24" s="76">
        <f>'Raw Data'!H24</f>
        <v>597</v>
      </c>
    </row>
    <row r="25" spans="1:9" ht="12">
      <c r="A25" s="41" t="str">
        <f>'Raw Data'!B25</f>
        <v>g</v>
      </c>
      <c r="B25" s="42" t="str">
        <f>'Raw Data'!C25</f>
        <v>OEM</v>
      </c>
      <c r="C25" s="55" t="str">
        <f>IF('Duty Cycle Model - Alt'!D25&gt;'Duty Cycle Model - Alt'!F25,"Above Quartile","PASS")</f>
        <v>PASS</v>
      </c>
      <c r="D25" s="55" t="str">
        <f>IF('Duty Cycle Model - Alt'!G25&gt;'Duty Cycle Model - Alt'!I25,"Above Quartile","PASS")</f>
        <v>PASS</v>
      </c>
      <c r="E25" s="56" t="str">
        <f>IF('Duty Cycle Model - Alt'!J25&gt;'Duty Cycle Model - Alt'!L25,"Above Quartile","PASS")</f>
        <v>Above Quartile</v>
      </c>
      <c r="F25" s="56" t="str">
        <f>IF('Duty Cycle Model - Alt'!M25&gt;'Duty Cycle Model - Alt'!O25,"Above Quartile","PASS")</f>
        <v>Above Quartile</v>
      </c>
      <c r="G25" s="75">
        <f>'Raw Data'!I25</f>
        <v>0.594059405940594</v>
      </c>
      <c r="H25" s="76">
        <f>'Raw Data'!D25</f>
        <v>60</v>
      </c>
      <c r="I25" s="76">
        <f>'Raw Data'!H25</f>
        <v>101</v>
      </c>
    </row>
    <row r="26" spans="1:9" ht="12">
      <c r="A26" s="41" t="str">
        <f>'Raw Data'!B26</f>
        <v>g</v>
      </c>
      <c r="B26" s="42" t="str">
        <f>'Raw Data'!C26</f>
        <v>OEM</v>
      </c>
      <c r="C26" s="55" t="str">
        <f>IF('Duty Cycle Model - Alt'!D26&gt;'Duty Cycle Model - Alt'!F26,"Above Quartile","PASS")</f>
        <v>PASS</v>
      </c>
      <c r="D26" s="55" t="str">
        <f>IF('Duty Cycle Model - Alt'!G26&gt;'Duty Cycle Model - Alt'!I26,"Above Quartile","PASS")</f>
        <v>PASS</v>
      </c>
      <c r="E26" s="56" t="str">
        <f>IF('Duty Cycle Model - Alt'!J26&gt;'Duty Cycle Model - Alt'!L26,"Above Quartile","PASS")</f>
        <v>Above Quartile</v>
      </c>
      <c r="F26" s="56" t="str">
        <f>IF('Duty Cycle Model - Alt'!M26&gt;'Duty Cycle Model - Alt'!O26,"Above Quartile","PASS")</f>
        <v>PASS</v>
      </c>
      <c r="G26" s="75">
        <f>'Raw Data'!I26</f>
        <v>0.5422535211267606</v>
      </c>
      <c r="H26" s="76">
        <f>'Raw Data'!D26</f>
        <v>77</v>
      </c>
      <c r="I26" s="76">
        <f>'Raw Data'!H26</f>
        <v>142</v>
      </c>
    </row>
    <row r="27" spans="1:9" ht="12">
      <c r="A27" s="41" t="str">
        <f>'Raw Data'!B27</f>
        <v>g</v>
      </c>
      <c r="B27" s="42" t="str">
        <f>'Raw Data'!C27</f>
        <v>OEM</v>
      </c>
      <c r="C27" s="55" t="str">
        <f>IF('Duty Cycle Model - Alt'!D27&gt;'Duty Cycle Model - Alt'!F27,"Above Quartile","PASS")</f>
        <v>PASS</v>
      </c>
      <c r="D27" s="55" t="str">
        <f>IF('Duty Cycle Model - Alt'!G27&gt;'Duty Cycle Model - Alt'!I27,"Above Quartile","PASS")</f>
        <v>PASS</v>
      </c>
      <c r="E27" s="56" t="str">
        <f>IF('Duty Cycle Model - Alt'!J27&gt;'Duty Cycle Model - Alt'!L27,"Above Quartile","PASS")</f>
        <v>PASS</v>
      </c>
      <c r="F27" s="56" t="str">
        <f>IF('Duty Cycle Model - Alt'!M27&gt;'Duty Cycle Model - Alt'!O27,"Above Quartile","PASS")</f>
        <v>PASS</v>
      </c>
      <c r="G27" s="75">
        <f>'Raw Data'!I27</f>
        <v>0.37264150943396224</v>
      </c>
      <c r="H27" s="76">
        <f>'Raw Data'!D27</f>
        <v>79</v>
      </c>
      <c r="I27" s="76">
        <f>'Raw Data'!H27</f>
        <v>212</v>
      </c>
    </row>
    <row r="28" spans="1:9" ht="12">
      <c r="A28" s="41" t="str">
        <f>'Raw Data'!B28</f>
        <v>g</v>
      </c>
      <c r="B28" s="42" t="str">
        <f>'Raw Data'!C28</f>
        <v>OEM</v>
      </c>
      <c r="C28" s="55" t="str">
        <f>IF('Duty Cycle Model - Alt'!D28&gt;'Duty Cycle Model - Alt'!F28,"Above Quartile","PASS")</f>
        <v>PASS</v>
      </c>
      <c r="D28" s="55" t="str">
        <f>IF('Duty Cycle Model - Alt'!G28&gt;'Duty Cycle Model - Alt'!I28,"Above Quartile","PASS")</f>
        <v>PASS</v>
      </c>
      <c r="E28" s="56" t="str">
        <f>IF('Duty Cycle Model - Alt'!J28&gt;'Duty Cycle Model - Alt'!L28,"Above Quartile","PASS")</f>
        <v>PASS</v>
      </c>
      <c r="F28" s="56" t="str">
        <f>IF('Duty Cycle Model - Alt'!M28&gt;'Duty Cycle Model - Alt'!O28,"Above Quartile","PASS")</f>
        <v>PASS</v>
      </c>
      <c r="G28" s="75">
        <f>'Raw Data'!I28</f>
        <v>0.35185185185185186</v>
      </c>
      <c r="H28" s="76">
        <f>'Raw Data'!D28</f>
        <v>95</v>
      </c>
      <c r="I28" s="76">
        <f>'Raw Data'!H28</f>
        <v>270</v>
      </c>
    </row>
    <row r="29" spans="1:9" ht="12">
      <c r="A29" s="41" t="str">
        <f>'Raw Data'!B29</f>
        <v>h</v>
      </c>
      <c r="B29" s="42" t="str">
        <f>'Raw Data'!C29</f>
        <v>OEM</v>
      </c>
      <c r="C29" s="55" t="str">
        <f>IF('Duty Cycle Model - Alt'!D29&gt;'Duty Cycle Model - Alt'!F29,"Above Quartile","PASS")</f>
        <v>PASS</v>
      </c>
      <c r="D29" s="55" t="str">
        <f>IF('Duty Cycle Model - Alt'!G29&gt;'Duty Cycle Model - Alt'!I29,"Above Quartile","PASS")</f>
        <v>PASS</v>
      </c>
      <c r="E29" s="56" t="str">
        <f>IF('Duty Cycle Model - Alt'!J29&gt;'Duty Cycle Model - Alt'!L29,"Above Quartile","PASS")</f>
        <v>Above Quartile</v>
      </c>
      <c r="F29" s="56" t="str">
        <f>IF('Duty Cycle Model - Alt'!M29&gt;'Duty Cycle Model - Alt'!O29,"Above Quartile","PASS")</f>
        <v>Above Quartile</v>
      </c>
      <c r="G29" s="75">
        <f>'Raw Data'!I29</f>
        <v>0.5461538461538461</v>
      </c>
      <c r="H29" s="76">
        <f>'Raw Data'!D29</f>
        <v>71</v>
      </c>
      <c r="I29" s="76">
        <f>'Raw Data'!H29</f>
        <v>130</v>
      </c>
    </row>
    <row r="30" spans="1:9" ht="12">
      <c r="A30" s="41" t="str">
        <f>'Raw Data'!B30</f>
        <v>h</v>
      </c>
      <c r="B30" s="42" t="str">
        <f>'Raw Data'!C30</f>
        <v>OEM</v>
      </c>
      <c r="C30" s="55" t="str">
        <f>IF('Duty Cycle Model - Alt'!D30&gt;'Duty Cycle Model - Alt'!F30,"Above Quartile","PASS")</f>
        <v>PASS</v>
      </c>
      <c r="D30" s="55" t="str">
        <f>IF('Duty Cycle Model - Alt'!G30&gt;'Duty Cycle Model - Alt'!I30,"Above Quartile","PASS")</f>
        <v>PASS</v>
      </c>
      <c r="E30" s="56" t="str">
        <f>IF('Duty Cycle Model - Alt'!J30&gt;'Duty Cycle Model - Alt'!L30,"Above Quartile","PASS")</f>
        <v>Above Quartile</v>
      </c>
      <c r="F30" s="56" t="str">
        <f>IF('Duty Cycle Model - Alt'!M30&gt;'Duty Cycle Model - Alt'!O30,"Above Quartile","PASS")</f>
        <v>Above Quartile</v>
      </c>
      <c r="G30" s="75">
        <f>'Raw Data'!I30</f>
        <v>0.4875</v>
      </c>
      <c r="H30" s="76">
        <f>'Raw Data'!D30</f>
        <v>78</v>
      </c>
      <c r="I30" s="76">
        <f>'Raw Data'!H30</f>
        <v>160</v>
      </c>
    </row>
    <row r="31" spans="1:9" ht="12">
      <c r="A31" s="41" t="str">
        <f>'Raw Data'!B31</f>
        <v>h</v>
      </c>
      <c r="B31" s="42" t="str">
        <f>'Raw Data'!C31</f>
        <v>OEM</v>
      </c>
      <c r="C31" s="55" t="str">
        <f>IF('Duty Cycle Model - Alt'!D31&gt;'Duty Cycle Model - Alt'!F31,"Above Quartile","PASS")</f>
        <v>PASS</v>
      </c>
      <c r="D31" s="55" t="str">
        <f>IF('Duty Cycle Model - Alt'!G31&gt;'Duty Cycle Model - Alt'!I31,"Above Quartile","PASS")</f>
        <v>PASS</v>
      </c>
      <c r="E31" s="56" t="str">
        <f>IF('Duty Cycle Model - Alt'!J31&gt;'Duty Cycle Model - Alt'!L31,"Above Quartile","PASS")</f>
        <v>Above Quartile</v>
      </c>
      <c r="F31" s="56" t="str">
        <f>IF('Duty Cycle Model - Alt'!M31&gt;'Duty Cycle Model - Alt'!O31,"Above Quartile","PASS")</f>
        <v>PASS</v>
      </c>
      <c r="G31" s="75">
        <f>'Raw Data'!I31</f>
        <v>0.46078431372549017</v>
      </c>
      <c r="H31" s="76">
        <f>'Raw Data'!D31</f>
        <v>94</v>
      </c>
      <c r="I31" s="76">
        <f>'Raw Data'!H31</f>
        <v>204</v>
      </c>
    </row>
    <row r="32" spans="1:9" ht="12">
      <c r="A32" s="41" t="str">
        <f>'Raw Data'!B32</f>
        <v>h</v>
      </c>
      <c r="B32" s="42" t="str">
        <f>'Raw Data'!C32</f>
        <v>OEM</v>
      </c>
      <c r="C32" s="55" t="str">
        <f>IF('Duty Cycle Model - Alt'!D32&gt;'Duty Cycle Model - Alt'!F32,"Above Quartile","PASS")</f>
        <v>PASS</v>
      </c>
      <c r="D32" s="55" t="str">
        <f>IF('Duty Cycle Model - Alt'!G32&gt;'Duty Cycle Model - Alt'!I32,"Above Quartile","PASS")</f>
        <v>PASS</v>
      </c>
      <c r="E32" s="56" t="str">
        <f>IF('Duty Cycle Model - Alt'!J32&gt;'Duty Cycle Model - Alt'!L32,"Above Quartile","PASS")</f>
        <v>PASS</v>
      </c>
      <c r="F32" s="56" t="str">
        <f>IF('Duty Cycle Model - Alt'!M32&gt;'Duty Cycle Model - Alt'!O32,"Above Quartile","PASS")</f>
        <v>PASS</v>
      </c>
      <c r="G32" s="75">
        <f>'Raw Data'!I32</f>
        <v>0.3795620437956204</v>
      </c>
      <c r="H32" s="76">
        <f>'Raw Data'!D32</f>
        <v>104</v>
      </c>
      <c r="I32" s="76">
        <f>'Raw Data'!H32</f>
        <v>274</v>
      </c>
    </row>
    <row r="33" spans="1:9" ht="12">
      <c r="A33" s="41" t="str">
        <f>'Raw Data'!B33</f>
        <v>I</v>
      </c>
      <c r="B33" s="42" t="str">
        <f>'Raw Data'!C33</f>
        <v>OEM</v>
      </c>
      <c r="C33" s="55" t="str">
        <f>IF('Duty Cycle Model - Alt'!D33&gt;'Duty Cycle Model - Alt'!F33,"Above Quartile","PASS")</f>
        <v>PASS</v>
      </c>
      <c r="D33" s="55" t="str">
        <f>IF('Duty Cycle Model - Alt'!G33&gt;'Duty Cycle Model - Alt'!I33,"Above Quartile","PASS")</f>
        <v>PASS</v>
      </c>
      <c r="E33" s="56" t="str">
        <f>IF('Duty Cycle Model - Alt'!J33&gt;'Duty Cycle Model - Alt'!L33,"Above Quartile","PASS")</f>
        <v>Above Quartile</v>
      </c>
      <c r="F33" s="56" t="str">
        <f>IF('Duty Cycle Model - Alt'!M33&gt;'Duty Cycle Model - Alt'!O33,"Above Quartile","PASS")</f>
        <v>Above Quartile</v>
      </c>
      <c r="G33" s="75">
        <f>'Raw Data'!I33</f>
        <v>0.5608695652173913</v>
      </c>
      <c r="H33" s="76">
        <f>'Raw Data'!D33</f>
        <v>129</v>
      </c>
      <c r="I33" s="76">
        <f>'Raw Data'!H33</f>
        <v>230</v>
      </c>
    </row>
    <row r="34" spans="1:9" ht="12">
      <c r="A34" s="41" t="str">
        <f>'Raw Data'!B34</f>
        <v>I</v>
      </c>
      <c r="B34" s="42" t="str">
        <f>'Raw Data'!C34</f>
        <v>OEM</v>
      </c>
      <c r="C34" s="55" t="str">
        <f>IF('Duty Cycle Model - Alt'!D34&gt;'Duty Cycle Model - Alt'!F34,"Above Quartile","PASS")</f>
        <v>PASS</v>
      </c>
      <c r="D34" s="55" t="str">
        <f>IF('Duty Cycle Model - Alt'!G34&gt;'Duty Cycle Model - Alt'!I34,"Above Quartile","PASS")</f>
        <v>PASS</v>
      </c>
      <c r="E34" s="56" t="str">
        <f>IF('Duty Cycle Model - Alt'!J34&gt;'Duty Cycle Model - Alt'!L34,"Above Quartile","PASS")</f>
        <v>Above Quartile</v>
      </c>
      <c r="F34" s="56" t="str">
        <f>IF('Duty Cycle Model - Alt'!M34&gt;'Duty Cycle Model - Alt'!O34,"Above Quartile","PASS")</f>
        <v>Above Quartile</v>
      </c>
      <c r="G34" s="75">
        <f>'Raw Data'!I34</f>
        <v>0.47706422018348627</v>
      </c>
      <c r="H34" s="76">
        <f>'Raw Data'!D34</f>
        <v>156</v>
      </c>
      <c r="I34" s="76">
        <f>'Raw Data'!H34</f>
        <v>327</v>
      </c>
    </row>
    <row r="35" spans="1:9" ht="12">
      <c r="A35" s="41" t="str">
        <f>'Raw Data'!B35</f>
        <v>I</v>
      </c>
      <c r="B35" s="42" t="str">
        <f>'Raw Data'!C35</f>
        <v>OEM</v>
      </c>
      <c r="C35" s="55" t="str">
        <f>IF('Duty Cycle Model - Alt'!D35&gt;'Duty Cycle Model - Alt'!F35,"Above Quartile","PASS")</f>
        <v>PASS</v>
      </c>
      <c r="D35" s="55" t="str">
        <f>IF('Duty Cycle Model - Alt'!G35&gt;'Duty Cycle Model - Alt'!I35,"Above Quartile","PASS")</f>
        <v>PASS</v>
      </c>
      <c r="E35" s="56" t="str">
        <f>IF('Duty Cycle Model - Alt'!J35&gt;'Duty Cycle Model - Alt'!L35,"Above Quartile","PASS")</f>
        <v>Above Quartile</v>
      </c>
      <c r="F35" s="56" t="str">
        <f>IF('Duty Cycle Model - Alt'!M35&gt;'Duty Cycle Model - Alt'!O35,"Above Quartile","PASS")</f>
        <v>Above Quartile</v>
      </c>
      <c r="G35" s="75">
        <f>'Raw Data'!I35</f>
        <v>0.4482758620689655</v>
      </c>
      <c r="H35" s="76">
        <f>'Raw Data'!D35</f>
        <v>169</v>
      </c>
      <c r="I35" s="76">
        <f>'Raw Data'!H35</f>
        <v>377</v>
      </c>
    </row>
    <row r="36" spans="1:9" ht="12">
      <c r="A36" s="41" t="str">
        <f>'Raw Data'!B36</f>
        <v>I</v>
      </c>
      <c r="B36" s="42" t="str">
        <f>'Raw Data'!C36</f>
        <v>OEM</v>
      </c>
      <c r="C36" s="55" t="str">
        <f>IF('Duty Cycle Model - Alt'!D36&gt;'Duty Cycle Model - Alt'!F36,"Above Quartile","PASS")</f>
        <v>PASS</v>
      </c>
      <c r="D36" s="55" t="str">
        <f>IF('Duty Cycle Model - Alt'!G36&gt;'Duty Cycle Model - Alt'!I36,"Above Quartile","PASS")</f>
        <v>PASS</v>
      </c>
      <c r="E36" s="56" t="str">
        <f>IF('Duty Cycle Model - Alt'!J36&gt;'Duty Cycle Model - Alt'!L36,"Above Quartile","PASS")</f>
        <v>Above Quartile</v>
      </c>
      <c r="F36" s="56" t="str">
        <f>IF('Duty Cycle Model - Alt'!M36&gt;'Duty Cycle Model - Alt'!O36,"Above Quartile","PASS")</f>
        <v>PASS</v>
      </c>
      <c r="G36" s="75">
        <f>'Raw Data'!I36</f>
        <v>0.4368421052631579</v>
      </c>
      <c r="H36" s="76">
        <f>'Raw Data'!D36</f>
        <v>249</v>
      </c>
      <c r="I36" s="76">
        <f>'Raw Data'!H36</f>
        <v>570</v>
      </c>
    </row>
    <row r="37" spans="1:9" ht="12">
      <c r="A37" s="41" t="str">
        <f>'Raw Data'!B37</f>
        <v>j</v>
      </c>
      <c r="B37" s="42" t="str">
        <f>'Raw Data'!C37</f>
        <v>OEM</v>
      </c>
      <c r="C37" s="55" t="str">
        <f>IF('Duty Cycle Model - Alt'!D37&gt;'Duty Cycle Model - Alt'!F37,"Above Quartile","PASS")</f>
        <v>PASS</v>
      </c>
      <c r="D37" s="55" t="str">
        <f>IF('Duty Cycle Model - Alt'!G37&gt;'Duty Cycle Model - Alt'!I37,"Above Quartile","PASS")</f>
        <v>PASS</v>
      </c>
      <c r="E37" s="56" t="str">
        <f>IF('Duty Cycle Model - Alt'!J37&gt;'Duty Cycle Model - Alt'!L37,"Above Quartile","PASS")</f>
        <v>Above Quartile</v>
      </c>
      <c r="F37" s="56" t="str">
        <f>IF('Duty Cycle Model - Alt'!M37&gt;'Duty Cycle Model - Alt'!O37,"Above Quartile","PASS")</f>
        <v>PASS</v>
      </c>
      <c r="G37" s="75">
        <f>'Raw Data'!I37</f>
        <v>0.4423529411764706</v>
      </c>
      <c r="H37" s="76">
        <f>'Raw Data'!D37</f>
        <v>188</v>
      </c>
      <c r="I37" s="76">
        <f>'Raw Data'!H37</f>
        <v>425</v>
      </c>
    </row>
    <row r="38" spans="1:9" ht="12">
      <c r="A38" s="41" t="str">
        <f>'Raw Data'!B38</f>
        <v>k</v>
      </c>
      <c r="B38" s="42" t="str">
        <f>'Raw Data'!C38</f>
        <v>OEM</v>
      </c>
      <c r="C38" s="55" t="str">
        <f>IF('Duty Cycle Model - Alt'!D38&gt;'Duty Cycle Model - Alt'!F38,"Above Quartile","PASS")</f>
        <v>PASS</v>
      </c>
      <c r="D38" s="55" t="str">
        <f>IF('Duty Cycle Model - Alt'!G38&gt;'Duty Cycle Model - Alt'!I38,"Above Quartile","PASS")</f>
        <v>Above Quartile</v>
      </c>
      <c r="E38" s="56" t="str">
        <f>IF('Duty Cycle Model - Alt'!J38&gt;'Duty Cycle Model - Alt'!L38,"Above Quartile","PASS")</f>
        <v>Above Quartile</v>
      </c>
      <c r="F38" s="56" t="str">
        <f>IF('Duty Cycle Model - Alt'!M38&gt;'Duty Cycle Model - Alt'!O38,"Above Quartile","PASS")</f>
        <v>Above Quartile</v>
      </c>
      <c r="G38" s="75">
        <f>'Raw Data'!I38</f>
        <v>0.7824427480916031</v>
      </c>
      <c r="H38" s="76">
        <f>'Raw Data'!D38</f>
        <v>410</v>
      </c>
      <c r="I38" s="76">
        <f>'Raw Data'!H38</f>
        <v>524</v>
      </c>
    </row>
    <row r="39" spans="1:9" ht="12">
      <c r="A39" s="41" t="str">
        <f>'Raw Data'!B39</f>
        <v>l</v>
      </c>
      <c r="B39" s="42" t="str">
        <f>'Raw Data'!C39</f>
        <v>OEM</v>
      </c>
      <c r="C39" s="55" t="str">
        <f>IF('Duty Cycle Model - Alt'!D39&gt;'Duty Cycle Model - Alt'!F39,"Above Quartile","PASS")</f>
        <v>PASS</v>
      </c>
      <c r="D39" s="55" t="str">
        <f>IF('Duty Cycle Model - Alt'!G39&gt;'Duty Cycle Model - Alt'!I39,"Above Quartile","PASS")</f>
        <v>Above Quartile</v>
      </c>
      <c r="E39" s="56" t="str">
        <f>IF('Duty Cycle Model - Alt'!J39&gt;'Duty Cycle Model - Alt'!L39,"Above Quartile","PASS")</f>
        <v>Above Quartile</v>
      </c>
      <c r="F39" s="56" t="str">
        <f>IF('Duty Cycle Model - Alt'!M39&gt;'Duty Cycle Model - Alt'!O39,"Above Quartile","PASS")</f>
        <v>Above Quartile</v>
      </c>
      <c r="G39" s="75">
        <f>'Raw Data'!I39</f>
        <v>0.5699839972319544</v>
      </c>
      <c r="H39" s="76">
        <f>'Raw Data'!D39</f>
        <v>209.18412698412726</v>
      </c>
      <c r="I39" s="76">
        <f>'Raw Data'!H39</f>
        <v>367</v>
      </c>
    </row>
    <row r="40" spans="1:9" ht="12">
      <c r="A40" s="41" t="str">
        <f>'Raw Data'!B40</f>
        <v>m</v>
      </c>
      <c r="B40" s="42" t="str">
        <f>'Raw Data'!C40</f>
        <v>OEM</v>
      </c>
      <c r="C40" s="55" t="str">
        <f>IF('Duty Cycle Model - Alt'!D40&gt;'Duty Cycle Model - Alt'!F40,"Above Quartile","PASS")</f>
        <v>PASS</v>
      </c>
      <c r="D40" s="55" t="str">
        <f>IF('Duty Cycle Model - Alt'!G40&gt;'Duty Cycle Model - Alt'!I40,"Above Quartile","PASS")</f>
        <v>Above Quartile</v>
      </c>
      <c r="E40" s="56" t="str">
        <f>IF('Duty Cycle Model - Alt'!J40&gt;'Duty Cycle Model - Alt'!L40,"Above Quartile","PASS")</f>
        <v>Above Quartile</v>
      </c>
      <c r="F40" s="56" t="str">
        <f>IF('Duty Cycle Model - Alt'!M40&gt;'Duty Cycle Model - Alt'!O40,"Above Quartile","PASS")</f>
        <v>Above Quartile</v>
      </c>
      <c r="G40" s="75">
        <f>'Raw Data'!I40</f>
        <v>0.7054810495626822</v>
      </c>
      <c r="H40" s="76">
        <f>'Raw Data'!D40</f>
        <v>241.98</v>
      </c>
      <c r="I40" s="76">
        <f>'Raw Data'!H40</f>
        <v>343</v>
      </c>
    </row>
    <row r="41" spans="1:9" ht="12">
      <c r="A41" s="41" t="str">
        <f>'Raw Data'!B41</f>
        <v>n</v>
      </c>
      <c r="B41" s="42" t="str">
        <f>'Raw Data'!C41</f>
        <v>OEM</v>
      </c>
      <c r="C41" s="55" t="str">
        <f>IF('Duty Cycle Model - Alt'!D41&gt;'Duty Cycle Model - Alt'!F41,"Above Quartile","PASS")</f>
        <v>PASS</v>
      </c>
      <c r="D41" s="55" t="str">
        <f>IF('Duty Cycle Model - Alt'!G41&gt;'Duty Cycle Model - Alt'!I41,"Above Quartile","PASS")</f>
        <v>Above Quartile</v>
      </c>
      <c r="E41" s="56" t="str">
        <f>IF('Duty Cycle Model - Alt'!J41&gt;'Duty Cycle Model - Alt'!L41,"Above Quartile","PASS")</f>
        <v>Above Quartile</v>
      </c>
      <c r="F41" s="56" t="str">
        <f>IF('Duty Cycle Model - Alt'!M41&gt;'Duty Cycle Model - Alt'!O41,"Above Quartile","PASS")</f>
        <v>Above Quartile</v>
      </c>
      <c r="G41" s="75">
        <f>'Raw Data'!I41</f>
        <v>0.6291338365073411</v>
      </c>
      <c r="H41" s="76">
        <f>'Raw Data'!D41</f>
        <v>312.80534351145</v>
      </c>
      <c r="I41" s="76">
        <f>'Raw Data'!H41</f>
        <v>497.2</v>
      </c>
    </row>
    <row r="42" spans="1:9" ht="12">
      <c r="A42" s="41" t="str">
        <f>'Raw Data'!B42</f>
        <v>o</v>
      </c>
      <c r="B42" s="42" t="str">
        <f>'Raw Data'!C42</f>
        <v>OEM</v>
      </c>
      <c r="C42" s="55" t="str">
        <f>IF('Duty Cycle Model - Alt'!D42&gt;'Duty Cycle Model - Alt'!F42,"Above Quartile","PASS")</f>
        <v>PASS</v>
      </c>
      <c r="D42" s="55" t="str">
        <f>IF('Duty Cycle Model - Alt'!G42&gt;'Duty Cycle Model - Alt'!I42,"Above Quartile","PASS")</f>
        <v>PASS</v>
      </c>
      <c r="E42" s="56" t="str">
        <f>IF('Duty Cycle Model - Alt'!J42&gt;'Duty Cycle Model - Alt'!L42,"Above Quartile","PASS")</f>
        <v>Above Quartile</v>
      </c>
      <c r="F42" s="56" t="str">
        <f>IF('Duty Cycle Model - Alt'!M42&gt;'Duty Cycle Model - Alt'!O42,"Above Quartile","PASS")</f>
        <v>Above Quartile</v>
      </c>
      <c r="G42" s="75">
        <f>'Raw Data'!I42</f>
        <v>0.531278748850046</v>
      </c>
      <c r="H42" s="76">
        <f>'Raw Data'!D42</f>
        <v>115.5</v>
      </c>
      <c r="I42" s="76">
        <f>'Raw Data'!H42</f>
        <v>217.4</v>
      </c>
    </row>
    <row r="43" spans="1:9" ht="12">
      <c r="A43" s="41" t="str">
        <f>'Raw Data'!B43</f>
        <v>p</v>
      </c>
      <c r="B43" s="42" t="str">
        <f>'Raw Data'!C43</f>
        <v>OEM</v>
      </c>
      <c r="C43" s="55" t="str">
        <f>IF('Duty Cycle Model - Alt'!D43&gt;'Duty Cycle Model - Alt'!F43,"Above Quartile","PASS")</f>
        <v>PASS</v>
      </c>
      <c r="D43" s="55" t="str">
        <f>IF('Duty Cycle Model - Alt'!G43&gt;'Duty Cycle Model - Alt'!I43,"Above Quartile","PASS")</f>
        <v>Above Quartile</v>
      </c>
      <c r="E43" s="56" t="str">
        <f>IF('Duty Cycle Model - Alt'!J43&gt;'Duty Cycle Model - Alt'!L43,"Above Quartile","PASS")</f>
        <v>Above Quartile</v>
      </c>
      <c r="F43" s="56" t="str">
        <f>IF('Duty Cycle Model - Alt'!M43&gt;'Duty Cycle Model - Alt'!O43,"Above Quartile","PASS")</f>
        <v>Above Quartile</v>
      </c>
      <c r="G43" s="75">
        <f>'Raw Data'!I43</f>
        <v>0.6537467700258398</v>
      </c>
      <c r="H43" s="76">
        <f>'Raw Data'!D43</f>
        <v>253</v>
      </c>
      <c r="I43" s="76">
        <f>'Raw Data'!H43</f>
        <v>387</v>
      </c>
    </row>
    <row r="44" spans="1:9" ht="12">
      <c r="A44" s="41" t="str">
        <f>'Raw Data'!B44</f>
        <v>q</v>
      </c>
      <c r="B44" s="42" t="str">
        <f>'Raw Data'!C44</f>
        <v>OEM</v>
      </c>
      <c r="C44" s="55" t="str">
        <f>IF('Duty Cycle Model - Alt'!D44&gt;'Duty Cycle Model - Alt'!F44,"Above Quartile","PASS")</f>
        <v>PASS</v>
      </c>
      <c r="D44" s="55" t="str">
        <f>IF('Duty Cycle Model - Alt'!G44&gt;'Duty Cycle Model - Alt'!I44,"Above Quartile","PASS")</f>
        <v>Above Quartile</v>
      </c>
      <c r="E44" s="56" t="str">
        <f>IF('Duty Cycle Model - Alt'!J44&gt;'Duty Cycle Model - Alt'!L44,"Above Quartile","PASS")</f>
        <v>Above Quartile</v>
      </c>
      <c r="F44" s="56" t="str">
        <f>IF('Duty Cycle Model - Alt'!M44&gt;'Duty Cycle Model - Alt'!O44,"Above Quartile","PASS")</f>
        <v>Above Quartile</v>
      </c>
      <c r="G44" s="75">
        <f>'Raw Data'!I44</f>
        <v>0.7130801687763713</v>
      </c>
      <c r="H44" s="76">
        <f>'Raw Data'!D44</f>
        <v>169</v>
      </c>
      <c r="I44" s="76">
        <f>'Raw Data'!H44</f>
        <v>237</v>
      </c>
    </row>
    <row r="45" spans="1:9" ht="12">
      <c r="A45" s="41" t="str">
        <f>'Raw Data'!B45</f>
        <v>q</v>
      </c>
      <c r="B45" s="42" t="str">
        <f>'Raw Data'!C45</f>
        <v>OEM</v>
      </c>
      <c r="C45" s="55" t="str">
        <f>IF('Duty Cycle Model - Alt'!D45&gt;'Duty Cycle Model - Alt'!F45,"Above Quartile","PASS")</f>
        <v>Above Quartile</v>
      </c>
      <c r="D45" s="55" t="str">
        <f>IF('Duty Cycle Model - Alt'!G45&gt;'Duty Cycle Model - Alt'!I45,"Above Quartile","PASS")</f>
        <v>Above Quartile</v>
      </c>
      <c r="E45" s="56" t="str">
        <f>IF('Duty Cycle Model - Alt'!J45&gt;'Duty Cycle Model - Alt'!L45,"Above Quartile","PASS")</f>
        <v>Above Quartile</v>
      </c>
      <c r="F45" s="56" t="str">
        <f>IF('Duty Cycle Model - Alt'!M45&gt;'Duty Cycle Model - Alt'!O45,"Above Quartile","PASS")</f>
        <v>Above Quartile</v>
      </c>
      <c r="G45" s="75">
        <f>'Raw Data'!I45</f>
        <v>0.9495798319327731</v>
      </c>
      <c r="H45" s="76">
        <f>'Raw Data'!D45</f>
        <v>339</v>
      </c>
      <c r="I45" s="76">
        <f>'Raw Data'!H45</f>
        <v>357</v>
      </c>
    </row>
    <row r="46" spans="1:9" ht="12">
      <c r="A46" s="41" t="str">
        <f>'Raw Data'!B46</f>
        <v>q</v>
      </c>
      <c r="B46" s="42" t="str">
        <f>'Raw Data'!C46</f>
        <v>OEM</v>
      </c>
      <c r="C46" s="55" t="str">
        <f>IF('Duty Cycle Model - Alt'!D46&gt;'Duty Cycle Model - Alt'!F46,"Above Quartile","PASS")</f>
        <v>Above Quartile</v>
      </c>
      <c r="D46" s="55" t="str">
        <f>IF('Duty Cycle Model - Alt'!G46&gt;'Duty Cycle Model - Alt'!I46,"Above Quartile","PASS")</f>
        <v>Above Quartile</v>
      </c>
      <c r="E46" s="56" t="str">
        <f>IF('Duty Cycle Model - Alt'!J46&gt;'Duty Cycle Model - Alt'!L46,"Above Quartile","PASS")</f>
        <v>Above Quartile</v>
      </c>
      <c r="F46" s="56" t="str">
        <f>IF('Duty Cycle Model - Alt'!M46&gt;'Duty Cycle Model - Alt'!O46,"Above Quartile","PASS")</f>
        <v>Above Quartile</v>
      </c>
      <c r="G46" s="75">
        <f>'Raw Data'!I46</f>
        <v>0.9318181818181818</v>
      </c>
      <c r="H46" s="76">
        <f>'Raw Data'!D46</f>
        <v>205</v>
      </c>
      <c r="I46" s="76">
        <f>'Raw Data'!H46</f>
        <v>220</v>
      </c>
    </row>
    <row r="47" spans="1:9" ht="12">
      <c r="A47" s="41" t="str">
        <f>'Raw Data'!B47</f>
        <v>r</v>
      </c>
      <c r="B47" s="42" t="str">
        <f>'Raw Data'!C47</f>
        <v>OEM</v>
      </c>
      <c r="C47" s="55" t="str">
        <f>IF('Duty Cycle Model - Alt'!D47&gt;'Duty Cycle Model - Alt'!F47,"Above Quartile","PASS")</f>
        <v>Above Quartile</v>
      </c>
      <c r="D47" s="55" t="str">
        <f>IF('Duty Cycle Model - Alt'!G47&gt;'Duty Cycle Model - Alt'!I47,"Above Quartile","PASS")</f>
        <v>Above Quartile</v>
      </c>
      <c r="E47" s="56" t="str">
        <f>IF('Duty Cycle Model - Alt'!J47&gt;'Duty Cycle Model - Alt'!L47,"Above Quartile","PASS")</f>
        <v>Above Quartile</v>
      </c>
      <c r="F47" s="56" t="str">
        <f>IF('Duty Cycle Model - Alt'!M47&gt;'Duty Cycle Model - Alt'!O47,"Above Quartile","PASS")</f>
        <v>Above Quartile</v>
      </c>
      <c r="G47" s="75">
        <f>'Raw Data'!I47</f>
        <v>0.8661971830985915</v>
      </c>
      <c r="H47" s="76">
        <f>'Raw Data'!D47</f>
        <v>369</v>
      </c>
      <c r="I47" s="76">
        <f>'Raw Data'!H47</f>
        <v>426</v>
      </c>
    </row>
    <row r="48" spans="1:9" ht="12">
      <c r="A48" s="41" t="str">
        <f>'Raw Data'!B48</f>
        <v>r</v>
      </c>
      <c r="B48" s="42" t="str">
        <f>'Raw Data'!C48</f>
        <v>OEM</v>
      </c>
      <c r="C48" s="55" t="str">
        <f>IF('Duty Cycle Model - Alt'!D48&gt;'Duty Cycle Model - Alt'!F48,"Above Quartile","PASS")</f>
        <v>Above Quartile</v>
      </c>
      <c r="D48" s="55" t="str">
        <f>IF('Duty Cycle Model - Alt'!G48&gt;'Duty Cycle Model - Alt'!I48,"Above Quartile","PASS")</f>
        <v>Above Quartile</v>
      </c>
      <c r="E48" s="56" t="str">
        <f>IF('Duty Cycle Model - Alt'!J48&gt;'Duty Cycle Model - Alt'!L48,"Above Quartile","PASS")</f>
        <v>Above Quartile</v>
      </c>
      <c r="F48" s="56" t="str">
        <f>IF('Duty Cycle Model - Alt'!M48&gt;'Duty Cycle Model - Alt'!O48,"Above Quartile","PASS")</f>
        <v>Above Quartile</v>
      </c>
      <c r="G48" s="75">
        <f>'Raw Data'!I48</f>
        <v>0.9005847953216374</v>
      </c>
      <c r="H48" s="76">
        <f>'Raw Data'!D48</f>
        <v>308</v>
      </c>
      <c r="I48" s="76">
        <f>'Raw Data'!H48</f>
        <v>342</v>
      </c>
    </row>
    <row r="49" spans="1:9" ht="12">
      <c r="A49" s="41" t="str">
        <f>'Raw Data'!B49</f>
        <v>r</v>
      </c>
      <c r="B49" s="42" t="str">
        <f>'Raw Data'!C49</f>
        <v>OEM</v>
      </c>
      <c r="C49" s="55" t="str">
        <f>IF('Duty Cycle Model - Alt'!D49&gt;'Duty Cycle Model - Alt'!F49,"Above Quartile","PASS")</f>
        <v>Above Quartile</v>
      </c>
      <c r="D49" s="55" t="str">
        <f>IF('Duty Cycle Model - Alt'!G49&gt;'Duty Cycle Model - Alt'!I49,"Above Quartile","PASS")</f>
        <v>Above Quartile</v>
      </c>
      <c r="E49" s="56" t="str">
        <f>IF('Duty Cycle Model - Alt'!J49&gt;'Duty Cycle Model - Alt'!L49,"Above Quartile","PASS")</f>
        <v>Above Quartile</v>
      </c>
      <c r="F49" s="56" t="str">
        <f>IF('Duty Cycle Model - Alt'!M49&gt;'Duty Cycle Model - Alt'!O49,"Above Quartile","PASS")</f>
        <v>Above Quartile</v>
      </c>
      <c r="G49" s="75">
        <f>'Raw Data'!I49</f>
        <v>0.9194444444444444</v>
      </c>
      <c r="H49" s="76">
        <f>'Raw Data'!D49</f>
        <v>331</v>
      </c>
      <c r="I49" s="76">
        <f>'Raw Data'!H49</f>
        <v>360</v>
      </c>
    </row>
    <row r="50" spans="1:9" ht="12">
      <c r="A50" s="41" t="str">
        <f>'Raw Data'!B50</f>
        <v>r</v>
      </c>
      <c r="B50" s="42" t="str">
        <f>'Raw Data'!C50</f>
        <v>OEM</v>
      </c>
      <c r="C50" s="55" t="str">
        <f>IF('Duty Cycle Model - Alt'!D50&gt;'Duty Cycle Model - Alt'!F50,"Above Quartile","PASS")</f>
        <v>Above Quartile</v>
      </c>
      <c r="D50" s="55" t="str">
        <f>IF('Duty Cycle Model - Alt'!G50&gt;'Duty Cycle Model - Alt'!I50,"Above Quartile","PASS")</f>
        <v>Above Quartile</v>
      </c>
      <c r="E50" s="56" t="str">
        <f>IF('Duty Cycle Model - Alt'!J50&gt;'Duty Cycle Model - Alt'!L50,"Above Quartile","PASS")</f>
        <v>Above Quartile</v>
      </c>
      <c r="F50" s="56" t="str">
        <f>IF('Duty Cycle Model - Alt'!M50&gt;'Duty Cycle Model - Alt'!O50,"Above Quartile","PASS")</f>
        <v>Above Quartile</v>
      </c>
      <c r="G50" s="75">
        <f>'Raw Data'!I50</f>
        <v>0.8990825688073395</v>
      </c>
      <c r="H50" s="76">
        <f>'Raw Data'!D50</f>
        <v>490</v>
      </c>
      <c r="I50" s="76">
        <f>'Raw Data'!H50</f>
        <v>545</v>
      </c>
    </row>
    <row r="51" spans="1:9" ht="12">
      <c r="A51" s="41" t="str">
        <f>'Raw Data'!B51</f>
        <v>s</v>
      </c>
      <c r="B51" s="42" t="str">
        <f>'Raw Data'!C51</f>
        <v>OEM</v>
      </c>
      <c r="C51" s="55" t="str">
        <f>IF('Duty Cycle Model - Alt'!D51&gt;'Duty Cycle Model - Alt'!F51,"Above Quartile","PASS")</f>
        <v>Above Quartile</v>
      </c>
      <c r="D51" s="55" t="str">
        <f>IF('Duty Cycle Model - Alt'!G51&gt;'Duty Cycle Model - Alt'!I51,"Above Quartile","PASS")</f>
        <v>Above Quartile</v>
      </c>
      <c r="E51" s="56" t="str">
        <f>IF('Duty Cycle Model - Alt'!J51&gt;'Duty Cycle Model - Alt'!L51,"Above Quartile","PASS")</f>
        <v>Above Quartile</v>
      </c>
      <c r="F51" s="56" t="str">
        <f>IF('Duty Cycle Model - Alt'!M51&gt;'Duty Cycle Model - Alt'!O51,"Above Quartile","PASS")</f>
        <v>Above Quartile</v>
      </c>
      <c r="G51" s="75">
        <f>'Raw Data'!I51</f>
        <v>0.8679245283018868</v>
      </c>
      <c r="H51" s="76">
        <f>'Raw Data'!D51</f>
        <v>230</v>
      </c>
      <c r="I51" s="76">
        <f>'Raw Data'!H51</f>
        <v>265</v>
      </c>
    </row>
    <row r="52" spans="1:9" ht="12">
      <c r="A52" s="41" t="str">
        <f>'Raw Data'!B52</f>
        <v>s</v>
      </c>
      <c r="B52" s="42" t="str">
        <f>'Raw Data'!C52</f>
        <v>OEM</v>
      </c>
      <c r="C52" s="55" t="str">
        <f>IF('Duty Cycle Model - Alt'!D52&gt;'Duty Cycle Model - Alt'!F52,"Above Quartile","PASS")</f>
        <v>Above Quartile</v>
      </c>
      <c r="D52" s="55" t="str">
        <f>IF('Duty Cycle Model - Alt'!G52&gt;'Duty Cycle Model - Alt'!I52,"Above Quartile","PASS")</f>
        <v>Above Quartile</v>
      </c>
      <c r="E52" s="56" t="str">
        <f>IF('Duty Cycle Model - Alt'!J52&gt;'Duty Cycle Model - Alt'!L52,"Above Quartile","PASS")</f>
        <v>Above Quartile</v>
      </c>
      <c r="F52" s="56" t="str">
        <f>IF('Duty Cycle Model - Alt'!M52&gt;'Duty Cycle Model - Alt'!O52,"Above Quartile","PASS")</f>
        <v>Above Quartile</v>
      </c>
      <c r="G52" s="75">
        <f>'Raw Data'!I52</f>
        <v>0.9054054054054054</v>
      </c>
      <c r="H52" s="76">
        <f>'Raw Data'!D52</f>
        <v>335</v>
      </c>
      <c r="I52" s="76">
        <f>'Raw Data'!H52</f>
        <v>370</v>
      </c>
    </row>
  </sheetData>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Q52"/>
  <sheetViews>
    <sheetView workbookViewId="0" topLeftCell="A1">
      <selection activeCell="Q2" sqref="Q2"/>
    </sheetView>
  </sheetViews>
  <sheetFormatPr defaultColWidth="9.140625" defaultRowHeight="12.75"/>
  <cols>
    <col min="1" max="1" width="9.421875" style="34" bestFit="1" customWidth="1"/>
    <col min="2" max="2" width="31.421875" style="34" bestFit="1" customWidth="1"/>
    <col min="3" max="3" width="22.421875" style="34" bestFit="1" customWidth="1"/>
    <col min="4" max="4" width="14.00390625" style="34" bestFit="1" customWidth="1"/>
    <col min="5" max="5" width="9.28125" style="34" bestFit="1" customWidth="1"/>
    <col min="6" max="6" width="13.28125" style="34" customWidth="1"/>
    <col min="7" max="7" width="15.7109375" style="34" bestFit="1" customWidth="1"/>
    <col min="8" max="8" width="9.28125" style="34" bestFit="1" customWidth="1"/>
    <col min="9" max="9" width="13.7109375" style="34" bestFit="1" customWidth="1"/>
    <col min="10" max="10" width="15.140625" style="34" bestFit="1" customWidth="1"/>
    <col min="11" max="11" width="9.28125" style="34" bestFit="1" customWidth="1"/>
    <col min="12" max="12" width="13.7109375" style="34" bestFit="1" customWidth="1"/>
    <col min="13" max="16384" width="12.7109375" style="34" customWidth="1"/>
  </cols>
  <sheetData>
    <row r="1" spans="1:16" ht="12">
      <c r="A1" s="72" t="str">
        <f>'Raw Data'!A1</f>
        <v>Record #</v>
      </c>
      <c r="B1" s="36" t="s">
        <v>44</v>
      </c>
      <c r="C1" s="36" t="s">
        <v>45</v>
      </c>
      <c r="D1" s="60" t="s">
        <v>9</v>
      </c>
      <c r="E1" s="60" t="s">
        <v>146</v>
      </c>
      <c r="F1" s="60" t="s">
        <v>10</v>
      </c>
      <c r="G1" s="60" t="s">
        <v>47</v>
      </c>
      <c r="H1" s="60" t="s">
        <v>147</v>
      </c>
      <c r="I1" s="60" t="s">
        <v>11</v>
      </c>
      <c r="J1" s="60" t="s">
        <v>7</v>
      </c>
      <c r="K1" s="60" t="s">
        <v>148</v>
      </c>
      <c r="L1" s="60" t="s">
        <v>14</v>
      </c>
      <c r="M1" s="60" t="s">
        <v>54</v>
      </c>
      <c r="N1" s="60" t="s">
        <v>149</v>
      </c>
      <c r="O1" s="60" t="s">
        <v>53</v>
      </c>
      <c r="P1" s="77" t="s">
        <v>97</v>
      </c>
    </row>
    <row r="2" spans="1:17" ht="12">
      <c r="A2" s="72">
        <f>'Raw Data'!A2</f>
        <v>1</v>
      </c>
      <c r="B2" s="39" t="str">
        <f>'Raw Data'!B2</f>
        <v>a</v>
      </c>
      <c r="C2" s="38" t="str">
        <f>'Raw Data'!C2</f>
        <v>OEM</v>
      </c>
      <c r="D2" s="45">
        <f>('Raw Data'!$D2*Factors!$B$2)+('Raw Data'!$E2*Factors!$B$3)+('Raw Data'!$F2*Factors!$B$4)+('Raw Data'!$G2*Factors!$B$5)</f>
        <v>129.65099999999998</v>
      </c>
      <c r="E2" s="53">
        <f>D2/'Raw Data'!H2</f>
        <v>0.22805804749340366</v>
      </c>
      <c r="F2" s="46">
        <f>'Raw Data'!H2*Factors!$B$7</f>
        <v>122.13710323125403</v>
      </c>
      <c r="G2" s="45">
        <f>('Raw Data'!$D2*Factors!$C$2)+('Raw Data'!$E2*Factors!$C$3)+('Raw Data'!$F2*Factors!$C$4)+('Raw Data'!$G2*Factors!$C$5)</f>
        <v>282.847</v>
      </c>
      <c r="H2" s="53">
        <f>G2/'Raw Data'!H2</f>
        <v>0.4975321020228672</v>
      </c>
      <c r="I2" s="46">
        <f>'Raw Data'!H2*Factors!$C$7</f>
        <v>232.58895588235293</v>
      </c>
      <c r="J2" s="45">
        <f>('Raw Data'!$D2*Factors!$D$2)+('Raw Data'!$E2*Factors!$D$3)+('Raw Data'!$F2*Factors!$D$4)+('Raw Data'!$G2*Factors!$D$5)</f>
        <v>223.75699999999998</v>
      </c>
      <c r="K2" s="53">
        <f>J2/'Raw Data'!H2</f>
        <v>0.3935919085312225</v>
      </c>
      <c r="L2" s="46">
        <f>'Raw Data'!H2*Factors!$D$7</f>
        <v>195.31441198394492</v>
      </c>
      <c r="M2" s="45">
        <f>('Raw Data'!$D2*Factors!$E$2)+('Raw Data'!$E2*Factors!$E$3)+('Raw Data'!$F2*Factors!$E$4)+('Raw Data'!$G2*Factors!$E$5)</f>
        <v>192.65699999999995</v>
      </c>
      <c r="N2" s="61">
        <f>M2/'Raw Data'!H2</f>
        <v>0.33888654353562</v>
      </c>
      <c r="O2" s="46">
        <f>'Raw Data'!H2*Factors!$E$7</f>
        <v>180.15082892074884</v>
      </c>
      <c r="P2" s="79">
        <f>L2-J2</f>
        <v>-28.442588016055055</v>
      </c>
      <c r="Q2" s="79">
        <f>AVERAGE(P2:P52)</f>
        <v>-35.88625336516236</v>
      </c>
    </row>
    <row r="3" spans="1:16" ht="12">
      <c r="A3" s="72">
        <f>'Raw Data'!A3</f>
        <v>2</v>
      </c>
      <c r="B3" s="39" t="str">
        <f>'Raw Data'!B3</f>
        <v>a</v>
      </c>
      <c r="C3" s="38" t="str">
        <f>'Raw Data'!C3</f>
        <v>OEM</v>
      </c>
      <c r="D3" s="45">
        <f>('Raw Data'!$D3*Factors!$B$2)+('Raw Data'!$E3*Factors!$B$3)+('Raw Data'!$F3*Factors!$B$4)+('Raw Data'!$G3*Factors!$B$5)</f>
        <v>118.39600000000002</v>
      </c>
      <c r="E3" s="53">
        <f>D3/'Raw Data'!H3</f>
        <v>0.22259071253995116</v>
      </c>
      <c r="F3" s="46">
        <f>'Raw Data'!H3*Factors!$B$7</f>
        <v>114.27392297045562</v>
      </c>
      <c r="G3" s="45">
        <f>('Raw Data'!$D3*Factors!$C$2)+('Raw Data'!$E3*Factors!$C$3)+('Raw Data'!$F3*Factors!$C$4)+('Raw Data'!$G3*Factors!$C$5)</f>
        <v>257.3003</v>
      </c>
      <c r="H3" s="53">
        <f>G3/'Raw Data'!H3</f>
        <v>0.4837381086670427</v>
      </c>
      <c r="I3" s="46">
        <f>'Raw Data'!H3*Factors!$C$7</f>
        <v>217.6148911764706</v>
      </c>
      <c r="J3" s="45">
        <f>('Raw Data'!$D3*Factors!$D$2)+('Raw Data'!$E3*Factors!$D$3)+('Raw Data'!$F3*Factors!$D$4)+('Raw Data'!$G3*Factors!$D$5)</f>
        <v>203.74499999999998</v>
      </c>
      <c r="K3" s="53">
        <f>J3/'Raw Data'!H3</f>
        <v>0.38305132543711223</v>
      </c>
      <c r="L3" s="46">
        <f>'Raw Data'!H3*Factors!$D$7</f>
        <v>182.74008044724766</v>
      </c>
      <c r="M3" s="45">
        <f>('Raw Data'!$D3*Factors!$E$2)+('Raw Data'!$E3*Factors!$E$3)+('Raw Data'!$F3*Factors!$E$4)+('Raw Data'!$G3*Factors!$E$5)</f>
        <v>175.558</v>
      </c>
      <c r="N3" s="61">
        <f>M3/'Raw Data'!H3</f>
        <v>0.3300582816318857</v>
      </c>
      <c r="O3" s="46">
        <f>'Raw Data'!H3*Factors!$E$7</f>
        <v>168.55272806147104</v>
      </c>
      <c r="P3" s="79">
        <f aca="true" t="shared" si="0" ref="P3:P52">L3-J3</f>
        <v>-21.004919552752312</v>
      </c>
    </row>
    <row r="4" spans="1:16" ht="12">
      <c r="A4" s="72">
        <f>'Raw Data'!A4</f>
        <v>3</v>
      </c>
      <c r="B4" s="39" t="str">
        <f>'Raw Data'!B4</f>
        <v>a</v>
      </c>
      <c r="C4" s="38" t="str">
        <f>'Raw Data'!C4</f>
        <v>OEM</v>
      </c>
      <c r="D4" s="45">
        <f>('Raw Data'!$D4*Factors!$B$2)+('Raw Data'!$E4*Factors!$B$3)+('Raw Data'!$F4*Factors!$B$4)+('Raw Data'!$G4*Factors!$B$5)</f>
        <v>101.84800000000001</v>
      </c>
      <c r="E4" s="53">
        <f>D4/'Raw Data'!H4</f>
        <v>0.20982282653481668</v>
      </c>
      <c r="F4" s="46">
        <f>'Raw Data'!H4*Factors!$B$7</f>
        <v>104.28381690140844</v>
      </c>
      <c r="G4" s="45">
        <f>('Raw Data'!$D4*Factors!$C$2)+('Raw Data'!$E4*Factors!$C$3)+('Raw Data'!$F4*Factors!$C$4)+('Raw Data'!$G4*Factors!$C$5)</f>
        <v>221.47320000000002</v>
      </c>
      <c r="H4" s="53">
        <f>G4/'Raw Data'!H4</f>
        <v>0.45626946847960453</v>
      </c>
      <c r="I4" s="46">
        <f>'Raw Data'!H4*Factors!$C$7</f>
        <v>198.59046470588234</v>
      </c>
      <c r="J4" s="45">
        <f>('Raw Data'!$D4*Factors!$D$2)+('Raw Data'!$E4*Factors!$D$3)+('Raw Data'!$F4*Factors!$D$4)+('Raw Data'!$G4*Factors!$D$5)</f>
        <v>175.288</v>
      </c>
      <c r="K4" s="53">
        <f>J4/'Raw Data'!H4</f>
        <v>0.36112072517511334</v>
      </c>
      <c r="L4" s="46">
        <f>'Raw Data'!H4*Factors!$D$7</f>
        <v>166.76449529816512</v>
      </c>
      <c r="M4" s="45">
        <f>('Raw Data'!$D4*Factors!$E$2)+('Raw Data'!$E4*Factors!$E$3)+('Raw Data'!$F4*Factors!$E$4)+('Raw Data'!$G4*Factors!$E$5)</f>
        <v>150.98</v>
      </c>
      <c r="N4" s="61">
        <f>M4/'Raw Data'!H4</f>
        <v>0.3110424392253811</v>
      </c>
      <c r="O4" s="46">
        <f>'Raw Data'!H4*Factors!$E$7</f>
        <v>153.81743598615915</v>
      </c>
      <c r="P4" s="79">
        <f t="shared" si="0"/>
        <v>-8.523504701834895</v>
      </c>
    </row>
    <row r="5" spans="1:16" ht="12">
      <c r="A5" s="72">
        <f>'Raw Data'!A5</f>
        <v>4</v>
      </c>
      <c r="B5" s="39" t="str">
        <f>'Raw Data'!B5</f>
        <v>a</v>
      </c>
      <c r="C5" s="38" t="str">
        <f>'Raw Data'!C5</f>
        <v>OEM</v>
      </c>
      <c r="D5" s="45">
        <f>('Raw Data'!$D5*Factors!$B$2)+('Raw Data'!$E5*Factors!$B$3)+('Raw Data'!$F5*Factors!$B$4)+('Raw Data'!$G5*Factors!$B$5)</f>
        <v>85.18600000000002</v>
      </c>
      <c r="E5" s="53">
        <f>D5/'Raw Data'!H5</f>
        <v>0.24241889584519075</v>
      </c>
      <c r="F5" s="46">
        <f>'Raw Data'!H5*Factors!$B$7</f>
        <v>75.49512414329405</v>
      </c>
      <c r="G5" s="45">
        <f>('Raw Data'!$D5*Factors!$C$2)+('Raw Data'!$E5*Factors!$C$3)+('Raw Data'!$F5*Factors!$C$4)+('Raw Data'!$G5*Factors!$C$5)</f>
        <v>184.4433</v>
      </c>
      <c r="H5" s="53">
        <f>G5/'Raw Data'!H5</f>
        <v>0.5248813318155948</v>
      </c>
      <c r="I5" s="46">
        <f>'Raw Data'!H5*Factors!$C$7</f>
        <v>143.7673862745098</v>
      </c>
      <c r="J5" s="45">
        <f>('Raw Data'!$D5*Factors!$D$2)+('Raw Data'!$E5*Factors!$D$3)+('Raw Data'!$F5*Factors!$D$4)+('Raw Data'!$G5*Factors!$D$5)</f>
        <v>146.14499999999998</v>
      </c>
      <c r="K5" s="53">
        <f>J5/'Raw Data'!H5</f>
        <v>0.41589356858281157</v>
      </c>
      <c r="L5" s="46">
        <f>'Raw Data'!H5*Factors!$D$7</f>
        <v>120.72732519113147</v>
      </c>
      <c r="M5" s="45">
        <f>('Raw Data'!$D5*Factors!$E$2)+('Raw Data'!$E5*Factors!$E$3)+('Raw Data'!$F5*Factors!$E$4)+('Raw Data'!$G5*Factors!$E$5)</f>
        <v>125.988</v>
      </c>
      <c r="N5" s="61">
        <f>M5/'Raw Data'!H5</f>
        <v>0.3585315879339784</v>
      </c>
      <c r="O5" s="46">
        <f>'Raw Data'!H5*Factors!$E$7</f>
        <v>111.35444376913128</v>
      </c>
      <c r="P5" s="79">
        <f t="shared" si="0"/>
        <v>-25.41767480886851</v>
      </c>
    </row>
    <row r="6" spans="1:16" ht="12">
      <c r="A6" s="72">
        <f>'Raw Data'!A6</f>
        <v>5</v>
      </c>
      <c r="B6" s="39" t="str">
        <f>'Raw Data'!B6</f>
        <v>b</v>
      </c>
      <c r="C6" s="38" t="str">
        <f>'Raw Data'!C6</f>
        <v>OEM</v>
      </c>
      <c r="D6" s="45">
        <f>('Raw Data'!$D6*Factors!$B$2)+('Raw Data'!$E6*Factors!$B$3)+('Raw Data'!$F6*Factors!$B$4)+('Raw Data'!$G6*Factors!$B$5)</f>
        <v>94.774</v>
      </c>
      <c r="E6" s="53">
        <f>D6/'Raw Data'!H6</f>
        <v>0.2247427080863173</v>
      </c>
      <c r="F6" s="46">
        <f>'Raw Data'!H6*Factors!$B$7</f>
        <v>90.5984457917675</v>
      </c>
      <c r="G6" s="45">
        <f>('Raw Data'!$D6*Factors!$C$2)+('Raw Data'!$E6*Factors!$C$3)+('Raw Data'!$F6*Factors!$C$4)+('Raw Data'!$G6*Factors!$C$5)</f>
        <v>206.00050000000002</v>
      </c>
      <c r="H6" s="53">
        <f>G6/'Raw Data'!H6</f>
        <v>0.4885001185677022</v>
      </c>
      <c r="I6" s="46">
        <f>'Raw Data'!H6*Factors!$C$7</f>
        <v>172.52904607843138</v>
      </c>
      <c r="J6" s="45">
        <f>('Raw Data'!$D6*Factors!$D$2)+('Raw Data'!$E6*Factors!$D$3)+('Raw Data'!$F6*Factors!$D$4)+('Raw Data'!$G6*Factors!$D$5)</f>
        <v>163.013</v>
      </c>
      <c r="K6" s="53">
        <f>J6/'Raw Data'!H6</f>
        <v>0.38656153663742</v>
      </c>
      <c r="L6" s="46">
        <f>'Raw Data'!H6*Factors!$D$7</f>
        <v>144.87966144877674</v>
      </c>
      <c r="M6" s="45">
        <f>('Raw Data'!$D6*Factors!$E$2)+('Raw Data'!$E6*Factors!$E$3)+('Raw Data'!$F6*Factors!$E$4)+('Raw Data'!$G6*Factors!$E$5)</f>
        <v>140.388</v>
      </c>
      <c r="N6" s="61">
        <f>M6/'Raw Data'!H6</f>
        <v>0.3329096514109557</v>
      </c>
      <c r="O6" s="46">
        <f>'Raw Data'!H6*Factors!$E$7</f>
        <v>133.63167028298994</v>
      </c>
      <c r="P6" s="79">
        <f t="shared" si="0"/>
        <v>-18.13333855122326</v>
      </c>
    </row>
    <row r="7" spans="1:16" ht="12">
      <c r="A7" s="72">
        <f>'Raw Data'!A7</f>
        <v>6</v>
      </c>
      <c r="B7" s="39" t="str">
        <f>'Raw Data'!B7</f>
        <v>b</v>
      </c>
      <c r="C7" s="38" t="str">
        <f>'Raw Data'!C7</f>
        <v>OEM</v>
      </c>
      <c r="D7" s="45">
        <f>('Raw Data'!$D7*Factors!$B$2)+('Raw Data'!$E7*Factors!$B$3)+('Raw Data'!$F7*Factors!$B$4)+('Raw Data'!$G7*Factors!$B$5)</f>
        <v>73.008</v>
      </c>
      <c r="E7" s="53">
        <f>D7/'Raw Data'!H7</f>
        <v>0.2604637887977167</v>
      </c>
      <c r="F7" s="46">
        <f>'Raw Data'!H7*Factors!$B$7</f>
        <v>60.219929702234836</v>
      </c>
      <c r="G7" s="45">
        <f>('Raw Data'!$D7*Factors!$C$2)+('Raw Data'!$E7*Factors!$C$3)+('Raw Data'!$F7*Factors!$C$4)+('Raw Data'!$G7*Factors!$C$5)</f>
        <v>157.5342</v>
      </c>
      <c r="H7" s="53">
        <f>G7/'Raw Data'!H7</f>
        <v>0.5620199785943631</v>
      </c>
      <c r="I7" s="46">
        <f>'Raw Data'!H7*Factors!$C$7</f>
        <v>114.67842450980393</v>
      </c>
      <c r="J7" s="45">
        <f>('Raw Data'!$D7*Factors!$D$2)+('Raw Data'!$E7*Factors!$D$3)+('Raw Data'!$F7*Factors!$D$4)+('Raw Data'!$G7*Factors!$D$5)</f>
        <v>124.85799999999999</v>
      </c>
      <c r="K7" s="53">
        <f>J7/'Raw Data'!H7</f>
        <v>0.4454441669639671</v>
      </c>
      <c r="L7" s="46">
        <f>'Raw Data'!H7*Factors!$D$7</f>
        <v>96.30014015672782</v>
      </c>
      <c r="M7" s="45">
        <f>('Raw Data'!$D7*Factors!$E$2)+('Raw Data'!$E7*Factors!$E$3)+('Raw Data'!$F7*Factors!$E$4)+('Raw Data'!$G7*Factors!$E$5)</f>
        <v>107.66</v>
      </c>
      <c r="N7" s="61">
        <f>M7/'Raw Data'!H7</f>
        <v>0.38408847663217976</v>
      </c>
      <c r="O7" s="46">
        <f>'Raw Data'!H7*Factors!$E$7</f>
        <v>88.82370685397696</v>
      </c>
      <c r="P7" s="79">
        <f t="shared" si="0"/>
        <v>-28.55785984327217</v>
      </c>
    </row>
    <row r="8" spans="1:16" ht="12">
      <c r="A8" s="72">
        <f>'Raw Data'!A8</f>
        <v>7</v>
      </c>
      <c r="B8" s="39" t="str">
        <f>'Raw Data'!B8</f>
        <v>c</v>
      </c>
      <c r="C8" s="38" t="str">
        <f>'Raw Data'!C8</f>
        <v>OEM</v>
      </c>
      <c r="D8" s="45">
        <f>('Raw Data'!$D8*Factors!$B$2)+('Raw Data'!$E8*Factors!$B$3)+('Raw Data'!$F8*Factors!$B$4)+('Raw Data'!$G8*Factors!$B$5)</f>
        <v>55.438</v>
      </c>
      <c r="E8" s="53">
        <f>D8/'Raw Data'!H8</f>
        <v>0.25028442437923254</v>
      </c>
      <c r="F8" s="46">
        <f>'Raw Data'!H8*Factors!$B$7</f>
        <v>47.58727944718165</v>
      </c>
      <c r="G8" s="45">
        <f>('Raw Data'!$D8*Factors!$C$2)+('Raw Data'!$E8*Factors!$C$3)+('Raw Data'!$F8*Factors!$C$4)+('Raw Data'!$G8*Factors!$C$5)</f>
        <v>120.02910000000001</v>
      </c>
      <c r="H8" s="53">
        <f>G8/'Raw Data'!H8</f>
        <v>0.5418920993227991</v>
      </c>
      <c r="I8" s="46">
        <f>'Raw Data'!H8*Factors!$C$7</f>
        <v>90.62173039215686</v>
      </c>
      <c r="J8" s="45">
        <f>('Raw Data'!$D8*Factors!$D$2)+('Raw Data'!$E8*Factors!$D$3)+('Raw Data'!$F8*Factors!$D$4)+('Raw Data'!$G8*Factors!$D$5)</f>
        <v>95.02699999999999</v>
      </c>
      <c r="K8" s="53">
        <f>J8/'Raw Data'!H8</f>
        <v>0.42901580135440176</v>
      </c>
      <c r="L8" s="46">
        <f>'Raw Data'!H8*Factors!$D$7</f>
        <v>76.0987550649847</v>
      </c>
      <c r="M8" s="45">
        <f>('Raw Data'!$D8*Factors!$E$2)+('Raw Data'!$E8*Factors!$E$3)+('Raw Data'!$F8*Factors!$E$4)+('Raw Data'!$G8*Factors!$E$5)</f>
        <v>81.86800000000001</v>
      </c>
      <c r="N8" s="61">
        <f>M8/'Raw Data'!H8</f>
        <v>0.369607223476298</v>
      </c>
      <c r="O8" s="46">
        <f>'Raw Data'!H8*Factors!$E$7</f>
        <v>70.19069235874383</v>
      </c>
      <c r="P8" s="79">
        <f t="shared" si="0"/>
        <v>-18.928244935015286</v>
      </c>
    </row>
    <row r="9" spans="1:16" ht="12">
      <c r="A9" s="72">
        <f>'Raw Data'!A9</f>
        <v>8</v>
      </c>
      <c r="B9" s="39" t="str">
        <f>'Raw Data'!B9</f>
        <v>c</v>
      </c>
      <c r="C9" s="38" t="str">
        <f>'Raw Data'!C9</f>
        <v>OEM</v>
      </c>
      <c r="D9" s="45">
        <f>('Raw Data'!$D9*Factors!$B$2)+('Raw Data'!$E9*Factors!$B$3)+('Raw Data'!$F9*Factors!$B$4)+('Raw Data'!$G9*Factors!$B$5)</f>
        <v>40.742999999999995</v>
      </c>
      <c r="E9" s="53">
        <f>D9/'Raw Data'!H9</f>
        <v>0.24631521673417567</v>
      </c>
      <c r="F9" s="46">
        <f>'Raw Data'!H9*Factors!$B$7</f>
        <v>35.536848277012716</v>
      </c>
      <c r="G9" s="45">
        <f>('Raw Data'!$D9*Factors!$C$2)+('Raw Data'!$E9*Factors!$C$3)+('Raw Data'!$F9*Factors!$C$4)+('Raw Data'!$G9*Factors!$C$5)</f>
        <v>87.11</v>
      </c>
      <c r="H9" s="53">
        <f>G9/'Raw Data'!H9</f>
        <v>0.5266307962033735</v>
      </c>
      <c r="I9" s="46">
        <f>'Raw Data'!H9*Factors!$C$7</f>
        <v>67.67377166666667</v>
      </c>
      <c r="J9" s="45">
        <f>('Raw Data'!$D9*Factors!$D$2)+('Raw Data'!$E9*Factors!$D$3)+('Raw Data'!$F9*Factors!$D$4)+('Raw Data'!$G9*Factors!$D$5)</f>
        <v>69.231</v>
      </c>
      <c r="K9" s="53">
        <f>J9/'Raw Data'!H9</f>
        <v>0.41854180521129314</v>
      </c>
      <c r="L9" s="46">
        <f>'Raw Data'!H9*Factors!$D$7</f>
        <v>56.82842020451069</v>
      </c>
      <c r="M9" s="45">
        <f>('Raw Data'!$D9*Factors!$E$2)+('Raw Data'!$E9*Factors!$E$3)+('Raw Data'!$F9*Factors!$E$4)+('Raw Data'!$G9*Factors!$E$5)</f>
        <v>59.821</v>
      </c>
      <c r="N9" s="61">
        <f>M9/'Raw Data'!H9</f>
        <v>0.36165286258388246</v>
      </c>
      <c r="O9" s="46">
        <f>'Raw Data'!H9*Factors!$E$7</f>
        <v>52.41644434789985</v>
      </c>
      <c r="P9" s="79">
        <f t="shared" si="0"/>
        <v>-12.402579795489302</v>
      </c>
    </row>
    <row r="10" spans="1:16" ht="12">
      <c r="A10" s="72">
        <f>'Raw Data'!A10</f>
        <v>9</v>
      </c>
      <c r="B10" s="39" t="str">
        <f>'Raw Data'!B10</f>
        <v>d</v>
      </c>
      <c r="C10" s="38" t="str">
        <f>'Raw Data'!C10</f>
        <v>OEM</v>
      </c>
      <c r="D10" s="45">
        <f>('Raw Data'!$D10*Factors!$B$2)+('Raw Data'!$E10*Factors!$B$3)+('Raw Data'!$F10*Factors!$B$4)+('Raw Data'!$G10*Factors!$B$5)</f>
        <v>65.41</v>
      </c>
      <c r="E10" s="53">
        <f>D10/'Raw Data'!H10</f>
        <v>0.4062732919254658</v>
      </c>
      <c r="F10" s="46">
        <f>'Raw Data'!H10*Factors!$B$7</f>
        <v>34.589399507883726</v>
      </c>
      <c r="G10" s="45">
        <f>('Raw Data'!$D10*Factors!$C$2)+('Raw Data'!$E10*Factors!$C$3)+('Raw Data'!$F10*Factors!$C$4)+('Raw Data'!$G10*Factors!$C$5)</f>
        <v>85.1</v>
      </c>
      <c r="H10" s="53">
        <f>G10/'Raw Data'!H10</f>
        <v>0.5285714285714286</v>
      </c>
      <c r="I10" s="46">
        <f>'Raw Data'!H10*Factors!$C$7</f>
        <v>65.86951960784313</v>
      </c>
      <c r="J10" s="45">
        <f>('Raw Data'!$D10*Factors!$D$2)+('Raw Data'!$E10*Factors!$D$3)+('Raw Data'!$F10*Factors!$D$4)+('Raw Data'!$G10*Factors!$D$5)</f>
        <v>83.77</v>
      </c>
      <c r="K10" s="53">
        <f>J10/'Raw Data'!H10</f>
        <v>0.5203105590062111</v>
      </c>
      <c r="L10" s="46">
        <f>'Raw Data'!H10*Factors!$D$7</f>
        <v>55.313316322629966</v>
      </c>
      <c r="M10" s="45">
        <f>('Raw Data'!$D10*Factors!$E$2)+('Raw Data'!$E10*Factors!$E$3)+('Raw Data'!$F10*Factors!$E$4)+('Raw Data'!$G10*Factors!$E$5)</f>
        <v>83.07</v>
      </c>
      <c r="N10" s="61">
        <f>M10/'Raw Data'!H10</f>
        <v>0.5159627329192547</v>
      </c>
      <c r="O10" s="46">
        <f>'Raw Data'!H10*Factors!$E$7</f>
        <v>51.01896826075736</v>
      </c>
      <c r="P10" s="79">
        <f t="shared" si="0"/>
        <v>-28.45668367737003</v>
      </c>
    </row>
    <row r="11" spans="1:16" ht="12">
      <c r="A11" s="72">
        <f>'Raw Data'!A11</f>
        <v>10</v>
      </c>
      <c r="B11" s="39" t="str">
        <f>'Raw Data'!B11</f>
        <v>d</v>
      </c>
      <c r="C11" s="38" t="str">
        <f>'Raw Data'!C11</f>
        <v>OEM</v>
      </c>
      <c r="D11" s="45">
        <f>('Raw Data'!$D11*Factors!$B$2)+('Raw Data'!$E11*Factors!$B$3)+('Raw Data'!$F11*Factors!$B$4)+('Raw Data'!$G11*Factors!$B$5)</f>
        <v>66.81</v>
      </c>
      <c r="E11" s="53">
        <f>D11/'Raw Data'!H11</f>
        <v>0.40490909090909094</v>
      </c>
      <c r="F11" s="46">
        <f>'Raw Data'!H11*Factors!$B$7</f>
        <v>35.448763470812516</v>
      </c>
      <c r="G11" s="45">
        <f>('Raw Data'!$D11*Factors!$C$2)+('Raw Data'!$E11*Factors!$C$3)+('Raw Data'!$F11*Factors!$C$4)+('Raw Data'!$G11*Factors!$C$5)</f>
        <v>86.89999999999999</v>
      </c>
      <c r="H11" s="53">
        <f>G11/'Raw Data'!H11</f>
        <v>0.5266666666666666</v>
      </c>
      <c r="I11" s="46">
        <f>'Raw Data'!H11*Factors!$C$7</f>
        <v>67.5060294117647</v>
      </c>
      <c r="J11" s="45">
        <f>('Raw Data'!$D11*Factors!$D$2)+('Raw Data'!$E11*Factors!$D$3)+('Raw Data'!$F11*Factors!$D$4)+('Raw Data'!$G11*Factors!$D$5)</f>
        <v>85.56999999999998</v>
      </c>
      <c r="K11" s="53">
        <f>J11/'Raw Data'!H11</f>
        <v>0.5186060606060605</v>
      </c>
      <c r="L11" s="46">
        <f>'Raw Data'!H11*Factors!$D$7</f>
        <v>56.68756020642201</v>
      </c>
      <c r="M11" s="45">
        <f>('Raw Data'!$D11*Factors!$E$2)+('Raw Data'!$E11*Factors!$E$3)+('Raw Data'!$F11*Factors!$E$4)+('Raw Data'!$G11*Factors!$E$5)</f>
        <v>84.86999999999999</v>
      </c>
      <c r="N11" s="61">
        <f>M11/'Raw Data'!H11</f>
        <v>0.5143636363636364</v>
      </c>
      <c r="O11" s="46">
        <f>'Raw Data'!H11*Factors!$E$7</f>
        <v>52.28652026723581</v>
      </c>
      <c r="P11" s="79">
        <f t="shared" si="0"/>
        <v>-28.882439793577966</v>
      </c>
    </row>
    <row r="12" spans="1:16" ht="12">
      <c r="A12" s="72">
        <f>'Raw Data'!A12</f>
        <v>11</v>
      </c>
      <c r="B12" s="39" t="str">
        <f>'Raw Data'!B12</f>
        <v>d</v>
      </c>
      <c r="C12" s="38" t="str">
        <f>'Raw Data'!C12</f>
        <v>OEM</v>
      </c>
      <c r="D12" s="45">
        <f>('Raw Data'!$D12*Factors!$B$2)+('Raw Data'!$E12*Factors!$B$3)+('Raw Data'!$F12*Factors!$B$4)+('Raw Data'!$G12*Factors!$B$5)</f>
        <v>60.910000000000004</v>
      </c>
      <c r="E12" s="53">
        <f>D12/'Raw Data'!H12</f>
        <v>0.32398936170212767</v>
      </c>
      <c r="F12" s="46">
        <f>'Raw Data'!H12*Factors!$B$7</f>
        <v>40.390106257653045</v>
      </c>
      <c r="G12" s="45">
        <f>('Raw Data'!$D12*Factors!$C$2)+('Raw Data'!$E12*Factors!$C$3)+('Raw Data'!$F12*Factors!$C$4)+('Raw Data'!$G12*Factors!$C$5)</f>
        <v>79.69</v>
      </c>
      <c r="H12" s="53">
        <f>G12/'Raw Data'!H12</f>
        <v>0.42388297872340425</v>
      </c>
      <c r="I12" s="46">
        <f>'Raw Data'!H12*Factors!$C$7</f>
        <v>76.91596078431373</v>
      </c>
      <c r="J12" s="45">
        <f>('Raw Data'!$D12*Factors!$D$2)+('Raw Data'!$E12*Factors!$D$3)+('Raw Data'!$F12*Factors!$D$4)+('Raw Data'!$G12*Factors!$D$5)</f>
        <v>78.16999999999999</v>
      </c>
      <c r="K12" s="53">
        <f>J12/'Raw Data'!H12</f>
        <v>0.4157978723404255</v>
      </c>
      <c r="L12" s="46">
        <f>'Raw Data'!H12*Factors!$D$7</f>
        <v>64.58946253822629</v>
      </c>
      <c r="M12" s="45">
        <f>('Raw Data'!$D12*Factors!$E$2)+('Raw Data'!$E12*Factors!$E$3)+('Raw Data'!$F12*Factors!$E$4)+('Raw Data'!$G12*Factors!$E$5)</f>
        <v>77.37</v>
      </c>
      <c r="N12" s="61">
        <f>M12/'Raw Data'!H12</f>
        <v>0.4115425531914894</v>
      </c>
      <c r="O12" s="46">
        <f>'Raw Data'!H12*Factors!$E$7</f>
        <v>59.574944304486856</v>
      </c>
      <c r="P12" s="79">
        <f t="shared" si="0"/>
        <v>-13.580537461773702</v>
      </c>
    </row>
    <row r="13" spans="1:16" ht="12">
      <c r="A13" s="72">
        <f>'Raw Data'!A13</f>
        <v>12</v>
      </c>
      <c r="B13" s="39" t="str">
        <f>'Raw Data'!B13</f>
        <v>e</v>
      </c>
      <c r="C13" s="38" t="str">
        <f>'Raw Data'!C13</f>
        <v>OEM</v>
      </c>
      <c r="D13" s="45">
        <f>('Raw Data'!$D13*Factors!$B$2)+('Raw Data'!$E13*Factors!$B$3)+('Raw Data'!$F13*Factors!$B$4)+('Raw Data'!$G13*Factors!$B$5)</f>
        <v>66.51</v>
      </c>
      <c r="E13" s="53">
        <f>D13/'Raw Data'!H13</f>
        <v>0.38224137931034485</v>
      </c>
      <c r="F13" s="46">
        <f>'Raw Data'!H13*Factors!$B$7</f>
        <v>37.382332387402286</v>
      </c>
      <c r="G13" s="45">
        <f>('Raw Data'!$D13*Factors!$C$2)+('Raw Data'!$E13*Factors!$C$3)+('Raw Data'!$F13*Factors!$C$4)+('Raw Data'!$G13*Factors!$C$5)</f>
        <v>86.88999999999999</v>
      </c>
      <c r="H13" s="53">
        <f>G13/'Raw Data'!H13</f>
        <v>0.49936781609195396</v>
      </c>
      <c r="I13" s="46">
        <f>'Raw Data'!H13*Factors!$C$7</f>
        <v>71.18817647058823</v>
      </c>
      <c r="J13" s="45">
        <f>('Raw Data'!$D13*Factors!$D$2)+('Raw Data'!$E13*Factors!$D$3)+('Raw Data'!$F13*Factors!$D$4)+('Raw Data'!$G13*Factors!$D$5)</f>
        <v>85.36999999999998</v>
      </c>
      <c r="K13" s="53">
        <f>J13/'Raw Data'!H13</f>
        <v>0.49063218390804586</v>
      </c>
      <c r="L13" s="46">
        <f>'Raw Data'!H13*Factors!$D$7</f>
        <v>59.77960894495412</v>
      </c>
      <c r="M13" s="45">
        <f>('Raw Data'!$D13*Factors!$E$2)+('Raw Data'!$E13*Factors!$E$3)+('Raw Data'!$F13*Factors!$E$4)+('Raw Data'!$G13*Factors!$E$5)</f>
        <v>84.57</v>
      </c>
      <c r="N13" s="61">
        <f>M13/'Raw Data'!H13</f>
        <v>0.48603448275862066</v>
      </c>
      <c r="O13" s="46">
        <f>'Raw Data'!H13*Factors!$E$7</f>
        <v>55.138512281812304</v>
      </c>
      <c r="P13" s="79">
        <f t="shared" si="0"/>
        <v>-25.590391055045856</v>
      </c>
    </row>
    <row r="14" spans="1:16" ht="12">
      <c r="A14" s="72">
        <f>'Raw Data'!A14</f>
        <v>13</v>
      </c>
      <c r="B14" s="41" t="str">
        <f>'Raw Data'!B14</f>
        <v>e</v>
      </c>
      <c r="C14" s="42" t="str">
        <f>'Raw Data'!C14</f>
        <v>OEM</v>
      </c>
      <c r="D14" s="45">
        <f>('Raw Data'!$D14*Factors!$B$2)+('Raw Data'!$E14*Factors!$B$3)+('Raw Data'!$F14*Factors!$B$4)+('Raw Data'!$G14*Factors!$B$5)</f>
        <v>68.31</v>
      </c>
      <c r="E14" s="53">
        <f>D14/'Raw Data'!H14</f>
        <v>0.39034285714285716</v>
      </c>
      <c r="F14" s="46">
        <f>'Raw Data'!H14*Factors!$B$7</f>
        <v>37.597173378134485</v>
      </c>
      <c r="G14" s="45">
        <f>('Raw Data'!$D14*Factors!$C$2)+('Raw Data'!$E14*Factors!$C$3)+('Raw Data'!$F14*Factors!$C$4)+('Raw Data'!$G14*Factors!$C$5)</f>
        <v>89.58</v>
      </c>
      <c r="H14" s="53">
        <f>G14/'Raw Data'!H14</f>
        <v>0.5118857142857143</v>
      </c>
      <c r="I14" s="46">
        <f>'Raw Data'!H14*Factors!$C$7</f>
        <v>71.59730392156862</v>
      </c>
      <c r="J14" s="45">
        <f>('Raw Data'!$D14*Factors!$D$2)+('Raw Data'!$E14*Factors!$D$3)+('Raw Data'!$F14*Factors!$D$4)+('Raw Data'!$G14*Factors!$D$5)</f>
        <v>87.86999999999999</v>
      </c>
      <c r="K14" s="53">
        <f>J14/'Raw Data'!H14</f>
        <v>0.5021142857142856</v>
      </c>
      <c r="L14" s="46">
        <f>'Raw Data'!H14*Factors!$D$7</f>
        <v>60.12316991590213</v>
      </c>
      <c r="M14" s="45">
        <f>('Raw Data'!$D14*Factors!$E$2)+('Raw Data'!$E14*Factors!$E$3)+('Raw Data'!$F14*Factors!$E$4)+('Raw Data'!$G14*Factors!$E$5)</f>
        <v>86.97</v>
      </c>
      <c r="N14" s="61">
        <f>M14/'Raw Data'!H14</f>
        <v>0.49697142857142856</v>
      </c>
      <c r="O14" s="46">
        <f>'Raw Data'!H14*Factors!$E$7</f>
        <v>55.45540028343191</v>
      </c>
      <c r="P14" s="79">
        <f t="shared" si="0"/>
        <v>-27.74683008409786</v>
      </c>
    </row>
    <row r="15" spans="1:16" ht="12">
      <c r="A15" s="72">
        <f>'Raw Data'!A15</f>
        <v>14</v>
      </c>
      <c r="B15" s="41" t="str">
        <f>'Raw Data'!B15</f>
        <v>e</v>
      </c>
      <c r="C15" s="42" t="str">
        <f>'Raw Data'!C15</f>
        <v>OEM</v>
      </c>
      <c r="D15" s="45">
        <f>('Raw Data'!$D15*Factors!$B$2)+('Raw Data'!$E15*Factors!$B$3)+('Raw Data'!$F15*Factors!$B$4)+('Raw Data'!$G15*Factors!$B$5)</f>
        <v>61.31</v>
      </c>
      <c r="E15" s="53">
        <f>D15/'Raw Data'!H15</f>
        <v>0.29195238095238096</v>
      </c>
      <c r="F15" s="46">
        <f>'Raw Data'!H15*Factors!$B$7</f>
        <v>45.11660805376138</v>
      </c>
      <c r="G15" s="45">
        <f>('Raw Data'!$D15*Factors!$C$2)+('Raw Data'!$E15*Factors!$C$3)+('Raw Data'!$F15*Factors!$C$4)+('Raw Data'!$G15*Factors!$C$5)</f>
        <v>80.58</v>
      </c>
      <c r="H15" s="53">
        <f>G15/'Raw Data'!H15</f>
        <v>0.38371428571428573</v>
      </c>
      <c r="I15" s="46">
        <f>'Raw Data'!H15*Factors!$C$7</f>
        <v>85.91676470588236</v>
      </c>
      <c r="J15" s="45">
        <f>('Raw Data'!$D15*Factors!$D$2)+('Raw Data'!$E15*Factors!$D$3)+('Raw Data'!$F15*Factors!$D$4)+('Raw Data'!$G15*Factors!$D$5)</f>
        <v>78.87</v>
      </c>
      <c r="K15" s="53">
        <f>J15/'Raw Data'!H15</f>
        <v>0.3755714285714286</v>
      </c>
      <c r="L15" s="46">
        <f>'Raw Data'!H15*Factors!$D$7</f>
        <v>72.14780389908256</v>
      </c>
      <c r="M15" s="45">
        <f>('Raw Data'!$D15*Factors!$E$2)+('Raw Data'!$E15*Factors!$E$3)+('Raw Data'!$F15*Factors!$E$4)+('Raw Data'!$G15*Factors!$E$5)</f>
        <v>77.97</v>
      </c>
      <c r="N15" s="61">
        <f>M15/'Raw Data'!H15</f>
        <v>0.3712857142857143</v>
      </c>
      <c r="O15" s="46">
        <f>'Raw Data'!H15*Factors!$E$7</f>
        <v>66.5464803401183</v>
      </c>
      <c r="P15" s="79">
        <f t="shared" si="0"/>
        <v>-6.722196100917444</v>
      </c>
    </row>
    <row r="16" spans="1:16" ht="12">
      <c r="A16" s="72">
        <f>'Raw Data'!A16</f>
        <v>15</v>
      </c>
      <c r="B16" s="41" t="str">
        <f>'Raw Data'!B16</f>
        <v>e</v>
      </c>
      <c r="C16" s="42" t="str">
        <f>'Raw Data'!C16</f>
        <v>OEM</v>
      </c>
      <c r="D16" s="45">
        <f>('Raw Data'!$D16*Factors!$B$2)+('Raw Data'!$E16*Factors!$B$3)+('Raw Data'!$F16*Factors!$B$4)+('Raw Data'!$G16*Factors!$B$5)</f>
        <v>77.71000000000001</v>
      </c>
      <c r="E16" s="53">
        <f>D16/'Raw Data'!H16</f>
        <v>0.3059448818897638</v>
      </c>
      <c r="F16" s="46">
        <f>'Raw Data'!H16*Factors!$B$7</f>
        <v>54.56961164597806</v>
      </c>
      <c r="G16" s="45">
        <f>('Raw Data'!$D16*Factors!$C$2)+('Raw Data'!$E16*Factors!$C$3)+('Raw Data'!$F16*Factors!$C$4)+('Raw Data'!$G16*Factors!$C$5)</f>
        <v>101.29</v>
      </c>
      <c r="H16" s="53">
        <f>G16/'Raw Data'!H16</f>
        <v>0.39877952755905516</v>
      </c>
      <c r="I16" s="46">
        <f>'Raw Data'!H16*Factors!$C$7</f>
        <v>103.91837254901961</v>
      </c>
      <c r="J16" s="45">
        <f>('Raw Data'!$D16*Factors!$D$2)+('Raw Data'!$E16*Factors!$D$3)+('Raw Data'!$F16*Factors!$D$4)+('Raw Data'!$G16*Factors!$D$5)</f>
        <v>99.76999999999998</v>
      </c>
      <c r="K16" s="53">
        <f>J16/'Raw Data'!H16</f>
        <v>0.3927952755905511</v>
      </c>
      <c r="L16" s="46">
        <f>'Raw Data'!H16*Factors!$D$7</f>
        <v>87.2644866207951</v>
      </c>
      <c r="M16" s="45">
        <f>('Raw Data'!$D16*Factors!$E$2)+('Raw Data'!$E16*Factors!$E$3)+('Raw Data'!$F16*Factors!$E$4)+('Raw Data'!$G16*Factors!$E$5)</f>
        <v>98.97</v>
      </c>
      <c r="N16" s="61">
        <f>M16/'Raw Data'!H16</f>
        <v>0.3896456692913386</v>
      </c>
      <c r="O16" s="46">
        <f>'Raw Data'!H16*Factors!$E$7</f>
        <v>80.48955241138118</v>
      </c>
      <c r="P16" s="79">
        <f t="shared" si="0"/>
        <v>-12.505513379204885</v>
      </c>
    </row>
    <row r="17" spans="1:16" ht="12">
      <c r="A17" s="72">
        <f>'Raw Data'!A17</f>
        <v>16</v>
      </c>
      <c r="B17" s="41" t="str">
        <f>'Raw Data'!B17</f>
        <v>e</v>
      </c>
      <c r="C17" s="42" t="str">
        <f>'Raw Data'!C17</f>
        <v>OEM</v>
      </c>
      <c r="D17" s="45">
        <f>('Raw Data'!$D17*Factors!$B$2)+('Raw Data'!$E17*Factors!$B$3)+('Raw Data'!$F17*Factors!$B$4)+('Raw Data'!$G17*Factors!$B$5)</f>
        <v>79.50999999999999</v>
      </c>
      <c r="E17" s="53">
        <f>D17/'Raw Data'!H17</f>
        <v>0.3118039215686274</v>
      </c>
      <c r="F17" s="46">
        <f>'Raw Data'!H17*Factors!$B$7</f>
        <v>54.78445263671025</v>
      </c>
      <c r="G17" s="45">
        <f>('Raw Data'!$D17*Factors!$C$2)+('Raw Data'!$E17*Factors!$C$3)+('Raw Data'!$F17*Factors!$C$4)+('Raw Data'!$G17*Factors!$C$5)</f>
        <v>103.98</v>
      </c>
      <c r="H17" s="53">
        <f>G17/'Raw Data'!H17</f>
        <v>0.407764705882353</v>
      </c>
      <c r="I17" s="46">
        <f>'Raw Data'!H17*Factors!$C$7</f>
        <v>104.3275</v>
      </c>
      <c r="J17" s="45">
        <f>('Raw Data'!$D17*Factors!$D$2)+('Raw Data'!$E17*Factors!$D$3)+('Raw Data'!$F17*Factors!$D$4)+('Raw Data'!$G17*Factors!$D$5)</f>
        <v>102.27</v>
      </c>
      <c r="K17" s="53">
        <f>J17/'Raw Data'!H17</f>
        <v>0.40105882352941175</v>
      </c>
      <c r="L17" s="46">
        <f>'Raw Data'!H17*Factors!$D$7</f>
        <v>87.6080475917431</v>
      </c>
      <c r="M17" s="45">
        <f>('Raw Data'!$D17*Factors!$E$2)+('Raw Data'!$E17*Factors!$E$3)+('Raw Data'!$F17*Factors!$E$4)+('Raw Data'!$G17*Factors!$E$5)</f>
        <v>101.36999999999999</v>
      </c>
      <c r="N17" s="61">
        <f>M17/'Raw Data'!H17</f>
        <v>0.39752941176470585</v>
      </c>
      <c r="O17" s="46">
        <f>'Raw Data'!H17*Factors!$E$7</f>
        <v>80.80644041300079</v>
      </c>
      <c r="P17" s="79">
        <f t="shared" si="0"/>
        <v>-14.661952408256894</v>
      </c>
    </row>
    <row r="18" spans="1:16" ht="12">
      <c r="A18" s="72">
        <f>'Raw Data'!A18</f>
        <v>17</v>
      </c>
      <c r="B18" s="41" t="str">
        <f>'Raw Data'!B18</f>
        <v>e</v>
      </c>
      <c r="C18" s="42" t="str">
        <f>'Raw Data'!C18</f>
        <v>OEM</v>
      </c>
      <c r="D18" s="45">
        <f>('Raw Data'!$D18*Factors!$B$2)+('Raw Data'!$E18*Factors!$B$3)+('Raw Data'!$F18*Factors!$B$4)+('Raw Data'!$G18*Factors!$B$5)</f>
        <v>86.50999999999999</v>
      </c>
      <c r="E18" s="53">
        <f>D18/'Raw Data'!H18</f>
        <v>0.2952559726962457</v>
      </c>
      <c r="F18" s="46">
        <f>'Raw Data'!H18*Factors!$B$7</f>
        <v>62.948410284533736</v>
      </c>
      <c r="G18" s="45">
        <f>('Raw Data'!$D18*Factors!$C$2)+('Raw Data'!$E18*Factors!$C$3)+('Raw Data'!$F18*Factors!$C$4)+('Raw Data'!$G18*Factors!$C$5)</f>
        <v>112.97999999999999</v>
      </c>
      <c r="H18" s="53">
        <f>G18/'Raw Data'!H18</f>
        <v>0.38559726962457336</v>
      </c>
      <c r="I18" s="46">
        <f>'Raw Data'!H18*Factors!$C$7</f>
        <v>119.8743431372549</v>
      </c>
      <c r="J18" s="45">
        <f>('Raw Data'!$D18*Factors!$D$2)+('Raw Data'!$E18*Factors!$D$3)+('Raw Data'!$F18*Factors!$D$4)+('Raw Data'!$G18*Factors!$D$5)</f>
        <v>111.27</v>
      </c>
      <c r="K18" s="53">
        <f>J18/'Raw Data'!H18</f>
        <v>0.3797610921501706</v>
      </c>
      <c r="L18" s="46">
        <f>'Raw Data'!H18*Factors!$D$7</f>
        <v>100.66336448776757</v>
      </c>
      <c r="M18" s="45">
        <f>('Raw Data'!$D18*Factors!$E$2)+('Raw Data'!$E18*Factors!$E$3)+('Raw Data'!$F18*Factors!$E$4)+('Raw Data'!$G18*Factors!$E$5)</f>
        <v>110.36999999999999</v>
      </c>
      <c r="N18" s="61">
        <f>M18/'Raw Data'!H18</f>
        <v>0.3766894197952218</v>
      </c>
      <c r="O18" s="46">
        <f>'Raw Data'!H18*Factors!$E$7</f>
        <v>92.848184474546</v>
      </c>
      <c r="P18" s="79">
        <f t="shared" si="0"/>
        <v>-10.60663551223243</v>
      </c>
    </row>
    <row r="19" spans="1:16" ht="12">
      <c r="A19" s="72">
        <f>'Raw Data'!A19</f>
        <v>18</v>
      </c>
      <c r="B19" s="41" t="str">
        <f>'Raw Data'!B19</f>
        <v>e</v>
      </c>
      <c r="C19" s="42" t="str">
        <f>'Raw Data'!C19</f>
        <v>OEM</v>
      </c>
      <c r="D19" s="45">
        <f>('Raw Data'!$D19*Factors!$B$2)+('Raw Data'!$E19*Factors!$B$3)+('Raw Data'!$F19*Factors!$B$4)+('Raw Data'!$G19*Factors!$B$5)</f>
        <v>82.31</v>
      </c>
      <c r="E19" s="53">
        <f>D19/'Raw Data'!H19</f>
        <v>0.2532615384615385</v>
      </c>
      <c r="F19" s="46">
        <f>'Raw Data'!H19*Factors!$B$7</f>
        <v>69.82332198796405</v>
      </c>
      <c r="G19" s="45">
        <f>('Raw Data'!$D19*Factors!$C$2)+('Raw Data'!$E19*Factors!$C$3)+('Raw Data'!$F19*Factors!$C$4)+('Raw Data'!$G19*Factors!$C$5)</f>
        <v>107.57999999999998</v>
      </c>
      <c r="H19" s="53">
        <f>G19/'Raw Data'!H19</f>
        <v>0.33101538461538454</v>
      </c>
      <c r="I19" s="46">
        <f>'Raw Data'!H19*Factors!$C$7</f>
        <v>132.96642156862745</v>
      </c>
      <c r="J19" s="45">
        <f>('Raw Data'!$D19*Factors!$D$2)+('Raw Data'!$E19*Factors!$D$3)+('Raw Data'!$F19*Factors!$D$4)+('Raw Data'!$G19*Factors!$D$5)</f>
        <v>105.86999999999999</v>
      </c>
      <c r="K19" s="53">
        <f>J19/'Raw Data'!H19</f>
        <v>0.3257538461538461</v>
      </c>
      <c r="L19" s="46">
        <f>'Raw Data'!H19*Factors!$D$7</f>
        <v>111.65731555810396</v>
      </c>
      <c r="M19" s="45">
        <f>('Raw Data'!$D19*Factors!$E$2)+('Raw Data'!$E19*Factors!$E$3)+('Raw Data'!$F19*Factors!$E$4)+('Raw Data'!$G19*Factors!$E$5)</f>
        <v>104.96999999999998</v>
      </c>
      <c r="N19" s="61">
        <f>M19/'Raw Data'!H19</f>
        <v>0.3229846153846153</v>
      </c>
      <c r="O19" s="46">
        <f>'Raw Data'!H19*Factors!$E$7</f>
        <v>102.98860052637356</v>
      </c>
      <c r="P19" s="79">
        <f t="shared" si="0"/>
        <v>5.78731555810397</v>
      </c>
    </row>
    <row r="20" spans="1:16" ht="12">
      <c r="A20" s="72">
        <f>'Raw Data'!A20</f>
        <v>19</v>
      </c>
      <c r="B20" s="41" t="str">
        <f>'Raw Data'!B20</f>
        <v>e</v>
      </c>
      <c r="C20" s="42" t="str">
        <f>'Raw Data'!C20</f>
        <v>OEM</v>
      </c>
      <c r="D20" s="45">
        <f>('Raw Data'!$D20*Factors!$B$2)+('Raw Data'!$E20*Factors!$B$3)+('Raw Data'!$F20*Factors!$B$4)+('Raw Data'!$G20*Factors!$B$5)</f>
        <v>73.21000000000001</v>
      </c>
      <c r="E20" s="53">
        <f>D20/'Raw Data'!H20</f>
        <v>0.2533217993079585</v>
      </c>
      <c r="F20" s="46">
        <f>'Raw Data'!H20*Factors!$B$7</f>
        <v>62.089046321604954</v>
      </c>
      <c r="G20" s="45">
        <f>('Raw Data'!$D20*Factors!$C$2)+('Raw Data'!$E20*Factors!$C$3)+('Raw Data'!$F20*Factors!$C$4)+('Raw Data'!$G20*Factors!$C$5)</f>
        <v>95.88</v>
      </c>
      <c r="H20" s="53">
        <f>G20/'Raw Data'!H20</f>
        <v>0.3317647058823529</v>
      </c>
      <c r="I20" s="46">
        <f>'Raw Data'!H20*Factors!$C$7</f>
        <v>118.23783333333333</v>
      </c>
      <c r="J20" s="45">
        <f>('Raw Data'!$D20*Factors!$D$2)+('Raw Data'!$E20*Factors!$D$3)+('Raw Data'!$F20*Factors!$D$4)+('Raw Data'!$G20*Factors!$D$5)</f>
        <v>94.16999999999999</v>
      </c>
      <c r="K20" s="53">
        <f>J20/'Raw Data'!H20</f>
        <v>0.32584775086505186</v>
      </c>
      <c r="L20" s="46">
        <f>'Raw Data'!H20*Factors!$D$7</f>
        <v>99.28912060397552</v>
      </c>
      <c r="M20" s="45">
        <f>('Raw Data'!$D20*Factors!$E$2)+('Raw Data'!$E20*Factors!$E$3)+('Raw Data'!$F20*Factors!$E$4)+('Raw Data'!$G20*Factors!$E$5)</f>
        <v>93.26999999999998</v>
      </c>
      <c r="N20" s="61">
        <f>M20/'Raw Data'!H20</f>
        <v>0.3227335640138408</v>
      </c>
      <c r="O20" s="46">
        <f>'Raw Data'!H20*Factors!$E$7</f>
        <v>91.58063246806756</v>
      </c>
      <c r="P20" s="79">
        <f t="shared" si="0"/>
        <v>5.1191206039755315</v>
      </c>
    </row>
    <row r="21" spans="1:16" ht="12">
      <c r="A21" s="72">
        <f>'Raw Data'!A21</f>
        <v>20</v>
      </c>
      <c r="B21" s="41" t="str">
        <f>'Raw Data'!B21</f>
        <v>f</v>
      </c>
      <c r="C21" s="42" t="str">
        <f>'Raw Data'!C21</f>
        <v>OEM</v>
      </c>
      <c r="D21" s="45">
        <f>('Raw Data'!$D21*Factors!$B$2)+('Raw Data'!$E21*Factors!$B$3)+('Raw Data'!$F21*Factors!$B$4)+('Raw Data'!$G21*Factors!$B$5)</f>
        <v>46.11000000000001</v>
      </c>
      <c r="E21" s="53">
        <f>D21/'Raw Data'!H21</f>
        <v>0.2519672131147541</v>
      </c>
      <c r="F21" s="46">
        <f>'Raw Data'!H21*Factors!$B$7</f>
        <v>39.315901303992064</v>
      </c>
      <c r="G21" s="45">
        <f>('Raw Data'!$D21*Factors!$C$2)+('Raw Data'!$E21*Factors!$C$3)+('Raw Data'!$F21*Factors!$C$4)+('Raw Data'!$G21*Factors!$C$5)</f>
        <v>96.62200000000001</v>
      </c>
      <c r="H21" s="53">
        <f>G21/'Raw Data'!H21</f>
        <v>0.5279890710382514</v>
      </c>
      <c r="I21" s="46">
        <f>'Raw Data'!H21*Factors!$C$7</f>
        <v>74.87032352941176</v>
      </c>
      <c r="J21" s="45">
        <f>('Raw Data'!$D21*Factors!$D$2)+('Raw Data'!$E21*Factors!$D$3)+('Raw Data'!$F21*Factors!$D$4)+('Raw Data'!$G21*Factors!$D$5)</f>
        <v>77.09</v>
      </c>
      <c r="K21" s="53">
        <f>J21/'Raw Data'!H21</f>
        <v>0.4212568306010929</v>
      </c>
      <c r="L21" s="46">
        <f>'Raw Data'!H21*Factors!$D$7</f>
        <v>62.871657683486234</v>
      </c>
      <c r="M21" s="45">
        <f>('Raw Data'!$D21*Factors!$E$2)+('Raw Data'!$E21*Factors!$E$3)+('Raw Data'!$F21*Factors!$E$4)+('Raw Data'!$G21*Factors!$E$5)</f>
        <v>66.81</v>
      </c>
      <c r="N21" s="61">
        <f>M21/'Raw Data'!H21</f>
        <v>0.36508196721311476</v>
      </c>
      <c r="O21" s="46">
        <f>'Raw Data'!H21*Factors!$E$7</f>
        <v>57.990504296388806</v>
      </c>
      <c r="P21" s="79">
        <f t="shared" si="0"/>
        <v>-14.21834231651377</v>
      </c>
    </row>
    <row r="22" spans="1:16" ht="12">
      <c r="A22" s="72">
        <f>'Raw Data'!A22</f>
        <v>21</v>
      </c>
      <c r="B22" s="41" t="str">
        <f>'Raw Data'!B22</f>
        <v>f</v>
      </c>
      <c r="C22" s="42" t="str">
        <f>'Raw Data'!C22</f>
        <v>OEM</v>
      </c>
      <c r="D22" s="45">
        <f>('Raw Data'!$D22*Factors!$B$2)+('Raw Data'!$E22*Factors!$B$3)+('Raw Data'!$F22*Factors!$B$4)+('Raw Data'!$G22*Factors!$B$5)</f>
        <v>63.69</v>
      </c>
      <c r="E22" s="53">
        <f>D22/'Raw Data'!H22</f>
        <v>0.20028301886792452</v>
      </c>
      <c r="F22" s="46">
        <f>'Raw Data'!H22*Factors!$B$7</f>
        <v>68.31943505283867</v>
      </c>
      <c r="G22" s="45">
        <f>('Raw Data'!$D22*Factors!$C$2)+('Raw Data'!$E22*Factors!$C$3)+('Raw Data'!$F22*Factors!$C$4)+('Raw Data'!$G22*Factors!$C$5)</f>
        <v>134.028</v>
      </c>
      <c r="H22" s="53">
        <f>G22/'Raw Data'!H22</f>
        <v>0.4214716981132075</v>
      </c>
      <c r="I22" s="46">
        <f>'Raw Data'!H22*Factors!$C$7</f>
        <v>130.10252941176472</v>
      </c>
      <c r="J22" s="45">
        <f>('Raw Data'!$D22*Factors!$D$2)+('Raw Data'!$E22*Factors!$D$3)+('Raw Data'!$F22*Factors!$D$4)+('Raw Data'!$G22*Factors!$D$5)</f>
        <v>107.01</v>
      </c>
      <c r="K22" s="53">
        <f>J22/'Raw Data'!H22</f>
        <v>0.3365094339622642</v>
      </c>
      <c r="L22" s="46">
        <f>'Raw Data'!H22*Factors!$D$7</f>
        <v>109.25238876146787</v>
      </c>
      <c r="M22" s="45">
        <f>('Raw Data'!$D22*Factors!$E$2)+('Raw Data'!$E22*Factors!$E$3)+('Raw Data'!$F22*Factors!$E$4)+('Raw Data'!$G22*Factors!$E$5)</f>
        <v>92.79</v>
      </c>
      <c r="N22" s="61">
        <f>M22/'Raw Data'!H22</f>
        <v>0.2917924528301887</v>
      </c>
      <c r="O22" s="46">
        <f>'Raw Data'!H22*Factors!$E$7</f>
        <v>100.77038451503628</v>
      </c>
      <c r="P22" s="79">
        <f t="shared" si="0"/>
        <v>2.242388761467865</v>
      </c>
    </row>
    <row r="23" spans="1:16" ht="12">
      <c r="A23" s="72">
        <f>'Raw Data'!A23</f>
        <v>22</v>
      </c>
      <c r="B23" s="41" t="str">
        <f>'Raw Data'!B23</f>
        <v>f</v>
      </c>
      <c r="C23" s="42" t="str">
        <f>'Raw Data'!C23</f>
        <v>OEM</v>
      </c>
      <c r="D23" s="45">
        <f>('Raw Data'!$D23*Factors!$B$2)+('Raw Data'!$E23*Factors!$B$3)+('Raw Data'!$F23*Factors!$B$4)+('Raw Data'!$G23*Factors!$B$5)</f>
        <v>73.56</v>
      </c>
      <c r="E23" s="53">
        <f>D23/'Raw Data'!H23</f>
        <v>0.17106976744186048</v>
      </c>
      <c r="F23" s="46">
        <f>'Raw Data'!H23*Factors!$B$7</f>
        <v>92.38162601484474</v>
      </c>
      <c r="G23" s="45">
        <f>('Raw Data'!$D23*Factors!$C$2)+('Raw Data'!$E23*Factors!$C$3)+('Raw Data'!$F23*Factors!$C$4)+('Raw Data'!$G23*Factors!$C$5)</f>
        <v>155.397</v>
      </c>
      <c r="H23" s="53">
        <f>G23/'Raw Data'!H23</f>
        <v>0.3613883720930232</v>
      </c>
      <c r="I23" s="46">
        <f>'Raw Data'!H23*Factors!$C$7</f>
        <v>175.92480392156864</v>
      </c>
      <c r="J23" s="45">
        <f>('Raw Data'!$D23*Factors!$D$2)+('Raw Data'!$E23*Factors!$D$3)+('Raw Data'!$F23*Factors!$D$4)+('Raw Data'!$G23*Factors!$D$5)</f>
        <v>123.99</v>
      </c>
      <c r="K23" s="53">
        <f>J23/'Raw Data'!H23</f>
        <v>0.2883488372093023</v>
      </c>
      <c r="L23" s="46">
        <f>'Raw Data'!H23*Factors!$D$7</f>
        <v>147.73121750764525</v>
      </c>
      <c r="M23" s="45">
        <f>('Raw Data'!$D23*Factors!$E$2)+('Raw Data'!$E23*Factors!$E$3)+('Raw Data'!$F23*Factors!$E$4)+('Raw Data'!$G23*Factors!$E$5)</f>
        <v>107.46</v>
      </c>
      <c r="N23" s="61">
        <f>M23/'Raw Data'!H23</f>
        <v>0.24990697674418602</v>
      </c>
      <c r="O23" s="46">
        <f>'Raw Data'!H23*Factors!$E$7</f>
        <v>136.2618406964327</v>
      </c>
      <c r="P23" s="79">
        <f t="shared" si="0"/>
        <v>23.74121750764526</v>
      </c>
    </row>
    <row r="24" spans="1:16" ht="12">
      <c r="A24" s="72">
        <f>'Raw Data'!A24</f>
        <v>23</v>
      </c>
      <c r="B24" s="41" t="str">
        <f>'Raw Data'!B24</f>
        <v>f</v>
      </c>
      <c r="C24" s="42" t="str">
        <f>'Raw Data'!C24</f>
        <v>OEM</v>
      </c>
      <c r="D24" s="45">
        <f>('Raw Data'!$D24*Factors!$B$2)+('Raw Data'!$E24*Factors!$B$3)+('Raw Data'!$F24*Factors!$B$4)+('Raw Data'!$G24*Factors!$B$5)</f>
        <v>118.84</v>
      </c>
      <c r="E24" s="53">
        <f>D24/'Raw Data'!H24</f>
        <v>0.19906197654941374</v>
      </c>
      <c r="F24" s="46">
        <f>'Raw Data'!H24*Factors!$B$7</f>
        <v>128.26007146712163</v>
      </c>
      <c r="G24" s="45">
        <f>('Raw Data'!$D24*Factors!$C$2)+('Raw Data'!$E24*Factors!$C$3)+('Raw Data'!$F24*Factors!$C$4)+('Raw Data'!$G24*Factors!$C$5)</f>
        <v>252.463</v>
      </c>
      <c r="H24" s="53">
        <f>G24/'Raw Data'!H24</f>
        <v>0.4228860971524288</v>
      </c>
      <c r="I24" s="46">
        <f>'Raw Data'!H24*Factors!$C$7</f>
        <v>244.24908823529412</v>
      </c>
      <c r="J24" s="45">
        <f>('Raw Data'!$D24*Factors!$D$2)+('Raw Data'!$E24*Factors!$D$3)+('Raw Data'!$F24*Factors!$D$4)+('Raw Data'!$G24*Factors!$D$5)</f>
        <v>201.41</v>
      </c>
      <c r="K24" s="53">
        <f>J24/'Raw Data'!H24</f>
        <v>0.33737018425460635</v>
      </c>
      <c r="L24" s="46">
        <f>'Raw Data'!H24*Factors!$D$7</f>
        <v>205.10589965596327</v>
      </c>
      <c r="M24" s="45">
        <f>('Raw Data'!$D24*Factors!$E$2)+('Raw Data'!$E24*Factors!$E$3)+('Raw Data'!$F24*Factors!$E$4)+('Raw Data'!$G24*Factors!$E$5)</f>
        <v>174.53999999999996</v>
      </c>
      <c r="N24" s="61">
        <f>M24/'Raw Data'!H24</f>
        <v>0.2923618090452261</v>
      </c>
      <c r="O24" s="46">
        <f>'Raw Data'!H24*Factors!$E$7</f>
        <v>189.18213696690773</v>
      </c>
      <c r="P24" s="79">
        <f t="shared" si="0"/>
        <v>3.6958996559632737</v>
      </c>
    </row>
    <row r="25" spans="1:16" ht="12">
      <c r="A25" s="72">
        <f>'Raw Data'!A25</f>
        <v>24</v>
      </c>
      <c r="B25" s="41" t="str">
        <f>'Raw Data'!B25</f>
        <v>g</v>
      </c>
      <c r="C25" s="42" t="str">
        <f>'Raw Data'!C25</f>
        <v>OEM</v>
      </c>
      <c r="D25" s="45">
        <f>('Raw Data'!$D25*Factors!$B$2)+('Raw Data'!$E25*Factors!$B$3)+('Raw Data'!$F25*Factors!$B$4)+('Raw Data'!$G25*Factors!$B$5)</f>
        <v>24.419999999999998</v>
      </c>
      <c r="E25" s="53">
        <f>D25/'Raw Data'!H25</f>
        <v>0.24178217821782177</v>
      </c>
      <c r="F25" s="46">
        <f>'Raw Data'!H25*Factors!$B$7</f>
        <v>21.698940063951902</v>
      </c>
      <c r="G25" s="45">
        <f>('Raw Data'!$D25*Factors!$C$2)+('Raw Data'!$E25*Factors!$C$3)+('Raw Data'!$F25*Factors!$C$4)+('Raw Data'!$G25*Factors!$C$5)</f>
        <v>53.468</v>
      </c>
      <c r="H25" s="53">
        <f>G25/'Raw Data'!H25</f>
        <v>0.5293861386138614</v>
      </c>
      <c r="I25" s="46">
        <f>'Raw Data'!H25*Factors!$C$7</f>
        <v>41.32187254901961</v>
      </c>
      <c r="J25" s="45">
        <f>('Raw Data'!$D25*Factors!$D$2)+('Raw Data'!$E25*Factors!$D$3)+('Raw Data'!$F25*Factors!$D$4)+('Raw Data'!$G25*Factors!$D$5)</f>
        <v>42.22</v>
      </c>
      <c r="K25" s="53">
        <f>J25/'Raw Data'!H25</f>
        <v>0.418019801980198</v>
      </c>
      <c r="L25" s="46">
        <f>'Raw Data'!H25*Factors!$D$7</f>
        <v>34.69965806574923</v>
      </c>
      <c r="M25" s="45">
        <f>('Raw Data'!$D25*Factors!$E$2)+('Raw Data'!$E25*Factors!$E$3)+('Raw Data'!$F25*Factors!$E$4)+('Raw Data'!$G25*Factors!$E$5)</f>
        <v>36.300000000000004</v>
      </c>
      <c r="N25" s="61">
        <f>M25/'Raw Data'!H25</f>
        <v>0.35940594059405945</v>
      </c>
      <c r="O25" s="46">
        <f>'Raw Data'!H25*Factors!$E$7</f>
        <v>32.00568816358071</v>
      </c>
      <c r="P25" s="79">
        <f t="shared" si="0"/>
        <v>-7.520341934250766</v>
      </c>
    </row>
    <row r="26" spans="1:16" ht="12">
      <c r="A26" s="72">
        <f>'Raw Data'!A26</f>
        <v>25</v>
      </c>
      <c r="B26" s="41" t="str">
        <f>'Raw Data'!B26</f>
        <v>g</v>
      </c>
      <c r="C26" s="42" t="str">
        <f>'Raw Data'!C26</f>
        <v>OEM</v>
      </c>
      <c r="D26" s="45">
        <f>('Raw Data'!$D26*Factors!$B$2)+('Raw Data'!$E26*Factors!$B$3)+('Raw Data'!$F26*Factors!$B$4)+('Raw Data'!$G26*Factors!$B$5)</f>
        <v>31.22</v>
      </c>
      <c r="E26" s="53">
        <f>D26/'Raw Data'!H26</f>
        <v>0.21985915492957744</v>
      </c>
      <c r="F26" s="46">
        <f>'Raw Data'!H26*Factors!$B$7</f>
        <v>30.507420683971983</v>
      </c>
      <c r="G26" s="45">
        <f>('Raw Data'!$D26*Factors!$C$2)+('Raw Data'!$E26*Factors!$C$3)+('Raw Data'!$F26*Factors!$C$4)+('Raw Data'!$G26*Factors!$C$5)</f>
        <v>68.598</v>
      </c>
      <c r="H26" s="53">
        <f>G26/'Raw Data'!H26</f>
        <v>0.48308450704225353</v>
      </c>
      <c r="I26" s="46">
        <f>'Raw Data'!H26*Factors!$C$7</f>
        <v>58.09609803921569</v>
      </c>
      <c r="J26" s="45">
        <f>('Raw Data'!$D26*Factors!$D$2)+('Raw Data'!$E26*Factors!$D$3)+('Raw Data'!$F26*Factors!$D$4)+('Raw Data'!$G26*Factors!$D$5)</f>
        <v>54.12</v>
      </c>
      <c r="K26" s="53">
        <f>J26/'Raw Data'!H26</f>
        <v>0.38112676056338024</v>
      </c>
      <c r="L26" s="46">
        <f>'Raw Data'!H26*Factors!$D$7</f>
        <v>48.78565787461773</v>
      </c>
      <c r="M26" s="45">
        <f>('Raw Data'!$D26*Factors!$E$2)+('Raw Data'!$E26*Factors!$E$3)+('Raw Data'!$F26*Factors!$E$4)+('Raw Data'!$G26*Factors!$E$5)</f>
        <v>46.5</v>
      </c>
      <c r="N26" s="61">
        <f>M26/'Raw Data'!H26</f>
        <v>0.3274647887323944</v>
      </c>
      <c r="O26" s="46">
        <f>'Raw Data'!H26*Factors!$E$7</f>
        <v>44.99809622998475</v>
      </c>
      <c r="P26" s="79">
        <f t="shared" si="0"/>
        <v>-5.334342125382264</v>
      </c>
    </row>
    <row r="27" spans="1:16" ht="12">
      <c r="A27" s="72">
        <f>'Raw Data'!A27</f>
        <v>26</v>
      </c>
      <c r="B27" s="41" t="str">
        <f>'Raw Data'!B27</f>
        <v>g</v>
      </c>
      <c r="C27" s="42" t="str">
        <f>'Raw Data'!C27</f>
        <v>OEM</v>
      </c>
      <c r="D27" s="45">
        <f>('Raw Data'!$D27*Factors!$B$2)+('Raw Data'!$E27*Factors!$B$3)+('Raw Data'!$F27*Factors!$B$4)+('Raw Data'!$G27*Factors!$B$5)</f>
        <v>32.11</v>
      </c>
      <c r="E27" s="53">
        <f>D27/'Raw Data'!H27</f>
        <v>0.15146226415094338</v>
      </c>
      <c r="F27" s="46">
        <f>'Raw Data'!H27*Factors!$B$7</f>
        <v>45.54629003522578</v>
      </c>
      <c r="G27" s="45">
        <f>('Raw Data'!$D27*Factors!$C$2)+('Raw Data'!$E27*Factors!$C$3)+('Raw Data'!$F27*Factors!$C$4)+('Raw Data'!$G27*Factors!$C$5)</f>
        <v>70.381</v>
      </c>
      <c r="H27" s="53">
        <f>G27/'Raw Data'!H27</f>
        <v>0.3319858490566038</v>
      </c>
      <c r="I27" s="46">
        <f>'Raw Data'!H27*Factors!$C$7</f>
        <v>86.73501960784314</v>
      </c>
      <c r="J27" s="45">
        <f>('Raw Data'!$D27*Factors!$D$2)+('Raw Data'!$E27*Factors!$D$3)+('Raw Data'!$F27*Factors!$D$4)+('Raw Data'!$G27*Factors!$D$5)</f>
        <v>55.58</v>
      </c>
      <c r="K27" s="53">
        <f>J27/'Raw Data'!H27</f>
        <v>0.26216981132075473</v>
      </c>
      <c r="L27" s="46">
        <f>'Raw Data'!H27*Factors!$D$7</f>
        <v>72.83492584097858</v>
      </c>
      <c r="M27" s="45">
        <f>('Raw Data'!$D27*Factors!$E$2)+('Raw Data'!$E27*Factors!$E$3)+('Raw Data'!$F27*Factors!$E$4)+('Raw Data'!$G27*Factors!$E$5)</f>
        <v>47.79</v>
      </c>
      <c r="N27" s="61">
        <f>M27/'Raw Data'!H27</f>
        <v>0.22542452830188678</v>
      </c>
      <c r="O27" s="46">
        <f>'Raw Data'!H27*Factors!$E$7</f>
        <v>67.18025634335753</v>
      </c>
      <c r="P27" s="79">
        <f t="shared" si="0"/>
        <v>17.254925840978586</v>
      </c>
    </row>
    <row r="28" spans="1:16" ht="12">
      <c r="A28" s="72">
        <f>'Raw Data'!A28</f>
        <v>27</v>
      </c>
      <c r="B28" s="41" t="str">
        <f>'Raw Data'!B28</f>
        <v>g</v>
      </c>
      <c r="C28" s="42" t="str">
        <f>'Raw Data'!C28</f>
        <v>OEM</v>
      </c>
      <c r="D28" s="45">
        <f>('Raw Data'!$D28*Factors!$B$2)+('Raw Data'!$E28*Factors!$B$3)+('Raw Data'!$F28*Factors!$B$4)+('Raw Data'!$G28*Factors!$B$5)</f>
        <v>38.63</v>
      </c>
      <c r="E28" s="53">
        <f>D28/'Raw Data'!H28</f>
        <v>0.14307407407407408</v>
      </c>
      <c r="F28" s="46">
        <f>'Raw Data'!H28*Factors!$B$7</f>
        <v>58.00706749769321</v>
      </c>
      <c r="G28" s="45">
        <f>('Raw Data'!$D28*Factors!$C$2)+('Raw Data'!$E28*Factors!$C$3)+('Raw Data'!$F28*Factors!$C$4)+('Raw Data'!$G28*Factors!$C$5)</f>
        <v>84.625</v>
      </c>
      <c r="H28" s="53">
        <f>G28/'Raw Data'!H28</f>
        <v>0.31342592592592594</v>
      </c>
      <c r="I28" s="46">
        <f>'Raw Data'!H28*Factors!$C$7</f>
        <v>110.46441176470589</v>
      </c>
      <c r="J28" s="45">
        <f>('Raw Data'!$D28*Factors!$D$2)+('Raw Data'!$E28*Factors!$D$3)+('Raw Data'!$F28*Factors!$D$4)+('Raw Data'!$G28*Factors!$D$5)</f>
        <v>66.86</v>
      </c>
      <c r="K28" s="53">
        <f>J28/'Raw Data'!H28</f>
        <v>0.24762962962962962</v>
      </c>
      <c r="L28" s="46">
        <f>'Raw Data'!H28*Factors!$D$7</f>
        <v>92.76146215596329</v>
      </c>
      <c r="M28" s="45">
        <f>('Raw Data'!$D28*Factors!$E$2)+('Raw Data'!$E28*Factors!$E$3)+('Raw Data'!$F28*Factors!$E$4)+('Raw Data'!$G28*Factors!$E$5)</f>
        <v>57.510000000000005</v>
      </c>
      <c r="N28" s="61">
        <f>M28/'Raw Data'!H28</f>
        <v>0.21300000000000002</v>
      </c>
      <c r="O28" s="46">
        <f>'Raw Data'!H28*Factors!$E$7</f>
        <v>85.55976043729495</v>
      </c>
      <c r="P28" s="79">
        <f t="shared" si="0"/>
        <v>25.901462155963287</v>
      </c>
    </row>
    <row r="29" spans="1:16" ht="12">
      <c r="A29" s="72">
        <f>'Raw Data'!A29</f>
        <v>28</v>
      </c>
      <c r="B29" s="41" t="str">
        <f>'Raw Data'!B29</f>
        <v>h</v>
      </c>
      <c r="C29" s="42" t="str">
        <f>'Raw Data'!C29</f>
        <v>OEM</v>
      </c>
      <c r="D29" s="45">
        <f>('Raw Data'!$D29*Factors!$B$2)+('Raw Data'!$E29*Factors!$B$3)+('Raw Data'!$F29*Factors!$B$4)+('Raw Data'!$G29*Factors!$B$5)</f>
        <v>29.180000000000003</v>
      </c>
      <c r="E29" s="53">
        <f>D29/'Raw Data'!H29</f>
        <v>0.2244615384615385</v>
      </c>
      <c r="F29" s="46">
        <f>'Raw Data'!H29*Factors!$B$7</f>
        <v>27.92932879518562</v>
      </c>
      <c r="G29" s="45">
        <f>('Raw Data'!$D29*Factors!$C$2)+('Raw Data'!$E29*Factors!$C$3)+('Raw Data'!$F29*Factors!$C$4)+('Raw Data'!$G29*Factors!$C$5)</f>
        <v>63.27</v>
      </c>
      <c r="H29" s="53">
        <f>G29/'Raw Data'!H29</f>
        <v>0.4866923076923077</v>
      </c>
      <c r="I29" s="46">
        <f>'Raw Data'!H29*Factors!$C$7</f>
        <v>53.18656862745098</v>
      </c>
      <c r="J29" s="45">
        <f>('Raw Data'!$D29*Factors!$D$2)+('Raw Data'!$E29*Factors!$D$3)+('Raw Data'!$F29*Factors!$D$4)+('Raw Data'!$G29*Factors!$D$5)</f>
        <v>50.16</v>
      </c>
      <c r="K29" s="53">
        <f>J29/'Raw Data'!H29</f>
        <v>0.38584615384615384</v>
      </c>
      <c r="L29" s="46">
        <f>'Raw Data'!H29*Factors!$D$7</f>
        <v>44.662926223241584</v>
      </c>
      <c r="M29" s="45">
        <f>('Raw Data'!$D29*Factors!$E$2)+('Raw Data'!$E29*Factors!$E$3)+('Raw Data'!$F29*Factors!$E$4)+('Raw Data'!$G29*Factors!$E$5)</f>
        <v>43.260000000000005</v>
      </c>
      <c r="N29" s="61">
        <f>M29/'Raw Data'!H29</f>
        <v>0.3327692307692308</v>
      </c>
      <c r="O29" s="46">
        <f>'Raw Data'!H29*Factors!$E$7</f>
        <v>41.19544021054942</v>
      </c>
      <c r="P29" s="79">
        <f t="shared" si="0"/>
        <v>-5.497073776758413</v>
      </c>
    </row>
    <row r="30" spans="1:16" ht="12">
      <c r="A30" s="72">
        <f>'Raw Data'!A30</f>
        <v>29</v>
      </c>
      <c r="B30" s="41" t="str">
        <f>'Raw Data'!B30</f>
        <v>h</v>
      </c>
      <c r="C30" s="42" t="str">
        <f>'Raw Data'!C30</f>
        <v>OEM</v>
      </c>
      <c r="D30" s="45">
        <f>('Raw Data'!$D30*Factors!$B$2)+('Raw Data'!$E30*Factors!$B$3)+('Raw Data'!$F30*Factors!$B$4)+('Raw Data'!$G30*Factors!$B$5)</f>
        <v>31.980000000000004</v>
      </c>
      <c r="E30" s="53">
        <f>D30/'Raw Data'!H30</f>
        <v>0.19987500000000002</v>
      </c>
      <c r="F30" s="46">
        <f>'Raw Data'!H30*Factors!$B$7</f>
        <v>34.37455851715153</v>
      </c>
      <c r="G30" s="45">
        <f>('Raw Data'!$D30*Factors!$C$2)+('Raw Data'!$E30*Factors!$C$3)+('Raw Data'!$F30*Factors!$C$4)+('Raw Data'!$G30*Factors!$C$5)</f>
        <v>69.5</v>
      </c>
      <c r="H30" s="53">
        <f>G30/'Raw Data'!H30</f>
        <v>0.434375</v>
      </c>
      <c r="I30" s="46">
        <f>'Raw Data'!H30*Factors!$C$7</f>
        <v>65.46039215686275</v>
      </c>
      <c r="J30" s="45">
        <f>('Raw Data'!$D30*Factors!$D$2)+('Raw Data'!$E30*Factors!$D$3)+('Raw Data'!$F30*Factors!$D$4)+('Raw Data'!$G30*Factors!$D$5)</f>
        <v>55.059999999999995</v>
      </c>
      <c r="K30" s="53">
        <f>J30/'Raw Data'!H30</f>
        <v>0.34412499999999996</v>
      </c>
      <c r="L30" s="46">
        <f>'Raw Data'!H30*Factors!$D$7</f>
        <v>54.969755351681954</v>
      </c>
      <c r="M30" s="45">
        <f>('Raw Data'!$D30*Factors!$E$2)+('Raw Data'!$E30*Factors!$E$3)+('Raw Data'!$F30*Factors!$E$4)+('Raw Data'!$G30*Factors!$E$5)</f>
        <v>47.46</v>
      </c>
      <c r="N30" s="61">
        <f>M30/'Raw Data'!H30</f>
        <v>0.296625</v>
      </c>
      <c r="O30" s="46">
        <f>'Raw Data'!H30*Factors!$E$7</f>
        <v>50.70208025913775</v>
      </c>
      <c r="P30" s="79">
        <f t="shared" si="0"/>
        <v>-0.09024464831804124</v>
      </c>
    </row>
    <row r="31" spans="1:16" ht="12">
      <c r="A31" s="72">
        <f>'Raw Data'!A31</f>
        <v>30</v>
      </c>
      <c r="B31" s="41" t="str">
        <f>'Raw Data'!B31</f>
        <v>h</v>
      </c>
      <c r="C31" s="42" t="str">
        <f>'Raw Data'!C31</f>
        <v>OEM</v>
      </c>
      <c r="D31" s="45">
        <f>('Raw Data'!$D31*Factors!$B$2)+('Raw Data'!$E31*Factors!$B$3)+('Raw Data'!$F31*Factors!$B$4)+('Raw Data'!$G31*Factors!$B$5)</f>
        <v>38.38</v>
      </c>
      <c r="E31" s="53">
        <f>D31/'Raw Data'!H31</f>
        <v>0.1881372549019608</v>
      </c>
      <c r="F31" s="46">
        <f>'Raw Data'!H31*Factors!$B$7</f>
        <v>43.8275621093682</v>
      </c>
      <c r="G31" s="45">
        <f>('Raw Data'!$D31*Factors!$C$2)+('Raw Data'!$E31*Factors!$C$3)+('Raw Data'!$F31*Factors!$C$4)+('Raw Data'!$G31*Factors!$C$5)</f>
        <v>83.74</v>
      </c>
      <c r="H31" s="53">
        <f>G31/'Raw Data'!H31</f>
        <v>0.41049019607843135</v>
      </c>
      <c r="I31" s="46">
        <f>'Raw Data'!H31*Factors!$C$7</f>
        <v>83.462</v>
      </c>
      <c r="J31" s="45">
        <f>('Raw Data'!$D31*Factors!$D$2)+('Raw Data'!$E31*Factors!$D$3)+('Raw Data'!$F31*Factors!$D$4)+('Raw Data'!$G31*Factors!$D$5)</f>
        <v>66.26</v>
      </c>
      <c r="K31" s="53">
        <f>J31/'Raw Data'!H31</f>
        <v>0.3248039215686275</v>
      </c>
      <c r="L31" s="46">
        <f>'Raw Data'!H31*Factors!$D$7</f>
        <v>70.08643807339449</v>
      </c>
      <c r="M31" s="45">
        <f>('Raw Data'!$D31*Factors!$E$2)+('Raw Data'!$E31*Factors!$E$3)+('Raw Data'!$F31*Factors!$E$4)+('Raw Data'!$G31*Factors!$E$5)</f>
        <v>57.06</v>
      </c>
      <c r="N31" s="61">
        <f>M31/'Raw Data'!H31</f>
        <v>0.2797058823529412</v>
      </c>
      <c r="O31" s="46">
        <f>'Raw Data'!H31*Factors!$E$7</f>
        <v>64.64515233040063</v>
      </c>
      <c r="P31" s="79">
        <f t="shared" si="0"/>
        <v>3.8264380733944847</v>
      </c>
    </row>
    <row r="32" spans="1:16" ht="12">
      <c r="A32" s="72">
        <f>'Raw Data'!A32</f>
        <v>31</v>
      </c>
      <c r="B32" s="41" t="str">
        <f>'Raw Data'!B32</f>
        <v>h</v>
      </c>
      <c r="C32" s="42" t="str">
        <f>'Raw Data'!C32</f>
        <v>OEM</v>
      </c>
      <c r="D32" s="45">
        <f>('Raw Data'!$D32*Factors!$B$2)+('Raw Data'!$E32*Factors!$B$3)+('Raw Data'!$F32*Factors!$B$4)+('Raw Data'!$G32*Factors!$B$5)</f>
        <v>42.56</v>
      </c>
      <c r="E32" s="53">
        <f>D32/'Raw Data'!H32</f>
        <v>0.1553284671532847</v>
      </c>
      <c r="F32" s="46">
        <f>'Raw Data'!H32*Factors!$B$7</f>
        <v>58.866431460621996</v>
      </c>
      <c r="G32" s="45">
        <f>('Raw Data'!$D32*Factors!$C$2)+('Raw Data'!$E32*Factors!$C$3)+('Raw Data'!$F32*Factors!$C$4)+('Raw Data'!$G32*Factors!$C$5)</f>
        <v>92.646</v>
      </c>
      <c r="H32" s="53">
        <f>G32/'Raw Data'!H32</f>
        <v>0.33812408759124085</v>
      </c>
      <c r="I32" s="46">
        <f>'Raw Data'!H32*Factors!$C$7</f>
        <v>112.10092156862746</v>
      </c>
      <c r="J32" s="45">
        <f>('Raw Data'!$D32*Factors!$D$2)+('Raw Data'!$E32*Factors!$D$3)+('Raw Data'!$F32*Factors!$D$4)+('Raw Data'!$G32*Factors!$D$5)</f>
        <v>73.38</v>
      </c>
      <c r="K32" s="53">
        <f>J32/'Raw Data'!H32</f>
        <v>0.2678102189781022</v>
      </c>
      <c r="L32" s="46">
        <f>'Raw Data'!H32*Factors!$D$7</f>
        <v>94.13570603975533</v>
      </c>
      <c r="M32" s="45">
        <f>('Raw Data'!$D32*Factors!$E$2)+('Raw Data'!$E32*Factors!$E$3)+('Raw Data'!$F32*Factors!$E$4)+('Raw Data'!$G32*Factors!$E$5)</f>
        <v>63.24</v>
      </c>
      <c r="N32" s="61">
        <f>M32/'Raw Data'!H32</f>
        <v>0.2308029197080292</v>
      </c>
      <c r="O32" s="46">
        <f>'Raw Data'!H32*Factors!$E$7</f>
        <v>86.8273124437734</v>
      </c>
      <c r="P32" s="79">
        <f t="shared" si="0"/>
        <v>20.75570603975534</v>
      </c>
    </row>
    <row r="33" spans="1:16" ht="12">
      <c r="A33" s="72">
        <f>'Raw Data'!A33</f>
        <v>32</v>
      </c>
      <c r="B33" s="41" t="str">
        <f>'Raw Data'!B33</f>
        <v>I</v>
      </c>
      <c r="C33" s="42" t="str">
        <f>'Raw Data'!C33</f>
        <v>OEM</v>
      </c>
      <c r="D33" s="45">
        <f>('Raw Data'!$D33*Factors!$B$2)+('Raw Data'!$E33*Factors!$B$3)+('Raw Data'!$F33*Factors!$B$4)+('Raw Data'!$G33*Factors!$B$5)</f>
        <v>55.8</v>
      </c>
      <c r="E33" s="53">
        <f>D33/'Raw Data'!H33</f>
        <v>0.2426086956521739</v>
      </c>
      <c r="F33" s="46">
        <f>'Raw Data'!H33*Factors!$B$7</f>
        <v>49.41342786840532</v>
      </c>
      <c r="G33" s="45">
        <f>('Raw Data'!$D33*Factors!$C$2)+('Raw Data'!$E33*Factors!$C$3)+('Raw Data'!$F33*Factors!$C$4)+('Raw Data'!$G33*Factors!$C$5)</f>
        <v>115.382</v>
      </c>
      <c r="H33" s="53">
        <f>G33/'Raw Data'!H33</f>
        <v>0.5016608695652174</v>
      </c>
      <c r="I33" s="46">
        <f>'Raw Data'!H33*Factors!$C$7</f>
        <v>94.09931372549019</v>
      </c>
      <c r="J33" s="45">
        <f>('Raw Data'!$D33*Factors!$D$2)+('Raw Data'!$E33*Factors!$D$3)+('Raw Data'!$F33*Factors!$D$4)+('Raw Data'!$G33*Factors!$D$5)</f>
        <v>92.62</v>
      </c>
      <c r="K33" s="53">
        <f>J33/'Raw Data'!H33</f>
        <v>0.40269565217391307</v>
      </c>
      <c r="L33" s="46">
        <f>'Raw Data'!H33*Factors!$D$7</f>
        <v>79.0190233180428</v>
      </c>
      <c r="M33" s="45">
        <f>('Raw Data'!$D33*Factors!$E$2)+('Raw Data'!$E33*Factors!$E$3)+('Raw Data'!$F33*Factors!$E$4)+('Raw Data'!$G33*Factors!$E$5)</f>
        <v>80.64</v>
      </c>
      <c r="N33" s="61">
        <f>M33/'Raw Data'!H33</f>
        <v>0.3506086956521739</v>
      </c>
      <c r="O33" s="46">
        <f>'Raw Data'!H33*Factors!$E$7</f>
        <v>72.88424037251052</v>
      </c>
      <c r="P33" s="79">
        <f t="shared" si="0"/>
        <v>-13.600976681957206</v>
      </c>
    </row>
    <row r="34" spans="1:16" ht="12">
      <c r="A34" s="72">
        <f>'Raw Data'!A34</f>
        <v>33</v>
      </c>
      <c r="B34" s="41" t="str">
        <f>'Raw Data'!B34</f>
        <v>I</v>
      </c>
      <c r="C34" s="42" t="str">
        <f>'Raw Data'!C34</f>
        <v>OEM</v>
      </c>
      <c r="D34" s="45">
        <f>('Raw Data'!$D34*Factors!$B$2)+('Raw Data'!$E34*Factors!$B$3)+('Raw Data'!$F34*Factors!$B$4)+('Raw Data'!$G34*Factors!$B$5)</f>
        <v>67.77000000000001</v>
      </c>
      <c r="E34" s="53">
        <f>D34/'Raw Data'!H34</f>
        <v>0.20724770642201837</v>
      </c>
      <c r="F34" s="46">
        <f>'Raw Data'!H34*Factors!$B$7</f>
        <v>70.25300396942843</v>
      </c>
      <c r="G34" s="45">
        <f>('Raw Data'!$D34*Factors!$C$2)+('Raw Data'!$E34*Factors!$C$3)+('Raw Data'!$F34*Factors!$C$4)+('Raw Data'!$G34*Factors!$C$5)</f>
        <v>139.577</v>
      </c>
      <c r="H34" s="53">
        <f>G34/'Raw Data'!H34</f>
        <v>0.4268409785932722</v>
      </c>
      <c r="I34" s="46">
        <f>'Raw Data'!H34*Factors!$C$7</f>
        <v>133.78467647058824</v>
      </c>
      <c r="J34" s="45">
        <f>('Raw Data'!$D34*Factors!$D$2)+('Raw Data'!$E34*Factors!$D$3)+('Raw Data'!$F34*Factors!$D$4)+('Raw Data'!$G34*Factors!$D$5)</f>
        <v>112.16</v>
      </c>
      <c r="K34" s="53">
        <f>J34/'Raw Data'!H34</f>
        <v>0.3429969418960245</v>
      </c>
      <c r="L34" s="46">
        <f>'Raw Data'!H34*Factors!$D$7</f>
        <v>112.34443749999998</v>
      </c>
      <c r="M34" s="45">
        <f>('Raw Data'!$D34*Factors!$E$2)+('Raw Data'!$E34*Factors!$E$3)+('Raw Data'!$F34*Factors!$E$4)+('Raw Data'!$G34*Factors!$E$5)</f>
        <v>97.73</v>
      </c>
      <c r="N34" s="61">
        <f>M34/'Raw Data'!H34</f>
        <v>0.298868501529052</v>
      </c>
      <c r="O34" s="46">
        <f>'Raw Data'!H34*Factors!$E$7</f>
        <v>103.62237652961278</v>
      </c>
      <c r="P34" s="79">
        <f t="shared" si="0"/>
        <v>0.18443749999998715</v>
      </c>
    </row>
    <row r="35" spans="1:16" ht="12">
      <c r="A35" s="72">
        <f>'Raw Data'!A35</f>
        <v>34</v>
      </c>
      <c r="B35" s="41" t="str">
        <f>'Raw Data'!B35</f>
        <v>I</v>
      </c>
      <c r="C35" s="42" t="str">
        <f>'Raw Data'!C35</f>
        <v>OEM</v>
      </c>
      <c r="D35" s="45">
        <f>('Raw Data'!$D35*Factors!$B$2)+('Raw Data'!$E35*Factors!$B$3)+('Raw Data'!$F35*Factors!$B$4)+('Raw Data'!$G35*Factors!$B$5)</f>
        <v>73.48</v>
      </c>
      <c r="E35" s="53">
        <f>D35/'Raw Data'!H35</f>
        <v>0.19490716180371354</v>
      </c>
      <c r="F35" s="46">
        <f>'Raw Data'!H35*Factors!$B$7</f>
        <v>80.99505350603829</v>
      </c>
      <c r="G35" s="45">
        <f>('Raw Data'!$D35*Factors!$C$2)+('Raw Data'!$E35*Factors!$C$3)+('Raw Data'!$F35*Factors!$C$4)+('Raw Data'!$G35*Factors!$C$5)</f>
        <v>151.137</v>
      </c>
      <c r="H35" s="53">
        <f>G35/'Raw Data'!H35</f>
        <v>0.400893899204244</v>
      </c>
      <c r="I35" s="46">
        <f>'Raw Data'!H35*Factors!$C$7</f>
        <v>154.24104901960786</v>
      </c>
      <c r="J35" s="45">
        <f>('Raw Data'!$D35*Factors!$D$2)+('Raw Data'!$E35*Factors!$D$3)+('Raw Data'!$F35*Factors!$D$4)+('Raw Data'!$G35*Factors!$D$5)</f>
        <v>121.63</v>
      </c>
      <c r="K35" s="53">
        <f>J35/'Raw Data'!H35</f>
        <v>0.3226259946949602</v>
      </c>
      <c r="L35" s="46">
        <f>'Raw Data'!H35*Factors!$D$7</f>
        <v>129.5224860474006</v>
      </c>
      <c r="M35" s="45">
        <f>('Raw Data'!$D35*Factors!$E$2)+('Raw Data'!$E35*Factors!$E$3)+('Raw Data'!$F35*Factors!$E$4)+('Raw Data'!$G35*Factors!$E$5)</f>
        <v>106.1</v>
      </c>
      <c r="N35" s="61">
        <f>M35/'Raw Data'!H35</f>
        <v>0.28143236074270556</v>
      </c>
      <c r="O35" s="46">
        <f>'Raw Data'!H35*Factors!$E$7</f>
        <v>119.46677661059333</v>
      </c>
      <c r="P35" s="79">
        <f t="shared" si="0"/>
        <v>7.8924860474006096</v>
      </c>
    </row>
    <row r="36" spans="1:16" ht="12">
      <c r="A36" s="72">
        <f>'Raw Data'!A36</f>
        <v>35</v>
      </c>
      <c r="B36" s="41" t="str">
        <f>'Raw Data'!B36</f>
        <v>I</v>
      </c>
      <c r="C36" s="42" t="str">
        <f>'Raw Data'!C36</f>
        <v>OEM</v>
      </c>
      <c r="D36" s="45">
        <f>('Raw Data'!$D36*Factors!$B$2)+('Raw Data'!$E36*Factors!$B$3)+('Raw Data'!$F36*Factors!$B$4)+('Raw Data'!$G36*Factors!$B$5)</f>
        <v>106.59000000000002</v>
      </c>
      <c r="E36" s="53">
        <f>D36/'Raw Data'!H36</f>
        <v>0.18700000000000003</v>
      </c>
      <c r="F36" s="46">
        <f>'Raw Data'!H36*Factors!$B$7</f>
        <v>122.45936471735233</v>
      </c>
      <c r="G36" s="45">
        <f>('Raw Data'!$D36*Factors!$C$2)+('Raw Data'!$E36*Factors!$C$3)+('Raw Data'!$F36*Factors!$C$4)+('Raw Data'!$G36*Factors!$C$5)</f>
        <v>222.42800000000003</v>
      </c>
      <c r="H36" s="53">
        <f>G36/'Raw Data'!H36</f>
        <v>0.3902245614035088</v>
      </c>
      <c r="I36" s="46">
        <f>'Raw Data'!H36*Factors!$C$7</f>
        <v>233.20264705882354</v>
      </c>
      <c r="J36" s="45">
        <f>('Raw Data'!$D36*Factors!$D$2)+('Raw Data'!$E36*Factors!$D$3)+('Raw Data'!$F36*Factors!$D$4)+('Raw Data'!$G36*Factors!$D$5)</f>
        <v>178.31</v>
      </c>
      <c r="K36" s="53">
        <f>J36/'Raw Data'!H36</f>
        <v>0.3128245614035088</v>
      </c>
      <c r="L36" s="46">
        <f>'Raw Data'!H36*Factors!$D$7</f>
        <v>195.82975344036694</v>
      </c>
      <c r="M36" s="45">
        <f>('Raw Data'!$D36*Factors!$E$2)+('Raw Data'!$E36*Factors!$E$3)+('Raw Data'!$F36*Factors!$E$4)+('Raw Data'!$G36*Factors!$E$5)</f>
        <v>155.09</v>
      </c>
      <c r="N36" s="61">
        <f>M36/'Raw Data'!H36</f>
        <v>0.2720877192982456</v>
      </c>
      <c r="O36" s="46">
        <f>'Raw Data'!H36*Factors!$E$7</f>
        <v>180.62616092317825</v>
      </c>
      <c r="P36" s="79">
        <f t="shared" si="0"/>
        <v>17.51975344036694</v>
      </c>
    </row>
    <row r="37" spans="1:16" ht="12">
      <c r="A37" s="72">
        <f>'Raw Data'!A37</f>
        <v>36</v>
      </c>
      <c r="B37" s="41" t="str">
        <f>'Raw Data'!B37</f>
        <v>j</v>
      </c>
      <c r="C37" s="42" t="str">
        <f>'Raw Data'!C37</f>
        <v>OEM</v>
      </c>
      <c r="D37" s="45">
        <f>('Raw Data'!$D37*Factors!$B$2)+('Raw Data'!$E37*Factors!$B$3)+('Raw Data'!$F37*Factors!$B$4)+('Raw Data'!$G37*Factors!$B$5)</f>
        <v>78.32000000000001</v>
      </c>
      <c r="E37" s="53">
        <f>D37/'Raw Data'!H37</f>
        <v>0.18428235294117648</v>
      </c>
      <c r="F37" s="46">
        <f>'Raw Data'!H37*Factors!$B$7</f>
        <v>91.30742106118375</v>
      </c>
      <c r="G37" s="45">
        <f>('Raw Data'!$D37*Factors!$C$2)+('Raw Data'!$E37*Factors!$C$3)+('Raw Data'!$F37*Factors!$C$4)+('Raw Data'!$G37*Factors!$C$5)</f>
        <v>167.69400000000002</v>
      </c>
      <c r="H37" s="53">
        <f>G37/'Raw Data'!H37</f>
        <v>0.39457411764705885</v>
      </c>
      <c r="I37" s="46">
        <f>'Raw Data'!H37*Factors!$C$7</f>
        <v>173.87916666666666</v>
      </c>
      <c r="J37" s="45">
        <f>('Raw Data'!$D37*Factors!$D$2)+('Raw Data'!$E37*Factors!$D$3)+('Raw Data'!$F37*Factors!$D$4)+('Raw Data'!$G37*Factors!$D$5)</f>
        <v>133.38</v>
      </c>
      <c r="K37" s="53">
        <f>J37/'Raw Data'!H37</f>
        <v>0.31383529411764705</v>
      </c>
      <c r="L37" s="46">
        <f>'Raw Data'!H37*Factors!$D$7</f>
        <v>146.01341265290517</v>
      </c>
      <c r="M37" s="45">
        <f>('Raw Data'!$D37*Factors!$E$2)+('Raw Data'!$E37*Factors!$E$3)+('Raw Data'!$F37*Factors!$E$4)+('Raw Data'!$G37*Factors!$E$5)</f>
        <v>115.32</v>
      </c>
      <c r="N37" s="61">
        <f>M37/'Raw Data'!H37</f>
        <v>0.2713411764705882</v>
      </c>
      <c r="O37" s="46">
        <f>'Raw Data'!H37*Factors!$E$7</f>
        <v>134.67740068833464</v>
      </c>
      <c r="P37" s="79">
        <f t="shared" si="0"/>
        <v>12.633412652905179</v>
      </c>
    </row>
    <row r="38" spans="1:16" ht="12">
      <c r="A38" s="72">
        <f>'Raw Data'!A38</f>
        <v>37</v>
      </c>
      <c r="B38" s="41" t="str">
        <f>'Raw Data'!B38</f>
        <v>k</v>
      </c>
      <c r="C38" s="42" t="str">
        <f>'Raw Data'!C38</f>
        <v>OEM</v>
      </c>
      <c r="D38" s="45">
        <f>('Raw Data'!$D38*Factors!$B$2)+('Raw Data'!$E38*Factors!$B$3)+('Raw Data'!$F38*Factors!$B$4)+('Raw Data'!$G38*Factors!$B$5)</f>
        <v>167.45</v>
      </c>
      <c r="E38" s="53">
        <f>D38/'Raw Data'!H38</f>
        <v>0.31956106870229006</v>
      </c>
      <c r="F38" s="46">
        <f>'Raw Data'!H38*Factors!$B$7</f>
        <v>112.57667914367126</v>
      </c>
      <c r="G38" s="45">
        <f>('Raw Data'!$D38*Factors!$C$2)+('Raw Data'!$E38*Factors!$C$3)+('Raw Data'!$F38*Factors!$C$4)+('Raw Data'!$G38*Factors!$C$5)</f>
        <v>365.222</v>
      </c>
      <c r="H38" s="53">
        <f>G38/'Raw Data'!H38</f>
        <v>0.6969885496183206</v>
      </c>
      <c r="I38" s="46">
        <f>'Raw Data'!H38*Factors!$C$7</f>
        <v>214.3827843137255</v>
      </c>
      <c r="J38" s="45">
        <f>('Raw Data'!$D38*Factors!$D$2)+('Raw Data'!$E38*Factors!$D$3)+('Raw Data'!$F38*Factors!$D$4)+('Raw Data'!$G38*Factors!$D$5)</f>
        <v>289.07</v>
      </c>
      <c r="K38" s="53">
        <f>J38/'Raw Data'!H38</f>
        <v>0.5516603053435114</v>
      </c>
      <c r="L38" s="46">
        <f>'Raw Data'!H38*Factors!$D$7</f>
        <v>180.02594877675838</v>
      </c>
      <c r="M38" s="45">
        <f>('Raw Data'!$D38*Factors!$E$2)+('Raw Data'!$E38*Factors!$E$3)+('Raw Data'!$F38*Factors!$E$4)+('Raw Data'!$G38*Factors!$E$5)</f>
        <v>248.98999999999998</v>
      </c>
      <c r="N38" s="61">
        <f>M38/'Raw Data'!H38</f>
        <v>0.4751717557251908</v>
      </c>
      <c r="O38" s="46">
        <f>'Raw Data'!H38*Factors!$E$7</f>
        <v>166.04931284867612</v>
      </c>
      <c r="P38" s="79">
        <f t="shared" si="0"/>
        <v>-109.04405122324161</v>
      </c>
    </row>
    <row r="39" spans="1:16" ht="12">
      <c r="A39" s="72">
        <f>'Raw Data'!A39</f>
        <v>38</v>
      </c>
      <c r="B39" s="41" t="str">
        <f>'Raw Data'!B39</f>
        <v>l</v>
      </c>
      <c r="C39" s="42" t="str">
        <f>'Raw Data'!C39</f>
        <v>OEM</v>
      </c>
      <c r="D39" s="45">
        <f>('Raw Data'!$D39*Factors!$B$2)+('Raw Data'!$E39*Factors!$B$3)+('Raw Data'!$F39*Factors!$B$4)+('Raw Data'!$G39*Factors!$B$5)</f>
        <v>85.8636507936509</v>
      </c>
      <c r="E39" s="53">
        <f>D39/'Raw Data'!H39</f>
        <v>0.23396090134509784</v>
      </c>
      <c r="F39" s="46">
        <f>'Raw Data'!H39*Factors!$B$7</f>
        <v>78.84664359871633</v>
      </c>
      <c r="G39" s="45">
        <f>('Raw Data'!$D39*Factors!$C$2)+('Raw Data'!$E39*Factors!$C$3)+('Raw Data'!$F39*Factors!$C$4)+('Raw Data'!$G39*Factors!$C$5)</f>
        <v>186.44487301587324</v>
      </c>
      <c r="H39" s="53">
        <f>G39/'Raw Data'!H39</f>
        <v>0.508024177154968</v>
      </c>
      <c r="I39" s="46">
        <f>'Raw Data'!H39*Factors!$C$7</f>
        <v>150.14977450980393</v>
      </c>
      <c r="J39" s="45">
        <f>('Raw Data'!$D39*Factors!$D$2)+('Raw Data'!$E39*Factors!$D$3)+('Raw Data'!$F39*Factors!$D$4)+('Raw Data'!$G39*Factors!$D$5)</f>
        <v>147.6688888888891</v>
      </c>
      <c r="K39" s="53">
        <f>J39/'Raw Data'!H39</f>
        <v>0.40236754465637353</v>
      </c>
      <c r="L39" s="46">
        <f>'Raw Data'!H39*Factors!$D$7</f>
        <v>126.08687633792047</v>
      </c>
      <c r="M39" s="45">
        <f>('Raw Data'!$D39*Factors!$E$2)+('Raw Data'!$E39*Factors!$E$3)+('Raw Data'!$F39*Factors!$E$4)+('Raw Data'!$G39*Factors!$E$5)</f>
        <v>127.26047619047635</v>
      </c>
      <c r="N39" s="61">
        <f>M39/'Raw Data'!H39</f>
        <v>0.34675879070974486</v>
      </c>
      <c r="O39" s="46">
        <f>'Raw Data'!H39*Factors!$E$7</f>
        <v>116.29789659439722</v>
      </c>
      <c r="P39" s="79">
        <f t="shared" si="0"/>
        <v>-21.582012550968614</v>
      </c>
    </row>
    <row r="40" spans="1:16" ht="12">
      <c r="A40" s="72">
        <f>'Raw Data'!A40</f>
        <v>39</v>
      </c>
      <c r="B40" s="41" t="str">
        <f>'Raw Data'!B40</f>
        <v>m</v>
      </c>
      <c r="C40" s="42" t="str">
        <f>'Raw Data'!C40</f>
        <v>OEM</v>
      </c>
      <c r="D40" s="45">
        <f>('Raw Data'!$D40*Factors!$B$2)+('Raw Data'!$E40*Factors!$B$3)+('Raw Data'!$F40*Factors!$B$4)+('Raw Data'!$G40*Factors!$B$5)</f>
        <v>99.042</v>
      </c>
      <c r="E40" s="53">
        <f>D40/'Raw Data'!H40</f>
        <v>0.28875218658892127</v>
      </c>
      <c r="F40" s="46">
        <f>'Raw Data'!H40*Factors!$B$7</f>
        <v>73.69045982114359</v>
      </c>
      <c r="G40" s="45">
        <f>('Raw Data'!$D40*Factors!$C$2)+('Raw Data'!$E40*Factors!$C$3)+('Raw Data'!$F40*Factors!$C$4)+('Raw Data'!$G40*Factors!$C$5)</f>
        <v>215.7072</v>
      </c>
      <c r="H40" s="53">
        <f>G40/'Raw Data'!H40</f>
        <v>0.6288839650145772</v>
      </c>
      <c r="I40" s="46">
        <f>'Raw Data'!H40*Factors!$C$7</f>
        <v>140.33071568627452</v>
      </c>
      <c r="J40" s="45">
        <f>('Raw Data'!$D40*Factors!$D$2)+('Raw Data'!$E40*Factors!$D$3)+('Raw Data'!$F40*Factors!$D$4)+('Raw Data'!$G40*Factors!$D$5)</f>
        <v>170.586</v>
      </c>
      <c r="K40" s="53">
        <f>J40/'Raw Data'!H40</f>
        <v>0.49733527696793006</v>
      </c>
      <c r="L40" s="46">
        <f>'Raw Data'!H40*Factors!$D$7</f>
        <v>117.84141303516819</v>
      </c>
      <c r="M40" s="45">
        <f>('Raw Data'!$D40*Factors!$E$2)+('Raw Data'!$E40*Factors!$E$3)+('Raw Data'!$F40*Factors!$E$4)+('Raw Data'!$G40*Factors!$E$5)</f>
        <v>146.838</v>
      </c>
      <c r="N40" s="61">
        <f>M40/'Raw Data'!H40</f>
        <v>0.42809912536443145</v>
      </c>
      <c r="O40" s="46">
        <f>'Raw Data'!H40*Factors!$E$7</f>
        <v>108.69258455552655</v>
      </c>
      <c r="P40" s="79">
        <f t="shared" si="0"/>
        <v>-52.744586964831825</v>
      </c>
    </row>
    <row r="41" spans="1:16" ht="12">
      <c r="A41" s="72">
        <f>'Raw Data'!A41</f>
        <v>40</v>
      </c>
      <c r="B41" s="41" t="str">
        <f>'Raw Data'!B41</f>
        <v>n</v>
      </c>
      <c r="C41" s="42" t="str">
        <f>'Raw Data'!C41</f>
        <v>OEM</v>
      </c>
      <c r="D41" s="45">
        <f>('Raw Data'!$D41*Factors!$B$2)+('Raw Data'!$E41*Factors!$B$3)+('Raw Data'!$F41*Factors!$B$4)+('Raw Data'!$G41*Factors!$B$5)</f>
        <v>128.99213740458</v>
      </c>
      <c r="E41" s="53">
        <f>D41/'Raw Data'!H41</f>
        <v>0.25943712269625907</v>
      </c>
      <c r="F41" s="46">
        <f>'Raw Data'!H41*Factors!$B$7</f>
        <v>106.81894059204838</v>
      </c>
      <c r="G41" s="45">
        <f>('Raw Data'!$D41*Factors!$C$2)+('Raw Data'!$E41*Factors!$C$3)+('Raw Data'!$F41*Factors!$C$4)+('Raw Data'!$G41*Factors!$C$5)</f>
        <v>278.7777557251905</v>
      </c>
      <c r="H41" s="53">
        <f>G41/'Raw Data'!H41</f>
        <v>0.5606954057224266</v>
      </c>
      <c r="I41" s="46">
        <f>'Raw Data'!H41*Factors!$C$7</f>
        <v>203.41816862745097</v>
      </c>
      <c r="J41" s="45">
        <f>('Raw Data'!$D41*Factors!$D$2)+('Raw Data'!$E41*Factors!$D$3)+('Raw Data'!$F41*Factors!$D$4)+('Raw Data'!$G41*Factors!$D$5)</f>
        <v>221.263740458015</v>
      </c>
      <c r="K41" s="53">
        <f>J41/'Raw Data'!H41</f>
        <v>0.44501959062352175</v>
      </c>
      <c r="L41" s="46">
        <f>'Raw Data'!H41*Factors!$D$7</f>
        <v>170.81851475535166</v>
      </c>
      <c r="M41" s="45">
        <f>('Raw Data'!$D41*Factors!$E$2)+('Raw Data'!$E41*Factors!$E$3)+('Raw Data'!$F41*Factors!$E$4)+('Raw Data'!$G41*Factors!$E$5)</f>
        <v>190.99320610687002</v>
      </c>
      <c r="N41" s="61">
        <f>M41/'Raw Data'!H41</f>
        <v>0.38413758267672976</v>
      </c>
      <c r="O41" s="46">
        <f>'Raw Data'!H41*Factors!$E$7</f>
        <v>157.55671440527055</v>
      </c>
      <c r="P41" s="79">
        <f t="shared" si="0"/>
        <v>-50.44522570266335</v>
      </c>
    </row>
    <row r="42" spans="1:16" ht="12">
      <c r="A42" s="72">
        <f>'Raw Data'!A42</f>
        <v>41</v>
      </c>
      <c r="B42" s="41" t="str">
        <f>'Raw Data'!B42</f>
        <v>o</v>
      </c>
      <c r="C42" s="42" t="str">
        <f>'Raw Data'!C42</f>
        <v>OEM</v>
      </c>
      <c r="D42" s="45">
        <f>('Raw Data'!$D42*Factors!$B$2)+('Raw Data'!$E42*Factors!$B$3)+('Raw Data'!$F42*Factors!$B$4)+('Raw Data'!$G42*Factors!$B$5)</f>
        <v>48.405</v>
      </c>
      <c r="E42" s="53">
        <f>D42/'Raw Data'!H42</f>
        <v>0.22265409383624654</v>
      </c>
      <c r="F42" s="46">
        <f>'Raw Data'!H42*Factors!$B$7</f>
        <v>46.70643138517964</v>
      </c>
      <c r="G42" s="45">
        <f>('Raw Data'!$D42*Factors!$C$2)+('Raw Data'!$E42*Factors!$C$3)+('Raw Data'!$F42*Factors!$C$4)+('Raw Data'!$G42*Factors!$C$5)</f>
        <v>103.1943</v>
      </c>
      <c r="H42" s="53">
        <f>G42/'Raw Data'!H42</f>
        <v>0.47467479300827964</v>
      </c>
      <c r="I42" s="46">
        <f>'Raw Data'!H42*Factors!$C$7</f>
        <v>88.94430784313725</v>
      </c>
      <c r="J42" s="45">
        <f>('Raw Data'!$D42*Factors!$D$2)+('Raw Data'!$E42*Factors!$D$3)+('Raw Data'!$F42*Factors!$D$4)+('Raw Data'!$G42*Factors!$D$5)</f>
        <v>81.95799999999998</v>
      </c>
      <c r="K42" s="53">
        <f>J42/'Raw Data'!H42</f>
        <v>0.37699172033118666</v>
      </c>
      <c r="L42" s="46">
        <f>'Raw Data'!H42*Factors!$D$7</f>
        <v>74.69015508409785</v>
      </c>
      <c r="M42" s="45">
        <f>('Raw Data'!$D42*Factors!$E$2)+('Raw Data'!$E42*Factors!$E$3)+('Raw Data'!$F42*Factors!$E$4)+('Raw Data'!$G42*Factors!$E$5)</f>
        <v>70.78099999999999</v>
      </c>
      <c r="N42" s="61">
        <f>M42/'Raw Data'!H42</f>
        <v>0.3255795768169273</v>
      </c>
      <c r="O42" s="46">
        <f>'Raw Data'!H42*Factors!$E$7</f>
        <v>68.89145155210342</v>
      </c>
      <c r="P42" s="79">
        <f t="shared" si="0"/>
        <v>-7.267844915902131</v>
      </c>
    </row>
    <row r="43" spans="1:16" ht="12">
      <c r="A43" s="72">
        <f>'Raw Data'!A43</f>
        <v>42</v>
      </c>
      <c r="B43" s="41" t="str">
        <f>'Raw Data'!B43</f>
        <v>p</v>
      </c>
      <c r="C43" s="42" t="str">
        <f>'Raw Data'!C43</f>
        <v>OEM</v>
      </c>
      <c r="D43" s="45">
        <f>('Raw Data'!$D43*Factors!$B$2)+('Raw Data'!$E43*Factors!$B$3)+('Raw Data'!$F43*Factors!$B$4)+('Raw Data'!$G43*Factors!$B$5)</f>
        <v>109.60000000000001</v>
      </c>
      <c r="E43" s="53">
        <f>D43/'Raw Data'!H43</f>
        <v>0.2832041343669251</v>
      </c>
      <c r="F43" s="46">
        <f>'Raw Data'!H43*Factors!$B$7</f>
        <v>83.14346341336027</v>
      </c>
      <c r="G43" s="45">
        <f>('Raw Data'!$D43*Factors!$C$2)+('Raw Data'!$E43*Factors!$C$3)+('Raw Data'!$F43*Factors!$C$4)+('Raw Data'!$G43*Factors!$C$5)</f>
        <v>226.35000000000002</v>
      </c>
      <c r="H43" s="53">
        <f>G43/'Raw Data'!H43</f>
        <v>0.5848837209302327</v>
      </c>
      <c r="I43" s="46">
        <f>'Raw Data'!H43*Factors!$C$7</f>
        <v>158.33232352941175</v>
      </c>
      <c r="J43" s="45">
        <f>('Raw Data'!$D43*Factors!$D$2)+('Raw Data'!$E43*Factors!$D$3)+('Raw Data'!$F43*Factors!$D$4)+('Raw Data'!$G43*Factors!$D$5)</f>
        <v>181.7</v>
      </c>
      <c r="K43" s="53">
        <f>J43/'Raw Data'!H43</f>
        <v>0.46950904392764853</v>
      </c>
      <c r="L43" s="46">
        <f>'Raw Data'!H43*Factors!$D$7</f>
        <v>132.9580957568807</v>
      </c>
      <c r="M43" s="45">
        <f>('Raw Data'!$D43*Factors!$E$2)+('Raw Data'!$E43*Factors!$E$3)+('Raw Data'!$F43*Factors!$E$4)+('Raw Data'!$G43*Factors!$E$5)</f>
        <v>158.2</v>
      </c>
      <c r="N43" s="61">
        <f>M43/'Raw Data'!H43</f>
        <v>0.40878552971576226</v>
      </c>
      <c r="O43" s="46">
        <f>'Raw Data'!H43*Factors!$E$7</f>
        <v>122.63565662678944</v>
      </c>
      <c r="P43" s="79">
        <f t="shared" si="0"/>
        <v>-48.74190424311928</v>
      </c>
    </row>
    <row r="44" spans="1:16" ht="12">
      <c r="A44" s="72">
        <f>'Raw Data'!A44</f>
        <v>43</v>
      </c>
      <c r="B44" s="41" t="str">
        <f>'Raw Data'!B44</f>
        <v>q</v>
      </c>
      <c r="C44" s="42" t="str">
        <f>'Raw Data'!C44</f>
        <v>OEM</v>
      </c>
      <c r="D44" s="45">
        <f>('Raw Data'!$D44*Factors!$B$2)+('Raw Data'!$E44*Factors!$B$3)+('Raw Data'!$F44*Factors!$B$4)+('Raw Data'!$G44*Factors!$B$5)</f>
        <v>74.50000000000001</v>
      </c>
      <c r="E44" s="53">
        <f>D44/'Raw Data'!H44</f>
        <v>0.3143459915611815</v>
      </c>
      <c r="F44" s="46">
        <f>'Raw Data'!H44*Factors!$B$7</f>
        <v>50.9173148035307</v>
      </c>
      <c r="G44" s="45">
        <f>('Raw Data'!$D44*Factors!$C$2)+('Raw Data'!$E44*Factors!$C$3)+('Raw Data'!$F44*Factors!$C$4)+('Raw Data'!$G44*Factors!$C$5)</f>
        <v>151.54</v>
      </c>
      <c r="H44" s="53">
        <f>G44/'Raw Data'!H44</f>
        <v>0.6394092827004219</v>
      </c>
      <c r="I44" s="46">
        <f>'Raw Data'!H44*Factors!$C$7</f>
        <v>96.96320588235294</v>
      </c>
      <c r="J44" s="45">
        <f>('Raw Data'!$D44*Factors!$D$2)+('Raw Data'!$E44*Factors!$D$3)+('Raw Data'!$F44*Factors!$D$4)+('Raw Data'!$G44*Factors!$D$5)</f>
        <v>121.89999999999999</v>
      </c>
      <c r="K44" s="53">
        <f>J44/'Raw Data'!H44</f>
        <v>0.5143459915611814</v>
      </c>
      <c r="L44" s="46">
        <f>'Raw Data'!H44*Factors!$D$7</f>
        <v>81.42395011467889</v>
      </c>
      <c r="M44" s="45">
        <f>('Raw Data'!$D44*Factors!$E$2)+('Raw Data'!$E44*Factors!$E$3)+('Raw Data'!$F44*Factors!$E$4)+('Raw Data'!$G44*Factors!$E$5)</f>
        <v>106.3</v>
      </c>
      <c r="N44" s="61">
        <f>M44/'Raw Data'!H44</f>
        <v>0.44852320675105484</v>
      </c>
      <c r="O44" s="46">
        <f>'Raw Data'!H44*Factors!$E$7</f>
        <v>75.1024563838478</v>
      </c>
      <c r="P44" s="79">
        <f t="shared" si="0"/>
        <v>-40.4760498853211</v>
      </c>
    </row>
    <row r="45" spans="1:16" ht="12">
      <c r="A45" s="72">
        <f>'Raw Data'!A45</f>
        <v>44</v>
      </c>
      <c r="B45" s="41" t="str">
        <f>'Raw Data'!B45</f>
        <v>q</v>
      </c>
      <c r="C45" s="42" t="str">
        <f>'Raw Data'!C45</f>
        <v>OEM</v>
      </c>
      <c r="D45" s="45">
        <f>('Raw Data'!$D45*Factors!$B$2)+('Raw Data'!$E45*Factors!$B$3)+('Raw Data'!$F45*Factors!$B$4)+('Raw Data'!$G45*Factors!$B$5)</f>
        <v>143.4</v>
      </c>
      <c r="E45" s="53">
        <f>D45/'Raw Data'!H45</f>
        <v>0.4016806722689076</v>
      </c>
      <c r="F45" s="46">
        <f>'Raw Data'!H45*Factors!$B$7</f>
        <v>76.69823369139435</v>
      </c>
      <c r="G45" s="45">
        <f>('Raw Data'!$D45*Factors!$C$2)+('Raw Data'!$E45*Factors!$C$3)+('Raw Data'!$F45*Factors!$C$4)+('Raw Data'!$G45*Factors!$C$5)</f>
        <v>302.96</v>
      </c>
      <c r="H45" s="53">
        <f>G45/'Raw Data'!H45</f>
        <v>0.848627450980392</v>
      </c>
      <c r="I45" s="46">
        <f>'Raw Data'!H45*Factors!$C$7</f>
        <v>146.0585</v>
      </c>
      <c r="J45" s="45">
        <f>('Raw Data'!$D45*Factors!$D$2)+('Raw Data'!$E45*Factors!$D$3)+('Raw Data'!$F45*Factors!$D$4)+('Raw Data'!$G45*Factors!$D$5)</f>
        <v>241.39999999999998</v>
      </c>
      <c r="K45" s="53">
        <f>J45/'Raw Data'!H45</f>
        <v>0.6761904761904761</v>
      </c>
      <c r="L45" s="46">
        <f>'Raw Data'!H45*Factors!$D$7</f>
        <v>122.65126662844035</v>
      </c>
      <c r="M45" s="45">
        <f>('Raw Data'!$D45*Factors!$E$2)+('Raw Data'!$E45*Factors!$E$3)+('Raw Data'!$F45*Factors!$E$4)+('Raw Data'!$G45*Factors!$E$5)</f>
        <v>209</v>
      </c>
      <c r="N45" s="61">
        <f>M45/'Raw Data'!H45</f>
        <v>0.5854341736694678</v>
      </c>
      <c r="O45" s="46">
        <f>'Raw Data'!H45*Factors!$E$7</f>
        <v>113.1290165782011</v>
      </c>
      <c r="P45" s="79">
        <f t="shared" si="0"/>
        <v>-118.74873337155962</v>
      </c>
    </row>
    <row r="46" spans="1:16" ht="12">
      <c r="A46" s="72">
        <f>'Raw Data'!A46</f>
        <v>45</v>
      </c>
      <c r="B46" s="41" t="str">
        <f>'Raw Data'!B46</f>
        <v>q</v>
      </c>
      <c r="C46" s="42" t="str">
        <f>'Raw Data'!C46</f>
        <v>OEM</v>
      </c>
      <c r="D46" s="45">
        <f>('Raw Data'!$D46*Factors!$B$2)+('Raw Data'!$E46*Factors!$B$3)+('Raw Data'!$F46*Factors!$B$4)+('Raw Data'!$G46*Factors!$B$5)</f>
        <v>88.3</v>
      </c>
      <c r="E46" s="53">
        <f>D46/'Raw Data'!H46</f>
        <v>0.40136363636363637</v>
      </c>
      <c r="F46" s="46">
        <f>'Raw Data'!H46*Factors!$B$7</f>
        <v>47.26501796108335</v>
      </c>
      <c r="G46" s="45">
        <f>('Raw Data'!$D46*Factors!$C$2)+('Raw Data'!$E46*Factors!$C$3)+('Raw Data'!$F46*Factors!$C$4)+('Raw Data'!$G46*Factors!$C$5)</f>
        <v>183.2</v>
      </c>
      <c r="H46" s="53">
        <f>G46/'Raw Data'!H46</f>
        <v>0.8327272727272726</v>
      </c>
      <c r="I46" s="46">
        <f>'Raw Data'!H46*Factors!$C$7</f>
        <v>90.00803921568628</v>
      </c>
      <c r="J46" s="45">
        <f>('Raw Data'!$D46*Factors!$D$2)+('Raw Data'!$E46*Factors!$D$3)+('Raw Data'!$F46*Factors!$D$4)+('Raw Data'!$G46*Factors!$D$5)</f>
        <v>147.1</v>
      </c>
      <c r="K46" s="53">
        <f>J46/'Raw Data'!H46</f>
        <v>0.6686363636363636</v>
      </c>
      <c r="L46" s="46">
        <f>'Raw Data'!H46*Factors!$D$7</f>
        <v>75.58341360856268</v>
      </c>
      <c r="M46" s="45">
        <f>('Raw Data'!$D46*Factors!$E$2)+('Raw Data'!$E46*Factors!$E$3)+('Raw Data'!$F46*Factors!$E$4)+('Raw Data'!$G46*Factors!$E$5)</f>
        <v>128.1</v>
      </c>
      <c r="N46" s="61">
        <f>M46/'Raw Data'!H46</f>
        <v>0.5822727272727273</v>
      </c>
      <c r="O46" s="46">
        <f>'Raw Data'!H46*Factors!$E$7</f>
        <v>69.7153603563144</v>
      </c>
      <c r="P46" s="79">
        <f t="shared" si="0"/>
        <v>-71.51658639143731</v>
      </c>
    </row>
    <row r="47" spans="1:16" ht="12">
      <c r="A47" s="72">
        <f>'Raw Data'!A47</f>
        <v>46</v>
      </c>
      <c r="B47" s="41" t="str">
        <f>'Raw Data'!B47</f>
        <v>r</v>
      </c>
      <c r="C47" s="42" t="str">
        <f>'Raw Data'!C47</f>
        <v>OEM</v>
      </c>
      <c r="D47" s="45">
        <f>('Raw Data'!$D47*Factors!$B$2)+('Raw Data'!$E47*Factors!$B$3)+('Raw Data'!$F47*Factors!$B$4)+('Raw Data'!$G47*Factors!$B$5)</f>
        <v>267.3</v>
      </c>
      <c r="E47" s="53">
        <f>D47/'Raw Data'!H47</f>
        <v>0.6274647887323944</v>
      </c>
      <c r="F47" s="46">
        <f>'Raw Data'!H47*Factors!$B$7</f>
        <v>91.52226205191594</v>
      </c>
      <c r="G47" s="45">
        <f>('Raw Data'!$D47*Factors!$C$2)+('Raw Data'!$E47*Factors!$C$3)+('Raw Data'!$F47*Factors!$C$4)+('Raw Data'!$G47*Factors!$C$5)</f>
        <v>335.1</v>
      </c>
      <c r="H47" s="53">
        <f>G47/'Raw Data'!H47</f>
        <v>0.7866197183098592</v>
      </c>
      <c r="I47" s="46">
        <f>'Raw Data'!H47*Factors!$C$7</f>
        <v>174.28829411764707</v>
      </c>
      <c r="J47" s="45">
        <f>('Raw Data'!$D47*Factors!$D$2)+('Raw Data'!$E47*Factors!$D$3)+('Raw Data'!$F47*Factors!$D$4)+('Raw Data'!$G47*Factors!$D$5)</f>
        <v>335.1</v>
      </c>
      <c r="K47" s="53">
        <f>J47/'Raw Data'!H47</f>
        <v>0.7866197183098592</v>
      </c>
      <c r="L47" s="46">
        <f>'Raw Data'!H47*Factors!$D$7</f>
        <v>146.35697362385318</v>
      </c>
      <c r="M47" s="45">
        <f>('Raw Data'!$D47*Factors!$E$2)+('Raw Data'!$E47*Factors!$E$3)+('Raw Data'!$F47*Factors!$E$4)+('Raw Data'!$G47*Factors!$E$5)</f>
        <v>335.1</v>
      </c>
      <c r="N47" s="61">
        <f>M47/'Raw Data'!H47</f>
        <v>0.7866197183098592</v>
      </c>
      <c r="O47" s="46">
        <f>'Raw Data'!H47*Factors!$E$7</f>
        <v>134.99428868995426</v>
      </c>
      <c r="P47" s="79">
        <f t="shared" si="0"/>
        <v>-188.74302637614684</v>
      </c>
    </row>
    <row r="48" spans="1:16" ht="12">
      <c r="A48" s="72">
        <f>'Raw Data'!A48</f>
        <v>47</v>
      </c>
      <c r="B48" s="41" t="str">
        <f>'Raw Data'!B48</f>
        <v>r</v>
      </c>
      <c r="C48" s="42" t="str">
        <f>'Raw Data'!C48</f>
        <v>OEM</v>
      </c>
      <c r="D48" s="45">
        <f>('Raw Data'!$D48*Factors!$B$2)+('Raw Data'!$E48*Factors!$B$3)+('Raw Data'!$F48*Factors!$B$4)+('Raw Data'!$G48*Factors!$B$5)</f>
        <v>225.2</v>
      </c>
      <c r="E48" s="53">
        <f>D48/'Raw Data'!H48</f>
        <v>0.6584795321637427</v>
      </c>
      <c r="F48" s="46">
        <f>'Raw Data'!H48*Factors!$B$7</f>
        <v>73.47561883041139</v>
      </c>
      <c r="G48" s="45">
        <f>('Raw Data'!$D48*Factors!$C$2)+('Raw Data'!$E48*Factors!$C$3)+('Raw Data'!$F48*Factors!$C$4)+('Raw Data'!$G48*Factors!$C$5)</f>
        <v>280.4</v>
      </c>
      <c r="H48" s="53">
        <f>G48/'Raw Data'!H48</f>
        <v>0.8198830409356724</v>
      </c>
      <c r="I48" s="46">
        <f>'Raw Data'!H48*Factors!$C$7</f>
        <v>139.9215882352941</v>
      </c>
      <c r="J48" s="45">
        <f>('Raw Data'!$D48*Factors!$D$2)+('Raw Data'!$E48*Factors!$D$3)+('Raw Data'!$F48*Factors!$D$4)+('Raw Data'!$G48*Factors!$D$5)</f>
        <v>280.4</v>
      </c>
      <c r="K48" s="53">
        <f>J48/'Raw Data'!H48</f>
        <v>0.8198830409356724</v>
      </c>
      <c r="L48" s="46">
        <f>'Raw Data'!H48*Factors!$D$7</f>
        <v>117.49785206422017</v>
      </c>
      <c r="M48" s="45">
        <f>('Raw Data'!$D48*Factors!$E$2)+('Raw Data'!$E48*Factors!$E$3)+('Raw Data'!$F48*Factors!$E$4)+('Raw Data'!$G48*Factors!$E$5)</f>
        <v>280.4</v>
      </c>
      <c r="N48" s="61">
        <f>M48/'Raw Data'!H48</f>
        <v>0.8198830409356724</v>
      </c>
      <c r="O48" s="46">
        <f>'Raw Data'!H48*Factors!$E$7</f>
        <v>108.37569655390695</v>
      </c>
      <c r="P48" s="79">
        <f t="shared" si="0"/>
        <v>-162.9021479357798</v>
      </c>
    </row>
    <row r="49" spans="1:16" ht="12">
      <c r="A49" s="72">
        <f>'Raw Data'!A49</f>
        <v>48</v>
      </c>
      <c r="B49" s="41" t="str">
        <f>'Raw Data'!B49</f>
        <v>r</v>
      </c>
      <c r="C49" s="42" t="str">
        <f>'Raw Data'!C49</f>
        <v>OEM</v>
      </c>
      <c r="D49" s="45">
        <f>('Raw Data'!$D49*Factors!$B$2)+('Raw Data'!$E49*Factors!$B$3)+('Raw Data'!$F49*Factors!$B$4)+('Raw Data'!$G49*Factors!$B$5)</f>
        <v>240.39999999999998</v>
      </c>
      <c r="E49" s="53">
        <f>D49/'Raw Data'!H49</f>
        <v>0.6677777777777777</v>
      </c>
      <c r="F49" s="46">
        <f>'Raw Data'!H49*Factors!$B$7</f>
        <v>77.34275666359095</v>
      </c>
      <c r="G49" s="45">
        <f>('Raw Data'!$D49*Factors!$C$2)+('Raw Data'!$E49*Factors!$C$3)+('Raw Data'!$F49*Factors!$C$4)+('Raw Data'!$G49*Factors!$C$5)</f>
        <v>300.8</v>
      </c>
      <c r="H49" s="53">
        <f>G49/'Raw Data'!H49</f>
        <v>0.8355555555555556</v>
      </c>
      <c r="I49" s="46">
        <f>'Raw Data'!H49*Factors!$C$7</f>
        <v>147.28588235294117</v>
      </c>
      <c r="J49" s="45">
        <f>('Raw Data'!$D49*Factors!$D$2)+('Raw Data'!$E49*Factors!$D$3)+('Raw Data'!$F49*Factors!$D$4)+('Raw Data'!$G49*Factors!$D$5)</f>
        <v>300.8</v>
      </c>
      <c r="K49" s="53">
        <f>J49/'Raw Data'!H49</f>
        <v>0.8355555555555556</v>
      </c>
      <c r="L49" s="46">
        <f>'Raw Data'!H49*Factors!$D$7</f>
        <v>123.68194954128438</v>
      </c>
      <c r="M49" s="45">
        <f>('Raw Data'!$D49*Factors!$E$2)+('Raw Data'!$E49*Factors!$E$3)+('Raw Data'!$F49*Factors!$E$4)+('Raw Data'!$G49*Factors!$E$5)</f>
        <v>300.8</v>
      </c>
      <c r="N49" s="61">
        <f>M49/'Raw Data'!H49</f>
        <v>0.8355555555555556</v>
      </c>
      <c r="O49" s="46">
        <f>'Raw Data'!H49*Factors!$E$7</f>
        <v>114.07968058305994</v>
      </c>
      <c r="P49" s="79">
        <f t="shared" si="0"/>
        <v>-177.11805045871563</v>
      </c>
    </row>
    <row r="50" spans="1:16" ht="12">
      <c r="A50" s="72">
        <f>'Raw Data'!A50</f>
        <v>49</v>
      </c>
      <c r="B50" s="41" t="str">
        <f>'Raw Data'!B50</f>
        <v>r</v>
      </c>
      <c r="C50" s="42" t="str">
        <f>'Raw Data'!C50</f>
        <v>OEM</v>
      </c>
      <c r="D50" s="45">
        <f>('Raw Data'!$D50*Factors!$B$2)+('Raw Data'!$E50*Factors!$B$3)+('Raw Data'!$F50*Factors!$B$4)+('Raw Data'!$G50*Factors!$B$5)</f>
        <v>355.9</v>
      </c>
      <c r="E50" s="53">
        <f>D50/'Raw Data'!H50</f>
        <v>0.6530275229357798</v>
      </c>
      <c r="F50" s="46">
        <f>'Raw Data'!H50*Factors!$B$7</f>
        <v>117.0883399490474</v>
      </c>
      <c r="G50" s="45">
        <f>('Raw Data'!$D50*Factors!$C$2)+('Raw Data'!$E50*Factors!$C$3)+('Raw Data'!$F50*Factors!$C$4)+('Raw Data'!$G50*Factors!$C$5)</f>
        <v>445.3</v>
      </c>
      <c r="H50" s="53">
        <f>G50/'Raw Data'!H50</f>
        <v>0.8170642201834862</v>
      </c>
      <c r="I50" s="46">
        <f>'Raw Data'!H50*Factors!$C$7</f>
        <v>222.97446078431372</v>
      </c>
      <c r="J50" s="45">
        <f>('Raw Data'!$D50*Factors!$D$2)+('Raw Data'!$E50*Factors!$D$3)+('Raw Data'!$F50*Factors!$D$4)+('Raw Data'!$G50*Factors!$D$5)</f>
        <v>445.3</v>
      </c>
      <c r="K50" s="53">
        <f>J50/'Raw Data'!H50</f>
        <v>0.8170642201834862</v>
      </c>
      <c r="L50" s="46">
        <f>'Raw Data'!H50*Factors!$D$7</f>
        <v>187.24072916666665</v>
      </c>
      <c r="M50" s="45">
        <f>('Raw Data'!$D50*Factors!$E$2)+('Raw Data'!$E50*Factors!$E$3)+('Raw Data'!$F50*Factors!$E$4)+('Raw Data'!$G50*Factors!$E$5)</f>
        <v>445.3</v>
      </c>
      <c r="N50" s="61">
        <f>M50/'Raw Data'!H50</f>
        <v>0.8170642201834862</v>
      </c>
      <c r="O50" s="46">
        <f>'Raw Data'!H50*Factors!$E$7</f>
        <v>172.70396088268797</v>
      </c>
      <c r="P50" s="79">
        <f t="shared" si="0"/>
        <v>-258.05927083333336</v>
      </c>
    </row>
    <row r="51" spans="1:16" ht="12">
      <c r="A51" s="72">
        <f>'Raw Data'!A51</f>
        <v>50</v>
      </c>
      <c r="B51" s="41" t="str">
        <f>'Raw Data'!B51</f>
        <v>s</v>
      </c>
      <c r="C51" s="42" t="str">
        <f>'Raw Data'!C51</f>
        <v>OEM</v>
      </c>
      <c r="D51" s="45">
        <f>('Raw Data'!$D51*Factors!$B$2)+('Raw Data'!$E51*Factors!$B$3)+('Raw Data'!$F51*Factors!$B$4)+('Raw Data'!$G51*Factors!$B$5)</f>
        <v>162.8</v>
      </c>
      <c r="E51" s="53">
        <f>D51/'Raw Data'!H51</f>
        <v>0.6143396226415094</v>
      </c>
      <c r="F51" s="46">
        <f>'Raw Data'!H51*Factors!$B$7</f>
        <v>56.93286254403222</v>
      </c>
      <c r="G51" s="45">
        <f>('Raw Data'!$D51*Factors!$C$2)+('Raw Data'!$E51*Factors!$C$3)+('Raw Data'!$F51*Factors!$C$4)+('Raw Data'!$G51*Factors!$C$5)</f>
        <v>207.60000000000002</v>
      </c>
      <c r="H51" s="53">
        <f>G51/'Raw Data'!H51</f>
        <v>0.7833962264150944</v>
      </c>
      <c r="I51" s="46">
        <f>'Raw Data'!H51*Factors!$C$7</f>
        <v>108.41877450980392</v>
      </c>
      <c r="J51" s="45">
        <f>('Raw Data'!$D51*Factors!$D$2)+('Raw Data'!$E51*Factors!$D$3)+('Raw Data'!$F51*Factors!$D$4)+('Raw Data'!$G51*Factors!$D$5)</f>
        <v>207.6</v>
      </c>
      <c r="K51" s="53">
        <f>J51/'Raw Data'!H51</f>
        <v>0.7833962264150943</v>
      </c>
      <c r="L51" s="46">
        <f>'Raw Data'!H51*Factors!$D$7</f>
        <v>91.04365730122323</v>
      </c>
      <c r="M51" s="45">
        <f>('Raw Data'!$D51*Factors!$E$2)+('Raw Data'!$E51*Factors!$E$3)+('Raw Data'!$F51*Factors!$E$4)+('Raw Data'!$G51*Factors!$E$5)</f>
        <v>207.6</v>
      </c>
      <c r="N51" s="61">
        <f>M51/'Raw Data'!H51</f>
        <v>0.7833962264150943</v>
      </c>
      <c r="O51" s="46">
        <f>'Raw Data'!H51*Factors!$E$7</f>
        <v>83.9753204291969</v>
      </c>
      <c r="P51" s="79">
        <f t="shared" si="0"/>
        <v>-116.55634269877676</v>
      </c>
    </row>
    <row r="52" spans="1:16" ht="12">
      <c r="A52" s="72">
        <f>'Raw Data'!A52</f>
        <v>51</v>
      </c>
      <c r="B52" s="41" t="str">
        <f>'Raw Data'!B52</f>
        <v>s</v>
      </c>
      <c r="C52" s="42" t="str">
        <f>'Raw Data'!C52</f>
        <v>OEM</v>
      </c>
      <c r="D52" s="45">
        <f>('Raw Data'!$D52*Factors!$B$2)+('Raw Data'!$E52*Factors!$B$3)+('Raw Data'!$F52*Factors!$B$4)+('Raw Data'!$G52*Factors!$B$5)</f>
        <v>240.5</v>
      </c>
      <c r="E52" s="53">
        <f>D52/'Raw Data'!H52</f>
        <v>0.65</v>
      </c>
      <c r="F52" s="46">
        <f>'Raw Data'!H52*Factors!$B$7</f>
        <v>79.49116657091291</v>
      </c>
      <c r="G52" s="45">
        <f>('Raw Data'!$D52*Factors!$C$2)+('Raw Data'!$E52*Factors!$C$3)+('Raw Data'!$F52*Factors!$C$4)+('Raw Data'!$G52*Factors!$C$5)</f>
        <v>303.5</v>
      </c>
      <c r="H52" s="53">
        <f>G52/'Raw Data'!H52</f>
        <v>0.8202702702702702</v>
      </c>
      <c r="I52" s="46">
        <f>'Raw Data'!H52*Factors!$C$7</f>
        <v>151.3771568627451</v>
      </c>
      <c r="J52" s="45">
        <f>('Raw Data'!$D52*Factors!$D$2)+('Raw Data'!$E52*Factors!$D$3)+('Raw Data'!$F52*Factors!$D$4)+('Raw Data'!$G52*Factors!$D$5)</f>
        <v>303.5</v>
      </c>
      <c r="K52" s="53">
        <f>J52/'Raw Data'!H52</f>
        <v>0.8202702702702702</v>
      </c>
      <c r="L52" s="46">
        <f>'Raw Data'!H52*Factors!$D$7</f>
        <v>127.11755925076451</v>
      </c>
      <c r="M52" s="45">
        <f>('Raw Data'!$D52*Factors!$E$2)+('Raw Data'!$E52*Factors!$E$3)+('Raw Data'!$F52*Factors!$E$4)+('Raw Data'!$G52*Factors!$E$5)</f>
        <v>303.5</v>
      </c>
      <c r="N52" s="61">
        <f>M52/'Raw Data'!H52</f>
        <v>0.8202702702702702</v>
      </c>
      <c r="O52" s="46">
        <f>'Raw Data'!H52*Factors!$E$7</f>
        <v>117.24856059925605</v>
      </c>
      <c r="P52" s="79">
        <f t="shared" si="0"/>
        <v>-176.38244074923549</v>
      </c>
    </row>
  </sheetData>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I52"/>
  <sheetViews>
    <sheetView workbookViewId="0" topLeftCell="A1">
      <selection activeCell="I1" sqref="I1"/>
    </sheetView>
  </sheetViews>
  <sheetFormatPr defaultColWidth="9.140625" defaultRowHeight="12.75"/>
  <cols>
    <col min="1" max="1" width="31.421875" style="34" bestFit="1" customWidth="1"/>
    <col min="2" max="2" width="22.421875" style="34" bestFit="1" customWidth="1"/>
    <col min="3" max="4" width="15.140625" style="34" bestFit="1" customWidth="1"/>
    <col min="5" max="5" width="14.421875" style="34" bestFit="1" customWidth="1"/>
    <col min="6" max="6" width="14.421875" style="34" customWidth="1"/>
    <col min="7" max="7" width="15.421875" style="34" customWidth="1"/>
    <col min="8" max="8" width="11.28125" style="34" customWidth="1"/>
    <col min="9" max="9" width="21.140625" style="34" bestFit="1" customWidth="1"/>
    <col min="10" max="16384" width="12.421875" style="34" customWidth="1"/>
  </cols>
  <sheetData>
    <row r="1" spans="1:9" ht="12">
      <c r="A1" s="36" t="str">
        <f>'Duty Cycle Model - non scaled'!B1</f>
        <v>Model</v>
      </c>
      <c r="B1" s="36" t="str">
        <f>'Duty Cycle Model - non scaled'!C1</f>
        <v>Mfg</v>
      </c>
      <c r="C1" s="36" t="str">
        <f>'Duty Cycle Model - non scaled'!D1</f>
        <v>W/h scenario 1</v>
      </c>
      <c r="D1" s="36" t="str">
        <f>'Duty Cycle Model - non scaled'!E1</f>
        <v>W/h scenario 2</v>
      </c>
      <c r="E1" s="36" t="str">
        <f>'Duty Cycle Model - non scaled'!F1</f>
        <v>w/h scenario 3</v>
      </c>
      <c r="F1" s="36" t="s">
        <v>40</v>
      </c>
      <c r="G1" s="36" t="str">
        <f>'Raw Data'!I1</f>
        <v>idle % of max</v>
      </c>
      <c r="H1" s="36" t="str">
        <f>'Raw Data'!D1</f>
        <v>Idle (W)</v>
      </c>
      <c r="I1" s="36" t="str">
        <f>'Raw Data'!H1</f>
        <v>Max w/ HD adder (w)</v>
      </c>
    </row>
    <row r="2" spans="1:9" ht="12">
      <c r="A2" s="39" t="str">
        <f>'Raw Data'!B2</f>
        <v>a</v>
      </c>
      <c r="B2" s="38" t="str">
        <f>'Raw Data'!C2</f>
        <v>OEM</v>
      </c>
      <c r="C2" s="55" t="str">
        <f>IF('Duty Cycle Model -quart scaled'!D2&gt;'Duty Cycle Model -quart scaled'!F2,"Above Quartile","PASS")</f>
        <v>Above Quartile</v>
      </c>
      <c r="D2" s="55" t="str">
        <f>IF('Duty Cycle Model -quart scaled'!G2&gt;'Duty Cycle Model -quart scaled'!I2,"Above Quartile","PASS")</f>
        <v>Above Quartile</v>
      </c>
      <c r="E2" s="56" t="str">
        <f>IF('Duty Cycle Model -quart scaled'!J2&gt;'Duty Cycle Model -quart scaled'!L2,"Above Quartile","PASS")</f>
        <v>Above Quartile</v>
      </c>
      <c r="F2" s="56" t="str">
        <f>IF('Duty Cycle Model -quart scaled'!M2&gt;'Duty Cycle Model -quart scaled'!O2,"Above Quartile","PASS")</f>
        <v>Above Quartile</v>
      </c>
      <c r="G2" s="75">
        <f>'Raw Data'!I2</f>
        <v>0.5584168865435356</v>
      </c>
      <c r="H2" s="76">
        <f>'Raw Data'!D2</f>
        <v>317.46</v>
      </c>
      <c r="I2" s="76">
        <f>'Raw Data'!H2</f>
        <v>568.5</v>
      </c>
    </row>
    <row r="3" spans="1:9" ht="12">
      <c r="A3" s="39" t="str">
        <f>'Raw Data'!B3</f>
        <v>a</v>
      </c>
      <c r="B3" s="38" t="str">
        <f>'Raw Data'!C3</f>
        <v>OEM</v>
      </c>
      <c r="C3" s="55" t="str">
        <f>IF('Duty Cycle Model -quart scaled'!D3&gt;'Duty Cycle Model -quart scaled'!F3,"Above Quartile","PASS")</f>
        <v>Above Quartile</v>
      </c>
      <c r="D3" s="55" t="str">
        <f>IF('Duty Cycle Model -quart scaled'!G3&gt;'Duty Cycle Model -quart scaled'!I3,"Above Quartile","PASS")</f>
        <v>Above Quartile</v>
      </c>
      <c r="E3" s="56" t="str">
        <f>IF('Duty Cycle Model -quart scaled'!J3&gt;'Duty Cycle Model -quart scaled'!L3,"Above Quartile","PASS")</f>
        <v>Above Quartile</v>
      </c>
      <c r="F3" s="56" t="str">
        <f>IF('Duty Cycle Model -quart scaled'!M3&gt;'Duty Cycle Model -quart scaled'!O3,"Above Quartile","PASS")</f>
        <v>Above Quartile</v>
      </c>
      <c r="G3" s="75">
        <f>'Raw Data'!I3</f>
        <v>0.5427711975935327</v>
      </c>
      <c r="H3" s="76">
        <f>'Raw Data'!D3</f>
        <v>288.7</v>
      </c>
      <c r="I3" s="76">
        <f>'Raw Data'!H3</f>
        <v>531.9</v>
      </c>
    </row>
    <row r="4" spans="1:9" ht="12">
      <c r="A4" s="39" t="str">
        <f>'Raw Data'!B4</f>
        <v>a</v>
      </c>
      <c r="B4" s="38" t="str">
        <f>'Raw Data'!C4</f>
        <v>OEM</v>
      </c>
      <c r="C4" s="55" t="str">
        <f>IF('Duty Cycle Model -quart scaled'!D4&gt;'Duty Cycle Model -quart scaled'!F4,"Above Quartile","PASS")</f>
        <v>PASS</v>
      </c>
      <c r="D4" s="55" t="str">
        <f>IF('Duty Cycle Model -quart scaled'!G4&gt;'Duty Cycle Model -quart scaled'!I4,"Above Quartile","PASS")</f>
        <v>Above Quartile</v>
      </c>
      <c r="E4" s="56" t="str">
        <f>IF('Duty Cycle Model -quart scaled'!J4&gt;'Duty Cycle Model -quart scaled'!L4,"Above Quartile","PASS")</f>
        <v>Above Quartile</v>
      </c>
      <c r="F4" s="56" t="str">
        <f>IF('Duty Cycle Model -quart scaled'!M4&gt;'Duty Cycle Model -quart scaled'!O4,"Above Quartile","PASS")</f>
        <v>PASS</v>
      </c>
      <c r="G4" s="75">
        <f>'Raw Data'!I4</f>
        <v>0.5118871034198599</v>
      </c>
      <c r="H4" s="76">
        <f>'Raw Data'!D4</f>
        <v>248.47</v>
      </c>
      <c r="I4" s="76">
        <f>'Raw Data'!H4</f>
        <v>485.4</v>
      </c>
    </row>
    <row r="5" spans="1:9" ht="12">
      <c r="A5" s="39" t="str">
        <f>'Raw Data'!B5</f>
        <v>a</v>
      </c>
      <c r="B5" s="38" t="str">
        <f>'Raw Data'!C5</f>
        <v>OEM</v>
      </c>
      <c r="C5" s="55" t="str">
        <f>IF('Duty Cycle Model -quart scaled'!D5&gt;'Duty Cycle Model -quart scaled'!F5,"Above Quartile","PASS")</f>
        <v>Above Quartile</v>
      </c>
      <c r="D5" s="55" t="str">
        <f>IF('Duty Cycle Model -quart scaled'!G5&gt;'Duty Cycle Model -quart scaled'!I5,"Above Quartile","PASS")</f>
        <v>Above Quartile</v>
      </c>
      <c r="E5" s="56" t="str">
        <f>IF('Duty Cycle Model -quart scaled'!J5&gt;'Duty Cycle Model -quart scaled'!L5,"Above Quartile","PASS")</f>
        <v>Above Quartile</v>
      </c>
      <c r="F5" s="56" t="str">
        <f>IF('Duty Cycle Model -quart scaled'!M5&gt;'Duty Cycle Model -quart scaled'!O5,"Above Quartile","PASS")</f>
        <v>Above Quartile</v>
      </c>
      <c r="G5" s="75">
        <f>'Raw Data'!I5</f>
        <v>0.588673875924872</v>
      </c>
      <c r="H5" s="76">
        <f>'Raw Data'!D5</f>
        <v>206.86</v>
      </c>
      <c r="I5" s="76">
        <f>'Raw Data'!H5</f>
        <v>351.4</v>
      </c>
    </row>
    <row r="6" spans="1:9" ht="12">
      <c r="A6" s="39" t="str">
        <f>'Raw Data'!B6</f>
        <v>b</v>
      </c>
      <c r="B6" s="38" t="str">
        <f>'Raw Data'!C6</f>
        <v>OEM</v>
      </c>
      <c r="C6" s="55" t="str">
        <f>IF('Duty Cycle Model -quart scaled'!D6&gt;'Duty Cycle Model -quart scaled'!F6,"Above Quartile","PASS")</f>
        <v>Above Quartile</v>
      </c>
      <c r="D6" s="55" t="str">
        <f>IF('Duty Cycle Model -quart scaled'!G6&gt;'Duty Cycle Model -quart scaled'!I6,"Above Quartile","PASS")</f>
        <v>Above Quartile</v>
      </c>
      <c r="E6" s="56" t="str">
        <f>IF('Duty Cycle Model -quart scaled'!J6&gt;'Duty Cycle Model -quart scaled'!L6,"Above Quartile","PASS")</f>
        <v>Above Quartile</v>
      </c>
      <c r="F6" s="56" t="str">
        <f>IF('Duty Cycle Model -quart scaled'!M6&gt;'Duty Cycle Model -quart scaled'!O6,"Above Quartile","PASS")</f>
        <v>Above Quartile</v>
      </c>
      <c r="G6" s="75">
        <f>'Raw Data'!I6</f>
        <v>0.5479487787526678</v>
      </c>
      <c r="H6" s="76">
        <f>'Raw Data'!D6</f>
        <v>231.07</v>
      </c>
      <c r="I6" s="76">
        <f>'Raw Data'!H6</f>
        <v>421.7</v>
      </c>
    </row>
    <row r="7" spans="1:9" ht="12">
      <c r="A7" s="39" t="str">
        <f>'Raw Data'!B7</f>
        <v>b</v>
      </c>
      <c r="B7" s="38" t="str">
        <f>'Raw Data'!C7</f>
        <v>OEM</v>
      </c>
      <c r="C7" s="55" t="str">
        <f>IF('Duty Cycle Model -quart scaled'!D7&gt;'Duty Cycle Model -quart scaled'!F7,"Above Quartile","PASS")</f>
        <v>Above Quartile</v>
      </c>
      <c r="D7" s="55" t="str">
        <f>IF('Duty Cycle Model -quart scaled'!G7&gt;'Duty Cycle Model -quart scaled'!I7,"Above Quartile","PASS")</f>
        <v>Above Quartile</v>
      </c>
      <c r="E7" s="56" t="str">
        <f>IF('Duty Cycle Model -quart scaled'!J7&gt;'Duty Cycle Model -quart scaled'!L7,"Above Quartile","PASS")</f>
        <v>Above Quartile</v>
      </c>
      <c r="F7" s="56" t="str">
        <f>IF('Duty Cycle Model -quart scaled'!M7&gt;'Duty Cycle Model -quart scaled'!O7,"Above Quartile","PASS")</f>
        <v>Above Quartile</v>
      </c>
      <c r="G7" s="75">
        <f>'Raw Data'!I7</f>
        <v>0.6299678915447735</v>
      </c>
      <c r="H7" s="76">
        <f>'Raw Data'!D7</f>
        <v>176.58</v>
      </c>
      <c r="I7" s="76">
        <f>'Raw Data'!H7</f>
        <v>280.3</v>
      </c>
    </row>
    <row r="8" spans="1:9" ht="12">
      <c r="A8" s="39" t="str">
        <f>'Raw Data'!B8</f>
        <v>c</v>
      </c>
      <c r="B8" s="38" t="str">
        <f>'Raw Data'!C8</f>
        <v>OEM</v>
      </c>
      <c r="C8" s="55" t="str">
        <f>IF('Duty Cycle Model -quart scaled'!D8&gt;'Duty Cycle Model -quart scaled'!F8,"Above Quartile","PASS")</f>
        <v>Above Quartile</v>
      </c>
      <c r="D8" s="55" t="str">
        <f>IF('Duty Cycle Model -quart scaled'!G8&gt;'Duty Cycle Model -quart scaled'!I8,"Above Quartile","PASS")</f>
        <v>Above Quartile</v>
      </c>
      <c r="E8" s="56" t="str">
        <f>IF('Duty Cycle Model -quart scaled'!J8&gt;'Duty Cycle Model -quart scaled'!L8,"Above Quartile","PASS")</f>
        <v>Above Quartile</v>
      </c>
      <c r="F8" s="56" t="str">
        <f>IF('Duty Cycle Model -quart scaled'!M8&gt;'Duty Cycle Model -quart scaled'!O8,"Above Quartile","PASS")</f>
        <v>Above Quartile</v>
      </c>
      <c r="G8" s="75">
        <f>'Raw Data'!I8</f>
        <v>0.6074943566591422</v>
      </c>
      <c r="H8" s="76">
        <f>'Raw Data'!D8</f>
        <v>134.56</v>
      </c>
      <c r="I8" s="76">
        <f>'Raw Data'!H8</f>
        <v>221.5</v>
      </c>
    </row>
    <row r="9" spans="1:9" ht="12">
      <c r="A9" s="39" t="str">
        <f>'Raw Data'!B9</f>
        <v>c</v>
      </c>
      <c r="B9" s="38" t="str">
        <f>'Raw Data'!C9</f>
        <v>OEM</v>
      </c>
      <c r="C9" s="55" t="str">
        <f>IF('Duty Cycle Model -quart scaled'!D9&gt;'Duty Cycle Model -quart scaled'!F9,"Above Quartile","PASS")</f>
        <v>Above Quartile</v>
      </c>
      <c r="D9" s="55" t="str">
        <f>IF('Duty Cycle Model -quart scaled'!G9&gt;'Duty Cycle Model -quart scaled'!I9,"Above Quartile","PASS")</f>
        <v>Above Quartile</v>
      </c>
      <c r="E9" s="56" t="str">
        <f>IF('Duty Cycle Model -quart scaled'!J9&gt;'Duty Cycle Model -quart scaled'!L9,"Above Quartile","PASS")</f>
        <v>Above Quartile</v>
      </c>
      <c r="F9" s="56" t="str">
        <f>IF('Duty Cycle Model -quart scaled'!M9&gt;'Duty Cycle Model -quart scaled'!O9,"Above Quartile","PASS")</f>
        <v>Above Quartile</v>
      </c>
      <c r="G9" s="75">
        <f>'Raw Data'!I9</f>
        <v>0.5899885133909679</v>
      </c>
      <c r="H9" s="76">
        <f>'Raw Data'!D9</f>
        <v>97.59</v>
      </c>
      <c r="I9" s="76">
        <f>'Raw Data'!H9</f>
        <v>165.41</v>
      </c>
    </row>
    <row r="10" spans="1:9" ht="12">
      <c r="A10" s="39" t="str">
        <f>'Raw Data'!B10</f>
        <v>d</v>
      </c>
      <c r="B10" s="38" t="str">
        <f>'Raw Data'!C10</f>
        <v>OEM</v>
      </c>
      <c r="C10" s="55" t="str">
        <f>IF('Duty Cycle Model -quart scaled'!D10&gt;'Duty Cycle Model -quart scaled'!F10,"Above Quartile","PASS")</f>
        <v>Above Quartile</v>
      </c>
      <c r="D10" s="55" t="str">
        <f>IF('Duty Cycle Model -quart scaled'!G10&gt;'Duty Cycle Model -quart scaled'!I10,"Above Quartile","PASS")</f>
        <v>Above Quartile</v>
      </c>
      <c r="E10" s="56" t="str">
        <f>IF('Duty Cycle Model -quart scaled'!J10&gt;'Duty Cycle Model -quart scaled'!L10,"Above Quartile","PASS")</f>
        <v>Above Quartile</v>
      </c>
      <c r="F10" s="56" t="str">
        <f>IF('Duty Cycle Model -quart scaled'!M10&gt;'Duty Cycle Model -quart scaled'!O10,"Above Quartile","PASS")</f>
        <v>Above Quartile</v>
      </c>
      <c r="G10" s="75">
        <f>'Raw Data'!I10</f>
        <v>0.5838509316770186</v>
      </c>
      <c r="H10" s="76">
        <f>'Raw Data'!D10</f>
        <v>94</v>
      </c>
      <c r="I10" s="76">
        <f>'Raw Data'!H10</f>
        <v>161</v>
      </c>
    </row>
    <row r="11" spans="1:9" ht="12">
      <c r="A11" s="39" t="str">
        <f>'Raw Data'!B11</f>
        <v>d</v>
      </c>
      <c r="B11" s="38" t="str">
        <f>'Raw Data'!C11</f>
        <v>OEM</v>
      </c>
      <c r="C11" s="55" t="str">
        <f>IF('Duty Cycle Model -quart scaled'!D11&gt;'Duty Cycle Model -quart scaled'!F11,"Above Quartile","PASS")</f>
        <v>Above Quartile</v>
      </c>
      <c r="D11" s="55" t="str">
        <f>IF('Duty Cycle Model -quart scaled'!G11&gt;'Duty Cycle Model -quart scaled'!I11,"Above Quartile","PASS")</f>
        <v>Above Quartile</v>
      </c>
      <c r="E11" s="56" t="str">
        <f>IF('Duty Cycle Model -quart scaled'!J11&gt;'Duty Cycle Model -quart scaled'!L11,"Above Quartile","PASS")</f>
        <v>Above Quartile</v>
      </c>
      <c r="F11" s="56" t="str">
        <f>IF('Duty Cycle Model -quart scaled'!M11&gt;'Duty Cycle Model -quart scaled'!O11,"Above Quartile","PASS")</f>
        <v>Above Quartile</v>
      </c>
      <c r="G11" s="75">
        <f>'Raw Data'!I11</f>
        <v>0.5818181818181818</v>
      </c>
      <c r="H11" s="76">
        <f>'Raw Data'!D11</f>
        <v>96</v>
      </c>
      <c r="I11" s="76">
        <f>'Raw Data'!H11</f>
        <v>165</v>
      </c>
    </row>
    <row r="12" spans="1:9" ht="12">
      <c r="A12" s="39" t="str">
        <f>'Raw Data'!B12</f>
        <v>d</v>
      </c>
      <c r="B12" s="38" t="str">
        <f>'Raw Data'!C12</f>
        <v>OEM</v>
      </c>
      <c r="C12" s="55" t="str">
        <f>IF('Duty Cycle Model -quart scaled'!D12&gt;'Duty Cycle Model -quart scaled'!F12,"Above Quartile","PASS")</f>
        <v>Above Quartile</v>
      </c>
      <c r="D12" s="55" t="str">
        <f>IF('Duty Cycle Model -quart scaled'!G12&gt;'Duty Cycle Model -quart scaled'!I12,"Above Quartile","PASS")</f>
        <v>Above Quartile</v>
      </c>
      <c r="E12" s="56" t="str">
        <f>IF('Duty Cycle Model -quart scaled'!J12&gt;'Duty Cycle Model -quart scaled'!L12,"Above Quartile","PASS")</f>
        <v>Above Quartile</v>
      </c>
      <c r="F12" s="56" t="str">
        <f>IF('Duty Cycle Model -quart scaled'!M12&gt;'Duty Cycle Model -quart scaled'!O12,"Above Quartile","PASS")</f>
        <v>Above Quartile</v>
      </c>
      <c r="G12" s="75">
        <f>'Raw Data'!I12</f>
        <v>0.46808510638297873</v>
      </c>
      <c r="H12" s="76">
        <f>'Raw Data'!D12</f>
        <v>88</v>
      </c>
      <c r="I12" s="76">
        <f>'Raw Data'!H12</f>
        <v>188</v>
      </c>
    </row>
    <row r="13" spans="1:9" ht="12">
      <c r="A13" s="39" t="str">
        <f>'Raw Data'!B13</f>
        <v>e</v>
      </c>
      <c r="B13" s="38" t="str">
        <f>'Raw Data'!C13</f>
        <v>OEM</v>
      </c>
      <c r="C13" s="55" t="str">
        <f>IF('Duty Cycle Model -quart scaled'!D13&gt;'Duty Cycle Model -quart scaled'!F13,"Above Quartile","PASS")</f>
        <v>Above Quartile</v>
      </c>
      <c r="D13" s="55" t="str">
        <f>IF('Duty Cycle Model -quart scaled'!G13&gt;'Duty Cycle Model -quart scaled'!I13,"Above Quartile","PASS")</f>
        <v>Above Quartile</v>
      </c>
      <c r="E13" s="56" t="str">
        <f>IF('Duty Cycle Model -quart scaled'!J13&gt;'Duty Cycle Model -quart scaled'!L13,"Above Quartile","PASS")</f>
        <v>Above Quartile</v>
      </c>
      <c r="F13" s="56" t="str">
        <f>IF('Duty Cycle Model -quart scaled'!M13&gt;'Duty Cycle Model -quart scaled'!O13,"Above Quartile","PASS")</f>
        <v>Above Quartile</v>
      </c>
      <c r="G13" s="75">
        <f>'Raw Data'!I13</f>
        <v>0.5517241379310345</v>
      </c>
      <c r="H13" s="76">
        <f>'Raw Data'!D13</f>
        <v>96</v>
      </c>
      <c r="I13" s="76">
        <f>'Raw Data'!H13</f>
        <v>174</v>
      </c>
    </row>
    <row r="14" spans="1:9" ht="12">
      <c r="A14" s="41" t="str">
        <f>'Raw Data'!B14</f>
        <v>e</v>
      </c>
      <c r="B14" s="42" t="str">
        <f>'Raw Data'!C14</f>
        <v>OEM</v>
      </c>
      <c r="C14" s="55" t="str">
        <f>IF('Duty Cycle Model -quart scaled'!D14&gt;'Duty Cycle Model -quart scaled'!F14,"Above Quartile","PASS")</f>
        <v>Above Quartile</v>
      </c>
      <c r="D14" s="55" t="str">
        <f>IF('Duty Cycle Model -quart scaled'!G14&gt;'Duty Cycle Model -quart scaled'!I14,"Above Quartile","PASS")</f>
        <v>Above Quartile</v>
      </c>
      <c r="E14" s="56" t="str">
        <f>IF('Duty Cycle Model -quart scaled'!J14&gt;'Duty Cycle Model -quart scaled'!L14,"Above Quartile","PASS")</f>
        <v>Above Quartile</v>
      </c>
      <c r="F14" s="56" t="str">
        <f>IF('Duty Cycle Model -quart scaled'!M14&gt;'Duty Cycle Model -quart scaled'!O14,"Above Quartile","PASS")</f>
        <v>Above Quartile</v>
      </c>
      <c r="G14" s="75">
        <f>'Raw Data'!I14</f>
        <v>0.5657142857142857</v>
      </c>
      <c r="H14" s="76">
        <f>'Raw Data'!D14</f>
        <v>99</v>
      </c>
      <c r="I14" s="76">
        <f>'Raw Data'!H14</f>
        <v>175</v>
      </c>
    </row>
    <row r="15" spans="1:9" ht="12">
      <c r="A15" s="41" t="str">
        <f>'Raw Data'!B15</f>
        <v>e</v>
      </c>
      <c r="B15" s="42" t="str">
        <f>'Raw Data'!C15</f>
        <v>OEM</v>
      </c>
      <c r="C15" s="55" t="str">
        <f>IF('Duty Cycle Model -quart scaled'!D15&gt;'Duty Cycle Model -quart scaled'!F15,"Above Quartile","PASS")</f>
        <v>Above Quartile</v>
      </c>
      <c r="D15" s="55" t="str">
        <f>IF('Duty Cycle Model -quart scaled'!G15&gt;'Duty Cycle Model -quart scaled'!I15,"Above Quartile","PASS")</f>
        <v>PASS</v>
      </c>
      <c r="E15" s="56" t="str">
        <f>IF('Duty Cycle Model -quart scaled'!J15&gt;'Duty Cycle Model -quart scaled'!L15,"Above Quartile","PASS")</f>
        <v>Above Quartile</v>
      </c>
      <c r="F15" s="56" t="str">
        <f>IF('Duty Cycle Model -quart scaled'!M15&gt;'Duty Cycle Model -quart scaled'!O15,"Above Quartile","PASS")</f>
        <v>Above Quartile</v>
      </c>
      <c r="G15" s="75">
        <f>'Raw Data'!I15</f>
        <v>0.4238095238095238</v>
      </c>
      <c r="H15" s="76">
        <f>'Raw Data'!D15</f>
        <v>89</v>
      </c>
      <c r="I15" s="76">
        <f>'Raw Data'!H15</f>
        <v>210</v>
      </c>
    </row>
    <row r="16" spans="1:9" ht="12">
      <c r="A16" s="41" t="str">
        <f>'Raw Data'!B16</f>
        <v>e</v>
      </c>
      <c r="B16" s="42" t="str">
        <f>'Raw Data'!C16</f>
        <v>OEM</v>
      </c>
      <c r="C16" s="55" t="str">
        <f>IF('Duty Cycle Model -quart scaled'!D16&gt;'Duty Cycle Model -quart scaled'!F16,"Above Quartile","PASS")</f>
        <v>Above Quartile</v>
      </c>
      <c r="D16" s="55" t="str">
        <f>IF('Duty Cycle Model -quart scaled'!G16&gt;'Duty Cycle Model -quart scaled'!I16,"Above Quartile","PASS")</f>
        <v>PASS</v>
      </c>
      <c r="E16" s="56" t="str">
        <f>IF('Duty Cycle Model -quart scaled'!J16&gt;'Duty Cycle Model -quart scaled'!L16,"Above Quartile","PASS")</f>
        <v>Above Quartile</v>
      </c>
      <c r="F16" s="56" t="str">
        <f>IF('Duty Cycle Model -quart scaled'!M16&gt;'Duty Cycle Model -quart scaled'!O16,"Above Quartile","PASS")</f>
        <v>Above Quartile</v>
      </c>
      <c r="G16" s="75">
        <f>'Raw Data'!I16</f>
        <v>0.4409448818897638</v>
      </c>
      <c r="H16" s="76">
        <f>'Raw Data'!D16</f>
        <v>112</v>
      </c>
      <c r="I16" s="76">
        <f>'Raw Data'!H16</f>
        <v>254</v>
      </c>
    </row>
    <row r="17" spans="1:9" ht="12">
      <c r="A17" s="41" t="str">
        <f>'Raw Data'!B17</f>
        <v>e</v>
      </c>
      <c r="B17" s="42" t="str">
        <f>'Raw Data'!C17</f>
        <v>OEM</v>
      </c>
      <c r="C17" s="55" t="str">
        <f>IF('Duty Cycle Model -quart scaled'!D17&gt;'Duty Cycle Model -quart scaled'!F17,"Above Quartile","PASS")</f>
        <v>Above Quartile</v>
      </c>
      <c r="D17" s="55" t="str">
        <f>IF('Duty Cycle Model -quart scaled'!G17&gt;'Duty Cycle Model -quart scaled'!I17,"Above Quartile","PASS")</f>
        <v>PASS</v>
      </c>
      <c r="E17" s="56" t="str">
        <f>IF('Duty Cycle Model -quart scaled'!J17&gt;'Duty Cycle Model -quart scaled'!L17,"Above Quartile","PASS")</f>
        <v>Above Quartile</v>
      </c>
      <c r="F17" s="56" t="str">
        <f>IF('Duty Cycle Model -quart scaled'!M17&gt;'Duty Cycle Model -quart scaled'!O17,"Above Quartile","PASS")</f>
        <v>Above Quartile</v>
      </c>
      <c r="G17" s="75">
        <f>'Raw Data'!I17</f>
        <v>0.45098039215686275</v>
      </c>
      <c r="H17" s="76">
        <f>'Raw Data'!D17</f>
        <v>115</v>
      </c>
      <c r="I17" s="76">
        <f>'Raw Data'!H17</f>
        <v>255</v>
      </c>
    </row>
    <row r="18" spans="1:9" ht="12">
      <c r="A18" s="41" t="str">
        <f>'Raw Data'!B18</f>
        <v>e</v>
      </c>
      <c r="B18" s="42" t="str">
        <f>'Raw Data'!C18</f>
        <v>OEM</v>
      </c>
      <c r="C18" s="55" t="str">
        <f>IF('Duty Cycle Model -quart scaled'!D18&gt;'Duty Cycle Model -quart scaled'!F18,"Above Quartile","PASS")</f>
        <v>Above Quartile</v>
      </c>
      <c r="D18" s="55" t="str">
        <f>IF('Duty Cycle Model -quart scaled'!G18&gt;'Duty Cycle Model -quart scaled'!I18,"Above Quartile","PASS")</f>
        <v>PASS</v>
      </c>
      <c r="E18" s="56" t="str">
        <f>IF('Duty Cycle Model -quart scaled'!J18&gt;'Duty Cycle Model -quart scaled'!L18,"Above Quartile","PASS")</f>
        <v>Above Quartile</v>
      </c>
      <c r="F18" s="56" t="str">
        <f>IF('Duty Cycle Model -quart scaled'!M18&gt;'Duty Cycle Model -quart scaled'!O18,"Above Quartile","PASS")</f>
        <v>Above Quartile</v>
      </c>
      <c r="G18" s="75">
        <f>'Raw Data'!I18</f>
        <v>0.42662116040955633</v>
      </c>
      <c r="H18" s="76">
        <f>'Raw Data'!D18</f>
        <v>125</v>
      </c>
      <c r="I18" s="76">
        <f>'Raw Data'!H18</f>
        <v>293</v>
      </c>
    </row>
    <row r="19" spans="1:9" ht="12">
      <c r="A19" s="41" t="str">
        <f>'Raw Data'!B19</f>
        <v>e</v>
      </c>
      <c r="B19" s="42" t="str">
        <f>'Raw Data'!C19</f>
        <v>OEM</v>
      </c>
      <c r="C19" s="55" t="str">
        <f>IF('Duty Cycle Model -quart scaled'!D19&gt;'Duty Cycle Model -quart scaled'!F19,"Above Quartile","PASS")</f>
        <v>Above Quartile</v>
      </c>
      <c r="D19" s="55" t="str">
        <f>IF('Duty Cycle Model -quart scaled'!G19&gt;'Duty Cycle Model -quart scaled'!I19,"Above Quartile","PASS")</f>
        <v>PASS</v>
      </c>
      <c r="E19" s="56" t="str">
        <f>IF('Duty Cycle Model -quart scaled'!J19&gt;'Duty Cycle Model -quart scaled'!L19,"Above Quartile","PASS")</f>
        <v>PASS</v>
      </c>
      <c r="F19" s="56" t="str">
        <f>IF('Duty Cycle Model -quart scaled'!M19&gt;'Duty Cycle Model -quart scaled'!O19,"Above Quartile","PASS")</f>
        <v>Above Quartile</v>
      </c>
      <c r="G19" s="75">
        <f>'Raw Data'!I19</f>
        <v>0.36615384615384616</v>
      </c>
      <c r="H19" s="76">
        <f>'Raw Data'!D19</f>
        <v>119</v>
      </c>
      <c r="I19" s="76">
        <f>'Raw Data'!H19</f>
        <v>325</v>
      </c>
    </row>
    <row r="20" spans="1:9" ht="12">
      <c r="A20" s="41" t="str">
        <f>'Raw Data'!B20</f>
        <v>e</v>
      </c>
      <c r="B20" s="42" t="str">
        <f>'Raw Data'!C20</f>
        <v>OEM</v>
      </c>
      <c r="C20" s="55" t="str">
        <f>IF('Duty Cycle Model -quart scaled'!D20&gt;'Duty Cycle Model -quart scaled'!F20,"Above Quartile","PASS")</f>
        <v>Above Quartile</v>
      </c>
      <c r="D20" s="55" t="str">
        <f>IF('Duty Cycle Model -quart scaled'!G20&gt;'Duty Cycle Model -quart scaled'!I20,"Above Quartile","PASS")</f>
        <v>PASS</v>
      </c>
      <c r="E20" s="56" t="str">
        <f>IF('Duty Cycle Model -quart scaled'!J20&gt;'Duty Cycle Model -quart scaled'!L20,"Above Quartile","PASS")</f>
        <v>PASS</v>
      </c>
      <c r="F20" s="56" t="str">
        <f>IF('Duty Cycle Model -quart scaled'!M20&gt;'Duty Cycle Model -quart scaled'!O20,"Above Quartile","PASS")</f>
        <v>Above Quartile</v>
      </c>
      <c r="G20" s="75">
        <f>'Raw Data'!I20</f>
        <v>0.36678200692041524</v>
      </c>
      <c r="H20" s="76">
        <f>'Raw Data'!D20</f>
        <v>106</v>
      </c>
      <c r="I20" s="76">
        <f>'Raw Data'!H20</f>
        <v>289</v>
      </c>
    </row>
    <row r="21" spans="1:9" ht="12">
      <c r="A21" s="41" t="str">
        <f>'Raw Data'!B21</f>
        <v>f</v>
      </c>
      <c r="B21" s="42" t="str">
        <f>'Raw Data'!C21</f>
        <v>OEM</v>
      </c>
      <c r="C21" s="55" t="str">
        <f>IF('Duty Cycle Model -quart scaled'!D21&gt;'Duty Cycle Model -quart scaled'!F21,"Above Quartile","PASS")</f>
        <v>Above Quartile</v>
      </c>
      <c r="D21" s="55" t="str">
        <f>IF('Duty Cycle Model -quart scaled'!G21&gt;'Duty Cycle Model -quart scaled'!I21,"Above Quartile","PASS")</f>
        <v>Above Quartile</v>
      </c>
      <c r="E21" s="56" t="str">
        <f>IF('Duty Cycle Model -quart scaled'!J21&gt;'Duty Cycle Model -quart scaled'!L21,"Above Quartile","PASS")</f>
        <v>Above Quartile</v>
      </c>
      <c r="F21" s="56" t="str">
        <f>IF('Duty Cycle Model -quart scaled'!M21&gt;'Duty Cycle Model -quart scaled'!O21,"Above Quartile","PASS")</f>
        <v>Above Quartile</v>
      </c>
      <c r="G21" s="75">
        <f>'Raw Data'!I21</f>
        <v>0.5901639344262295</v>
      </c>
      <c r="H21" s="76">
        <f>'Raw Data'!D21</f>
        <v>108</v>
      </c>
      <c r="I21" s="76">
        <f>'Raw Data'!H21</f>
        <v>183</v>
      </c>
    </row>
    <row r="22" spans="1:9" ht="12">
      <c r="A22" s="41" t="str">
        <f>'Raw Data'!B22</f>
        <v>f</v>
      </c>
      <c r="B22" s="42" t="str">
        <f>'Raw Data'!C22</f>
        <v>OEM</v>
      </c>
      <c r="C22" s="55" t="str">
        <f>IF('Duty Cycle Model -quart scaled'!D22&gt;'Duty Cycle Model -quart scaled'!F22,"Above Quartile","PASS")</f>
        <v>PASS</v>
      </c>
      <c r="D22" s="55" t="str">
        <f>IF('Duty Cycle Model -quart scaled'!G22&gt;'Duty Cycle Model -quart scaled'!I22,"Above Quartile","PASS")</f>
        <v>Above Quartile</v>
      </c>
      <c r="E22" s="56" t="str">
        <f>IF('Duty Cycle Model -quart scaled'!J22&gt;'Duty Cycle Model -quart scaled'!L22,"Above Quartile","PASS")</f>
        <v>PASS</v>
      </c>
      <c r="F22" s="56" t="str">
        <f>IF('Duty Cycle Model -quart scaled'!M22&gt;'Duty Cycle Model -quart scaled'!O22,"Above Quartile","PASS")</f>
        <v>PASS</v>
      </c>
      <c r="G22" s="75">
        <f>'Raw Data'!I22</f>
        <v>0.4716981132075472</v>
      </c>
      <c r="H22" s="76">
        <f>'Raw Data'!D22</f>
        <v>150</v>
      </c>
      <c r="I22" s="76">
        <f>'Raw Data'!H22</f>
        <v>318</v>
      </c>
    </row>
    <row r="23" spans="1:9" ht="12">
      <c r="A23" s="41" t="str">
        <f>'Raw Data'!B23</f>
        <v>f</v>
      </c>
      <c r="B23" s="42" t="str">
        <f>'Raw Data'!C23</f>
        <v>OEM</v>
      </c>
      <c r="C23" s="55" t="str">
        <f>IF('Duty Cycle Model -quart scaled'!D23&gt;'Duty Cycle Model -quart scaled'!F23,"Above Quartile","PASS")</f>
        <v>PASS</v>
      </c>
      <c r="D23" s="55" t="str">
        <f>IF('Duty Cycle Model -quart scaled'!G23&gt;'Duty Cycle Model -quart scaled'!I23,"Above Quartile","PASS")</f>
        <v>PASS</v>
      </c>
      <c r="E23" s="56" t="str">
        <f>IF('Duty Cycle Model -quart scaled'!J23&gt;'Duty Cycle Model -quart scaled'!L23,"Above Quartile","PASS")</f>
        <v>PASS</v>
      </c>
      <c r="F23" s="56" t="str">
        <f>IF('Duty Cycle Model -quart scaled'!M23&gt;'Duty Cycle Model -quart scaled'!O23,"Above Quartile","PASS")</f>
        <v>PASS</v>
      </c>
      <c r="G23" s="75">
        <f>'Raw Data'!I23</f>
        <v>0.4046511627906977</v>
      </c>
      <c r="H23" s="76">
        <f>'Raw Data'!D23</f>
        <v>174</v>
      </c>
      <c r="I23" s="76">
        <f>'Raw Data'!H23</f>
        <v>430</v>
      </c>
    </row>
    <row r="24" spans="1:9" ht="12">
      <c r="A24" s="41" t="str">
        <f>'Raw Data'!B24</f>
        <v>f</v>
      </c>
      <c r="B24" s="42" t="str">
        <f>'Raw Data'!C24</f>
        <v>OEM</v>
      </c>
      <c r="C24" s="55" t="str">
        <f>IF('Duty Cycle Model -quart scaled'!D24&gt;'Duty Cycle Model -quart scaled'!F24,"Above Quartile","PASS")</f>
        <v>PASS</v>
      </c>
      <c r="D24" s="55" t="str">
        <f>IF('Duty Cycle Model -quart scaled'!G24&gt;'Duty Cycle Model -quart scaled'!I24,"Above Quartile","PASS")</f>
        <v>Above Quartile</v>
      </c>
      <c r="E24" s="56" t="str">
        <f>IF('Duty Cycle Model -quart scaled'!J24&gt;'Duty Cycle Model -quart scaled'!L24,"Above Quartile","PASS")</f>
        <v>PASS</v>
      </c>
      <c r="F24" s="56" t="str">
        <f>IF('Duty Cycle Model -quart scaled'!M24&gt;'Duty Cycle Model -quart scaled'!O24,"Above Quartile","PASS")</f>
        <v>PASS</v>
      </c>
      <c r="G24" s="75">
        <f>'Raw Data'!I24</f>
        <v>0.474036850921273</v>
      </c>
      <c r="H24" s="76">
        <f>'Raw Data'!D24</f>
        <v>283</v>
      </c>
      <c r="I24" s="76">
        <f>'Raw Data'!H24</f>
        <v>597</v>
      </c>
    </row>
    <row r="25" spans="1:9" ht="12">
      <c r="A25" s="41" t="str">
        <f>'Raw Data'!B25</f>
        <v>g</v>
      </c>
      <c r="B25" s="42" t="str">
        <f>'Raw Data'!C25</f>
        <v>OEM</v>
      </c>
      <c r="C25" s="55" t="str">
        <f>IF('Duty Cycle Model -quart scaled'!D25&gt;'Duty Cycle Model -quart scaled'!F25,"Above Quartile","PASS")</f>
        <v>Above Quartile</v>
      </c>
      <c r="D25" s="55" t="str">
        <f>IF('Duty Cycle Model -quart scaled'!G25&gt;'Duty Cycle Model -quart scaled'!I25,"Above Quartile","PASS")</f>
        <v>Above Quartile</v>
      </c>
      <c r="E25" s="56" t="str">
        <f>IF('Duty Cycle Model -quart scaled'!J25&gt;'Duty Cycle Model -quart scaled'!L25,"Above Quartile","PASS")</f>
        <v>Above Quartile</v>
      </c>
      <c r="F25" s="56" t="str">
        <f>IF('Duty Cycle Model -quart scaled'!M25&gt;'Duty Cycle Model -quart scaled'!O25,"Above Quartile","PASS")</f>
        <v>Above Quartile</v>
      </c>
      <c r="G25" s="75">
        <f>'Raw Data'!I25</f>
        <v>0.594059405940594</v>
      </c>
      <c r="H25" s="76">
        <f>'Raw Data'!D25</f>
        <v>60</v>
      </c>
      <c r="I25" s="76">
        <f>'Raw Data'!H25</f>
        <v>101</v>
      </c>
    </row>
    <row r="26" spans="1:9" ht="12">
      <c r="A26" s="41" t="str">
        <f>'Raw Data'!B26</f>
        <v>g</v>
      </c>
      <c r="B26" s="42" t="str">
        <f>'Raw Data'!C26</f>
        <v>OEM</v>
      </c>
      <c r="C26" s="55" t="str">
        <f>IF('Duty Cycle Model -quart scaled'!D26&gt;'Duty Cycle Model -quart scaled'!F26,"Above Quartile","PASS")</f>
        <v>Above Quartile</v>
      </c>
      <c r="D26" s="55" t="str">
        <f>IF('Duty Cycle Model -quart scaled'!G26&gt;'Duty Cycle Model -quart scaled'!I26,"Above Quartile","PASS")</f>
        <v>Above Quartile</v>
      </c>
      <c r="E26" s="56" t="str">
        <f>IF('Duty Cycle Model -quart scaled'!J26&gt;'Duty Cycle Model -quart scaled'!L26,"Above Quartile","PASS")</f>
        <v>Above Quartile</v>
      </c>
      <c r="F26" s="56" t="str">
        <f>IF('Duty Cycle Model -quart scaled'!M26&gt;'Duty Cycle Model -quart scaled'!O26,"Above Quartile","PASS")</f>
        <v>Above Quartile</v>
      </c>
      <c r="G26" s="75">
        <f>'Raw Data'!I26</f>
        <v>0.5422535211267606</v>
      </c>
      <c r="H26" s="76">
        <f>'Raw Data'!D26</f>
        <v>77</v>
      </c>
      <c r="I26" s="76">
        <f>'Raw Data'!H26</f>
        <v>142</v>
      </c>
    </row>
    <row r="27" spans="1:9" ht="12">
      <c r="A27" s="41" t="str">
        <f>'Raw Data'!B27</f>
        <v>g</v>
      </c>
      <c r="B27" s="42" t="str">
        <f>'Raw Data'!C27</f>
        <v>OEM</v>
      </c>
      <c r="C27" s="55" t="str">
        <f>IF('Duty Cycle Model -quart scaled'!D27&gt;'Duty Cycle Model -quart scaled'!F27,"Above Quartile","PASS")</f>
        <v>PASS</v>
      </c>
      <c r="D27" s="55" t="str">
        <f>IF('Duty Cycle Model -quart scaled'!G27&gt;'Duty Cycle Model -quart scaled'!I27,"Above Quartile","PASS")</f>
        <v>PASS</v>
      </c>
      <c r="E27" s="56" t="str">
        <f>IF('Duty Cycle Model -quart scaled'!J27&gt;'Duty Cycle Model -quart scaled'!L27,"Above Quartile","PASS")</f>
        <v>PASS</v>
      </c>
      <c r="F27" s="56" t="str">
        <f>IF('Duty Cycle Model -quart scaled'!M27&gt;'Duty Cycle Model -quart scaled'!O27,"Above Quartile","PASS")</f>
        <v>PASS</v>
      </c>
      <c r="G27" s="75">
        <f>'Raw Data'!I27</f>
        <v>0.37264150943396224</v>
      </c>
      <c r="H27" s="76">
        <f>'Raw Data'!D27</f>
        <v>79</v>
      </c>
      <c r="I27" s="76">
        <f>'Raw Data'!H27</f>
        <v>212</v>
      </c>
    </row>
    <row r="28" spans="1:9" ht="12">
      <c r="A28" s="41" t="str">
        <f>'Raw Data'!B28</f>
        <v>g</v>
      </c>
      <c r="B28" s="42" t="str">
        <f>'Raw Data'!C28</f>
        <v>OEM</v>
      </c>
      <c r="C28" s="55" t="str">
        <f>IF('Duty Cycle Model -quart scaled'!D28&gt;'Duty Cycle Model -quart scaled'!F28,"Above Quartile","PASS")</f>
        <v>PASS</v>
      </c>
      <c r="D28" s="55" t="str">
        <f>IF('Duty Cycle Model -quart scaled'!G28&gt;'Duty Cycle Model -quart scaled'!I28,"Above Quartile","PASS")</f>
        <v>PASS</v>
      </c>
      <c r="E28" s="56" t="str">
        <f>IF('Duty Cycle Model -quart scaled'!J28&gt;'Duty Cycle Model -quart scaled'!L28,"Above Quartile","PASS")</f>
        <v>PASS</v>
      </c>
      <c r="F28" s="56" t="str">
        <f>IF('Duty Cycle Model -quart scaled'!M28&gt;'Duty Cycle Model -quart scaled'!O28,"Above Quartile","PASS")</f>
        <v>PASS</v>
      </c>
      <c r="G28" s="75">
        <f>'Raw Data'!I28</f>
        <v>0.35185185185185186</v>
      </c>
      <c r="H28" s="76">
        <f>'Raw Data'!D28</f>
        <v>95</v>
      </c>
      <c r="I28" s="76">
        <f>'Raw Data'!H28</f>
        <v>270</v>
      </c>
    </row>
    <row r="29" spans="1:9" ht="12">
      <c r="A29" s="41" t="str">
        <f>'Raw Data'!B29</f>
        <v>h</v>
      </c>
      <c r="B29" s="42" t="str">
        <f>'Raw Data'!C29</f>
        <v>OEM</v>
      </c>
      <c r="C29" s="55" t="str">
        <f>IF('Duty Cycle Model -quart scaled'!D29&gt;'Duty Cycle Model -quart scaled'!F29,"Above Quartile","PASS")</f>
        <v>Above Quartile</v>
      </c>
      <c r="D29" s="55" t="str">
        <f>IF('Duty Cycle Model -quart scaled'!G29&gt;'Duty Cycle Model -quart scaled'!I29,"Above Quartile","PASS")</f>
        <v>Above Quartile</v>
      </c>
      <c r="E29" s="56" t="str">
        <f>IF('Duty Cycle Model -quart scaled'!J29&gt;'Duty Cycle Model -quart scaled'!L29,"Above Quartile","PASS")</f>
        <v>Above Quartile</v>
      </c>
      <c r="F29" s="56" t="str">
        <f>IF('Duty Cycle Model -quart scaled'!M29&gt;'Duty Cycle Model -quart scaled'!O29,"Above Quartile","PASS")</f>
        <v>Above Quartile</v>
      </c>
      <c r="G29" s="75">
        <f>'Raw Data'!I29</f>
        <v>0.5461538461538461</v>
      </c>
      <c r="H29" s="76">
        <f>'Raw Data'!D29</f>
        <v>71</v>
      </c>
      <c r="I29" s="76">
        <f>'Raw Data'!H29</f>
        <v>130</v>
      </c>
    </row>
    <row r="30" spans="1:9" ht="12">
      <c r="A30" s="41" t="str">
        <f>'Raw Data'!B30</f>
        <v>h</v>
      </c>
      <c r="B30" s="42" t="str">
        <f>'Raw Data'!C30</f>
        <v>OEM</v>
      </c>
      <c r="C30" s="55" t="str">
        <f>IF('Duty Cycle Model -quart scaled'!D30&gt;'Duty Cycle Model -quart scaled'!F30,"Above Quartile","PASS")</f>
        <v>PASS</v>
      </c>
      <c r="D30" s="55" t="str">
        <f>IF('Duty Cycle Model -quart scaled'!G30&gt;'Duty Cycle Model -quart scaled'!I30,"Above Quartile","PASS")</f>
        <v>Above Quartile</v>
      </c>
      <c r="E30" s="56" t="str">
        <f>IF('Duty Cycle Model -quart scaled'!J30&gt;'Duty Cycle Model -quart scaled'!L30,"Above Quartile","PASS")</f>
        <v>Above Quartile</v>
      </c>
      <c r="F30" s="56" t="str">
        <f>IF('Duty Cycle Model -quart scaled'!M30&gt;'Duty Cycle Model -quart scaled'!O30,"Above Quartile","PASS")</f>
        <v>PASS</v>
      </c>
      <c r="G30" s="75">
        <f>'Raw Data'!I30</f>
        <v>0.4875</v>
      </c>
      <c r="H30" s="76">
        <f>'Raw Data'!D30</f>
        <v>78</v>
      </c>
      <c r="I30" s="76">
        <f>'Raw Data'!H30</f>
        <v>160</v>
      </c>
    </row>
    <row r="31" spans="1:9" ht="12">
      <c r="A31" s="41" t="str">
        <f>'Raw Data'!B31</f>
        <v>h</v>
      </c>
      <c r="B31" s="42" t="str">
        <f>'Raw Data'!C31</f>
        <v>OEM</v>
      </c>
      <c r="C31" s="55" t="str">
        <f>IF('Duty Cycle Model -quart scaled'!D31&gt;'Duty Cycle Model -quart scaled'!F31,"Above Quartile","PASS")</f>
        <v>PASS</v>
      </c>
      <c r="D31" s="55" t="str">
        <f>IF('Duty Cycle Model -quart scaled'!G31&gt;'Duty Cycle Model -quart scaled'!I31,"Above Quartile","PASS")</f>
        <v>Above Quartile</v>
      </c>
      <c r="E31" s="56" t="str">
        <f>IF('Duty Cycle Model -quart scaled'!J31&gt;'Duty Cycle Model -quart scaled'!L31,"Above Quartile","PASS")</f>
        <v>PASS</v>
      </c>
      <c r="F31" s="56" t="str">
        <f>IF('Duty Cycle Model -quart scaled'!M31&gt;'Duty Cycle Model -quart scaled'!O31,"Above Quartile","PASS")</f>
        <v>PASS</v>
      </c>
      <c r="G31" s="75">
        <f>'Raw Data'!I31</f>
        <v>0.46078431372549017</v>
      </c>
      <c r="H31" s="76">
        <f>'Raw Data'!D31</f>
        <v>94</v>
      </c>
      <c r="I31" s="76">
        <f>'Raw Data'!H31</f>
        <v>204</v>
      </c>
    </row>
    <row r="32" spans="1:9" ht="12">
      <c r="A32" s="41" t="str">
        <f>'Raw Data'!B32</f>
        <v>h</v>
      </c>
      <c r="B32" s="42" t="str">
        <f>'Raw Data'!C32</f>
        <v>OEM</v>
      </c>
      <c r="C32" s="55" t="str">
        <f>IF('Duty Cycle Model -quart scaled'!D32&gt;'Duty Cycle Model -quart scaled'!F32,"Above Quartile","PASS")</f>
        <v>PASS</v>
      </c>
      <c r="D32" s="55" t="str">
        <f>IF('Duty Cycle Model -quart scaled'!G32&gt;'Duty Cycle Model -quart scaled'!I32,"Above Quartile","PASS")</f>
        <v>PASS</v>
      </c>
      <c r="E32" s="56" t="str">
        <f>IF('Duty Cycle Model -quart scaled'!J32&gt;'Duty Cycle Model -quart scaled'!L32,"Above Quartile","PASS")</f>
        <v>PASS</v>
      </c>
      <c r="F32" s="56" t="str">
        <f>IF('Duty Cycle Model -quart scaled'!M32&gt;'Duty Cycle Model -quart scaled'!O32,"Above Quartile","PASS")</f>
        <v>PASS</v>
      </c>
      <c r="G32" s="75">
        <f>'Raw Data'!I32</f>
        <v>0.3795620437956204</v>
      </c>
      <c r="H32" s="76">
        <f>'Raw Data'!D32</f>
        <v>104</v>
      </c>
      <c r="I32" s="76">
        <f>'Raw Data'!H32</f>
        <v>274</v>
      </c>
    </row>
    <row r="33" spans="1:9" ht="12">
      <c r="A33" s="41" t="str">
        <f>'Raw Data'!B33</f>
        <v>I</v>
      </c>
      <c r="B33" s="42" t="str">
        <f>'Raw Data'!C33</f>
        <v>OEM</v>
      </c>
      <c r="C33" s="55" t="str">
        <f>IF('Duty Cycle Model -quart scaled'!D33&gt;'Duty Cycle Model -quart scaled'!F33,"Above Quartile","PASS")</f>
        <v>Above Quartile</v>
      </c>
      <c r="D33" s="55" t="str">
        <f>IF('Duty Cycle Model -quart scaled'!G33&gt;'Duty Cycle Model -quart scaled'!I33,"Above Quartile","PASS")</f>
        <v>Above Quartile</v>
      </c>
      <c r="E33" s="56" t="str">
        <f>IF('Duty Cycle Model -quart scaled'!J33&gt;'Duty Cycle Model -quart scaled'!L33,"Above Quartile","PASS")</f>
        <v>Above Quartile</v>
      </c>
      <c r="F33" s="56" t="str">
        <f>IF('Duty Cycle Model -quart scaled'!M33&gt;'Duty Cycle Model -quart scaled'!O33,"Above Quartile","PASS")</f>
        <v>Above Quartile</v>
      </c>
      <c r="G33" s="75">
        <f>'Raw Data'!I33</f>
        <v>0.5608695652173913</v>
      </c>
      <c r="H33" s="76">
        <f>'Raw Data'!D33</f>
        <v>129</v>
      </c>
      <c r="I33" s="76">
        <f>'Raw Data'!H33</f>
        <v>230</v>
      </c>
    </row>
    <row r="34" spans="1:9" ht="12">
      <c r="A34" s="41" t="str">
        <f>'Raw Data'!B34</f>
        <v>I</v>
      </c>
      <c r="B34" s="42" t="str">
        <f>'Raw Data'!C34</f>
        <v>OEM</v>
      </c>
      <c r="C34" s="55" t="str">
        <f>IF('Duty Cycle Model -quart scaled'!D34&gt;'Duty Cycle Model -quart scaled'!F34,"Above Quartile","PASS")</f>
        <v>PASS</v>
      </c>
      <c r="D34" s="55" t="str">
        <f>IF('Duty Cycle Model -quart scaled'!G34&gt;'Duty Cycle Model -quart scaled'!I34,"Above Quartile","PASS")</f>
        <v>Above Quartile</v>
      </c>
      <c r="E34" s="56" t="str">
        <f>IF('Duty Cycle Model -quart scaled'!J34&gt;'Duty Cycle Model -quart scaled'!L34,"Above Quartile","PASS")</f>
        <v>PASS</v>
      </c>
      <c r="F34" s="56" t="str">
        <f>IF('Duty Cycle Model -quart scaled'!M34&gt;'Duty Cycle Model -quart scaled'!O34,"Above Quartile","PASS")</f>
        <v>PASS</v>
      </c>
      <c r="G34" s="75">
        <f>'Raw Data'!I34</f>
        <v>0.47706422018348627</v>
      </c>
      <c r="H34" s="76">
        <f>'Raw Data'!D34</f>
        <v>156</v>
      </c>
      <c r="I34" s="76">
        <f>'Raw Data'!H34</f>
        <v>327</v>
      </c>
    </row>
    <row r="35" spans="1:9" ht="12">
      <c r="A35" s="41" t="str">
        <f>'Raw Data'!B35</f>
        <v>I</v>
      </c>
      <c r="B35" s="42" t="str">
        <f>'Raw Data'!C35</f>
        <v>OEM</v>
      </c>
      <c r="C35" s="55" t="str">
        <f>IF('Duty Cycle Model -quart scaled'!D35&gt;'Duty Cycle Model -quart scaled'!F35,"Above Quartile","PASS")</f>
        <v>PASS</v>
      </c>
      <c r="D35" s="55" t="str">
        <f>IF('Duty Cycle Model -quart scaled'!G35&gt;'Duty Cycle Model -quart scaled'!I35,"Above Quartile","PASS")</f>
        <v>PASS</v>
      </c>
      <c r="E35" s="56" t="str">
        <f>IF('Duty Cycle Model -quart scaled'!J35&gt;'Duty Cycle Model -quart scaled'!L35,"Above Quartile","PASS")</f>
        <v>PASS</v>
      </c>
      <c r="F35" s="56" t="str">
        <f>IF('Duty Cycle Model -quart scaled'!M35&gt;'Duty Cycle Model -quart scaled'!O35,"Above Quartile","PASS")</f>
        <v>PASS</v>
      </c>
      <c r="G35" s="75">
        <f>'Raw Data'!I35</f>
        <v>0.4482758620689655</v>
      </c>
      <c r="H35" s="76">
        <f>'Raw Data'!D35</f>
        <v>169</v>
      </c>
      <c r="I35" s="76">
        <f>'Raw Data'!H35</f>
        <v>377</v>
      </c>
    </row>
    <row r="36" spans="1:9" ht="12">
      <c r="A36" s="41" t="str">
        <f>'Raw Data'!B36</f>
        <v>I</v>
      </c>
      <c r="B36" s="42" t="str">
        <f>'Raw Data'!C36</f>
        <v>OEM</v>
      </c>
      <c r="C36" s="55" t="str">
        <f>IF('Duty Cycle Model -quart scaled'!D36&gt;'Duty Cycle Model -quart scaled'!F36,"Above Quartile","PASS")</f>
        <v>PASS</v>
      </c>
      <c r="D36" s="55" t="str">
        <f>IF('Duty Cycle Model -quart scaled'!G36&gt;'Duty Cycle Model -quart scaled'!I36,"Above Quartile","PASS")</f>
        <v>PASS</v>
      </c>
      <c r="E36" s="56" t="str">
        <f>IF('Duty Cycle Model -quart scaled'!J36&gt;'Duty Cycle Model -quart scaled'!L36,"Above Quartile","PASS")</f>
        <v>PASS</v>
      </c>
      <c r="F36" s="56" t="str">
        <f>IF('Duty Cycle Model -quart scaled'!M36&gt;'Duty Cycle Model -quart scaled'!O36,"Above Quartile","PASS")</f>
        <v>PASS</v>
      </c>
      <c r="G36" s="75">
        <f>'Raw Data'!I36</f>
        <v>0.4368421052631579</v>
      </c>
      <c r="H36" s="76">
        <f>'Raw Data'!D36</f>
        <v>249</v>
      </c>
      <c r="I36" s="76">
        <f>'Raw Data'!H36</f>
        <v>570</v>
      </c>
    </row>
    <row r="37" spans="1:9" ht="12">
      <c r="A37" s="41" t="str">
        <f>'Raw Data'!B37</f>
        <v>j</v>
      </c>
      <c r="B37" s="42" t="str">
        <f>'Raw Data'!C37</f>
        <v>OEM</v>
      </c>
      <c r="C37" s="55" t="str">
        <f>IF('Duty Cycle Model -quart scaled'!D37&gt;'Duty Cycle Model -quart scaled'!F37,"Above Quartile","PASS")</f>
        <v>PASS</v>
      </c>
      <c r="D37" s="55" t="str">
        <f>IF('Duty Cycle Model -quart scaled'!G37&gt;'Duty Cycle Model -quart scaled'!I37,"Above Quartile","PASS")</f>
        <v>PASS</v>
      </c>
      <c r="E37" s="56" t="str">
        <f>IF('Duty Cycle Model -quart scaled'!J37&gt;'Duty Cycle Model -quart scaled'!L37,"Above Quartile","PASS")</f>
        <v>PASS</v>
      </c>
      <c r="F37" s="56" t="str">
        <f>IF('Duty Cycle Model -quart scaled'!M37&gt;'Duty Cycle Model -quart scaled'!O37,"Above Quartile","PASS")</f>
        <v>PASS</v>
      </c>
      <c r="G37" s="75">
        <f>'Raw Data'!I37</f>
        <v>0.4423529411764706</v>
      </c>
      <c r="H37" s="76">
        <f>'Raw Data'!D37</f>
        <v>188</v>
      </c>
      <c r="I37" s="76">
        <f>'Raw Data'!H37</f>
        <v>425</v>
      </c>
    </row>
    <row r="38" spans="1:9" ht="12">
      <c r="A38" s="41" t="str">
        <f>'Raw Data'!B38</f>
        <v>k</v>
      </c>
      <c r="B38" s="42" t="str">
        <f>'Raw Data'!C38</f>
        <v>OEM</v>
      </c>
      <c r="C38" s="55" t="str">
        <f>IF('Duty Cycle Model -quart scaled'!D38&gt;'Duty Cycle Model -quart scaled'!F38,"Above Quartile","PASS")</f>
        <v>Above Quartile</v>
      </c>
      <c r="D38" s="55" t="str">
        <f>IF('Duty Cycle Model -quart scaled'!G38&gt;'Duty Cycle Model -quart scaled'!I38,"Above Quartile","PASS")</f>
        <v>Above Quartile</v>
      </c>
      <c r="E38" s="56" t="str">
        <f>IF('Duty Cycle Model -quart scaled'!J38&gt;'Duty Cycle Model -quart scaled'!L38,"Above Quartile","PASS")</f>
        <v>Above Quartile</v>
      </c>
      <c r="F38" s="56" t="str">
        <f>IF('Duty Cycle Model -quart scaled'!M38&gt;'Duty Cycle Model -quart scaled'!O38,"Above Quartile","PASS")</f>
        <v>Above Quartile</v>
      </c>
      <c r="G38" s="75">
        <f>'Raw Data'!I38</f>
        <v>0.7824427480916031</v>
      </c>
      <c r="H38" s="76">
        <f>'Raw Data'!D38</f>
        <v>410</v>
      </c>
      <c r="I38" s="76">
        <f>'Raw Data'!H38</f>
        <v>524</v>
      </c>
    </row>
    <row r="39" spans="1:9" ht="12">
      <c r="A39" s="41" t="str">
        <f>'Raw Data'!B39</f>
        <v>l</v>
      </c>
      <c r="B39" s="42" t="str">
        <f>'Raw Data'!C39</f>
        <v>OEM</v>
      </c>
      <c r="C39" s="55" t="str">
        <f>IF('Duty Cycle Model -quart scaled'!D39&gt;'Duty Cycle Model -quart scaled'!F39,"Above Quartile","PASS")</f>
        <v>Above Quartile</v>
      </c>
      <c r="D39" s="55" t="str">
        <f>IF('Duty Cycle Model -quart scaled'!G39&gt;'Duty Cycle Model -quart scaled'!I39,"Above Quartile","PASS")</f>
        <v>Above Quartile</v>
      </c>
      <c r="E39" s="56" t="str">
        <f>IF('Duty Cycle Model -quart scaled'!J39&gt;'Duty Cycle Model -quart scaled'!L39,"Above Quartile","PASS")</f>
        <v>Above Quartile</v>
      </c>
      <c r="F39" s="56" t="str">
        <f>IF('Duty Cycle Model -quart scaled'!M39&gt;'Duty Cycle Model -quart scaled'!O39,"Above Quartile","PASS")</f>
        <v>Above Quartile</v>
      </c>
      <c r="G39" s="75">
        <f>'Raw Data'!I39</f>
        <v>0.5699839972319544</v>
      </c>
      <c r="H39" s="76">
        <f>'Raw Data'!D39</f>
        <v>209.18412698412726</v>
      </c>
      <c r="I39" s="76">
        <f>'Raw Data'!H39</f>
        <v>367</v>
      </c>
    </row>
    <row r="40" spans="1:9" ht="12">
      <c r="A40" s="41" t="str">
        <f>'Raw Data'!B40</f>
        <v>m</v>
      </c>
      <c r="B40" s="42" t="str">
        <f>'Raw Data'!C40</f>
        <v>OEM</v>
      </c>
      <c r="C40" s="55" t="str">
        <f>IF('Duty Cycle Model -quart scaled'!D40&gt;'Duty Cycle Model -quart scaled'!F40,"Above Quartile","PASS")</f>
        <v>Above Quartile</v>
      </c>
      <c r="D40" s="55" t="str">
        <f>IF('Duty Cycle Model -quart scaled'!G40&gt;'Duty Cycle Model -quart scaled'!I40,"Above Quartile","PASS")</f>
        <v>Above Quartile</v>
      </c>
      <c r="E40" s="56" t="str">
        <f>IF('Duty Cycle Model -quart scaled'!J40&gt;'Duty Cycle Model -quart scaled'!L40,"Above Quartile","PASS")</f>
        <v>Above Quartile</v>
      </c>
      <c r="F40" s="56" t="str">
        <f>IF('Duty Cycle Model -quart scaled'!M40&gt;'Duty Cycle Model -quart scaled'!O40,"Above Quartile","PASS")</f>
        <v>Above Quartile</v>
      </c>
      <c r="G40" s="75">
        <f>'Raw Data'!I40</f>
        <v>0.7054810495626822</v>
      </c>
      <c r="H40" s="76">
        <f>'Raw Data'!D40</f>
        <v>241.98</v>
      </c>
      <c r="I40" s="76">
        <f>'Raw Data'!H40</f>
        <v>343</v>
      </c>
    </row>
    <row r="41" spans="1:9" ht="12">
      <c r="A41" s="41" t="str">
        <f>'Raw Data'!B41</f>
        <v>n</v>
      </c>
      <c r="B41" s="42" t="str">
        <f>'Raw Data'!C41</f>
        <v>OEM</v>
      </c>
      <c r="C41" s="55" t="str">
        <f>IF('Duty Cycle Model -quart scaled'!D41&gt;'Duty Cycle Model -quart scaled'!F41,"Above Quartile","PASS")</f>
        <v>Above Quartile</v>
      </c>
      <c r="D41" s="55" t="str">
        <f>IF('Duty Cycle Model -quart scaled'!G41&gt;'Duty Cycle Model -quart scaled'!I41,"Above Quartile","PASS")</f>
        <v>Above Quartile</v>
      </c>
      <c r="E41" s="56" t="str">
        <f>IF('Duty Cycle Model -quart scaled'!J41&gt;'Duty Cycle Model -quart scaled'!L41,"Above Quartile","PASS")</f>
        <v>Above Quartile</v>
      </c>
      <c r="F41" s="56" t="str">
        <f>IF('Duty Cycle Model -quart scaled'!M41&gt;'Duty Cycle Model -quart scaled'!O41,"Above Quartile","PASS")</f>
        <v>Above Quartile</v>
      </c>
      <c r="G41" s="75">
        <f>'Raw Data'!I41</f>
        <v>0.6291338365073411</v>
      </c>
      <c r="H41" s="76">
        <f>'Raw Data'!D41</f>
        <v>312.80534351145</v>
      </c>
      <c r="I41" s="76">
        <f>'Raw Data'!H41</f>
        <v>497.2</v>
      </c>
    </row>
    <row r="42" spans="1:9" ht="12">
      <c r="A42" s="41" t="str">
        <f>'Raw Data'!B42</f>
        <v>o</v>
      </c>
      <c r="B42" s="42" t="str">
        <f>'Raw Data'!C42</f>
        <v>OEM</v>
      </c>
      <c r="C42" s="55" t="str">
        <f>IF('Duty Cycle Model -quart scaled'!D42&gt;'Duty Cycle Model -quart scaled'!F42,"Above Quartile","PASS")</f>
        <v>Above Quartile</v>
      </c>
      <c r="D42" s="55" t="str">
        <f>IF('Duty Cycle Model -quart scaled'!G42&gt;'Duty Cycle Model -quart scaled'!I42,"Above Quartile","PASS")</f>
        <v>Above Quartile</v>
      </c>
      <c r="E42" s="56" t="str">
        <f>IF('Duty Cycle Model -quart scaled'!J42&gt;'Duty Cycle Model -quart scaled'!L42,"Above Quartile","PASS")</f>
        <v>Above Quartile</v>
      </c>
      <c r="F42" s="56" t="str">
        <f>IF('Duty Cycle Model -quart scaled'!M42&gt;'Duty Cycle Model -quart scaled'!O42,"Above Quartile","PASS")</f>
        <v>Above Quartile</v>
      </c>
      <c r="G42" s="75">
        <f>'Raw Data'!I42</f>
        <v>0.531278748850046</v>
      </c>
      <c r="H42" s="76">
        <f>'Raw Data'!D42</f>
        <v>115.5</v>
      </c>
      <c r="I42" s="76">
        <f>'Raw Data'!H42</f>
        <v>217.4</v>
      </c>
    </row>
    <row r="43" spans="1:9" ht="12">
      <c r="A43" s="41" t="str">
        <f>'Raw Data'!B43</f>
        <v>p</v>
      </c>
      <c r="B43" s="42" t="str">
        <f>'Raw Data'!C43</f>
        <v>OEM</v>
      </c>
      <c r="C43" s="55" t="str">
        <f>IF('Duty Cycle Model -quart scaled'!D43&gt;'Duty Cycle Model -quart scaled'!F43,"Above Quartile","PASS")</f>
        <v>Above Quartile</v>
      </c>
      <c r="D43" s="55" t="str">
        <f>IF('Duty Cycle Model -quart scaled'!G43&gt;'Duty Cycle Model -quart scaled'!I43,"Above Quartile","PASS")</f>
        <v>Above Quartile</v>
      </c>
      <c r="E43" s="56" t="str">
        <f>IF('Duty Cycle Model -quart scaled'!J43&gt;'Duty Cycle Model -quart scaled'!L43,"Above Quartile","PASS")</f>
        <v>Above Quartile</v>
      </c>
      <c r="F43" s="56" t="str">
        <f>IF('Duty Cycle Model -quart scaled'!M43&gt;'Duty Cycle Model -quart scaled'!O43,"Above Quartile","PASS")</f>
        <v>Above Quartile</v>
      </c>
      <c r="G43" s="75">
        <f>'Raw Data'!I43</f>
        <v>0.6537467700258398</v>
      </c>
      <c r="H43" s="76">
        <f>'Raw Data'!D43</f>
        <v>253</v>
      </c>
      <c r="I43" s="76">
        <f>'Raw Data'!H43</f>
        <v>387</v>
      </c>
    </row>
    <row r="44" spans="1:9" ht="12">
      <c r="A44" s="41" t="str">
        <f>'Raw Data'!B44</f>
        <v>q</v>
      </c>
      <c r="B44" s="42" t="str">
        <f>'Raw Data'!C44</f>
        <v>OEM</v>
      </c>
      <c r="C44" s="55" t="str">
        <f>IF('Duty Cycle Model -quart scaled'!D44&gt;'Duty Cycle Model -quart scaled'!F44,"Above Quartile","PASS")</f>
        <v>Above Quartile</v>
      </c>
      <c r="D44" s="55" t="str">
        <f>IF('Duty Cycle Model -quart scaled'!G44&gt;'Duty Cycle Model -quart scaled'!I44,"Above Quartile","PASS")</f>
        <v>Above Quartile</v>
      </c>
      <c r="E44" s="56" t="str">
        <f>IF('Duty Cycle Model -quart scaled'!J44&gt;'Duty Cycle Model -quart scaled'!L44,"Above Quartile","PASS")</f>
        <v>Above Quartile</v>
      </c>
      <c r="F44" s="56" t="str">
        <f>IF('Duty Cycle Model -quart scaled'!M44&gt;'Duty Cycle Model -quart scaled'!O44,"Above Quartile","PASS")</f>
        <v>Above Quartile</v>
      </c>
      <c r="G44" s="75">
        <f>'Raw Data'!I44</f>
        <v>0.7130801687763713</v>
      </c>
      <c r="H44" s="76">
        <f>'Raw Data'!D44</f>
        <v>169</v>
      </c>
      <c r="I44" s="76">
        <f>'Raw Data'!H44</f>
        <v>237</v>
      </c>
    </row>
    <row r="45" spans="1:9" ht="12">
      <c r="A45" s="41" t="str">
        <f>'Raw Data'!B45</f>
        <v>q</v>
      </c>
      <c r="B45" s="42" t="str">
        <f>'Raw Data'!C45</f>
        <v>OEM</v>
      </c>
      <c r="C45" s="55" t="str">
        <f>IF('Duty Cycle Model -quart scaled'!D45&gt;'Duty Cycle Model -quart scaled'!F45,"Above Quartile","PASS")</f>
        <v>Above Quartile</v>
      </c>
      <c r="D45" s="55" t="str">
        <f>IF('Duty Cycle Model -quart scaled'!G45&gt;'Duty Cycle Model -quart scaled'!I45,"Above Quartile","PASS")</f>
        <v>Above Quartile</v>
      </c>
      <c r="E45" s="56" t="str">
        <f>IF('Duty Cycle Model -quart scaled'!J45&gt;'Duty Cycle Model -quart scaled'!L45,"Above Quartile","PASS")</f>
        <v>Above Quartile</v>
      </c>
      <c r="F45" s="56" t="str">
        <f>IF('Duty Cycle Model -quart scaled'!M45&gt;'Duty Cycle Model -quart scaled'!O45,"Above Quartile","PASS")</f>
        <v>Above Quartile</v>
      </c>
      <c r="G45" s="75">
        <f>'Raw Data'!I45</f>
        <v>0.9495798319327731</v>
      </c>
      <c r="H45" s="76">
        <f>'Raw Data'!D45</f>
        <v>339</v>
      </c>
      <c r="I45" s="76">
        <f>'Raw Data'!H45</f>
        <v>357</v>
      </c>
    </row>
    <row r="46" spans="1:9" ht="12">
      <c r="A46" s="41" t="str">
        <f>'Raw Data'!B46</f>
        <v>q</v>
      </c>
      <c r="B46" s="42" t="str">
        <f>'Raw Data'!C46</f>
        <v>OEM</v>
      </c>
      <c r="C46" s="55" t="str">
        <f>IF('Duty Cycle Model -quart scaled'!D46&gt;'Duty Cycle Model -quart scaled'!F46,"Above Quartile","PASS")</f>
        <v>Above Quartile</v>
      </c>
      <c r="D46" s="55" t="str">
        <f>IF('Duty Cycle Model -quart scaled'!G46&gt;'Duty Cycle Model -quart scaled'!I46,"Above Quartile","PASS")</f>
        <v>Above Quartile</v>
      </c>
      <c r="E46" s="56" t="str">
        <f>IF('Duty Cycle Model -quart scaled'!J46&gt;'Duty Cycle Model -quart scaled'!L46,"Above Quartile","PASS")</f>
        <v>Above Quartile</v>
      </c>
      <c r="F46" s="56" t="str">
        <f>IF('Duty Cycle Model -quart scaled'!M46&gt;'Duty Cycle Model -quart scaled'!O46,"Above Quartile","PASS")</f>
        <v>Above Quartile</v>
      </c>
      <c r="G46" s="75">
        <f>'Raw Data'!I46</f>
        <v>0.9318181818181818</v>
      </c>
      <c r="H46" s="76">
        <f>'Raw Data'!D46</f>
        <v>205</v>
      </c>
      <c r="I46" s="76">
        <f>'Raw Data'!H46</f>
        <v>220</v>
      </c>
    </row>
    <row r="47" spans="1:9" ht="12">
      <c r="A47" s="41" t="str">
        <f>'Raw Data'!B47</f>
        <v>r</v>
      </c>
      <c r="B47" s="42" t="str">
        <f>'Raw Data'!C47</f>
        <v>OEM</v>
      </c>
      <c r="C47" s="55" t="str">
        <f>IF('Duty Cycle Model -quart scaled'!D47&gt;'Duty Cycle Model -quart scaled'!F47,"Above Quartile","PASS")</f>
        <v>Above Quartile</v>
      </c>
      <c r="D47" s="55" t="str">
        <f>IF('Duty Cycle Model -quart scaled'!G47&gt;'Duty Cycle Model -quart scaled'!I47,"Above Quartile","PASS")</f>
        <v>Above Quartile</v>
      </c>
      <c r="E47" s="56" t="str">
        <f>IF('Duty Cycle Model -quart scaled'!J47&gt;'Duty Cycle Model -quart scaled'!L47,"Above Quartile","PASS")</f>
        <v>Above Quartile</v>
      </c>
      <c r="F47" s="56" t="str">
        <f>IF('Duty Cycle Model -quart scaled'!M47&gt;'Duty Cycle Model -quart scaled'!O47,"Above Quartile","PASS")</f>
        <v>Above Quartile</v>
      </c>
      <c r="G47" s="75">
        <f>'Raw Data'!I47</f>
        <v>0.8661971830985915</v>
      </c>
      <c r="H47" s="76">
        <f>'Raw Data'!D47</f>
        <v>369</v>
      </c>
      <c r="I47" s="76">
        <f>'Raw Data'!H47</f>
        <v>426</v>
      </c>
    </row>
    <row r="48" spans="1:9" ht="12">
      <c r="A48" s="41" t="str">
        <f>'Raw Data'!B48</f>
        <v>r</v>
      </c>
      <c r="B48" s="42" t="str">
        <f>'Raw Data'!C48</f>
        <v>OEM</v>
      </c>
      <c r="C48" s="55" t="str">
        <f>IF('Duty Cycle Model -quart scaled'!D48&gt;'Duty Cycle Model -quart scaled'!F48,"Above Quartile","PASS")</f>
        <v>Above Quartile</v>
      </c>
      <c r="D48" s="55" t="str">
        <f>IF('Duty Cycle Model -quart scaled'!G48&gt;'Duty Cycle Model -quart scaled'!I48,"Above Quartile","PASS")</f>
        <v>Above Quartile</v>
      </c>
      <c r="E48" s="56" t="str">
        <f>IF('Duty Cycle Model -quart scaled'!J48&gt;'Duty Cycle Model -quart scaled'!L48,"Above Quartile","PASS")</f>
        <v>Above Quartile</v>
      </c>
      <c r="F48" s="56" t="str">
        <f>IF('Duty Cycle Model -quart scaled'!M48&gt;'Duty Cycle Model -quart scaled'!O48,"Above Quartile","PASS")</f>
        <v>Above Quartile</v>
      </c>
      <c r="G48" s="75">
        <f>'Raw Data'!I48</f>
        <v>0.9005847953216374</v>
      </c>
      <c r="H48" s="76">
        <f>'Raw Data'!D48</f>
        <v>308</v>
      </c>
      <c r="I48" s="76">
        <f>'Raw Data'!H48</f>
        <v>342</v>
      </c>
    </row>
    <row r="49" spans="1:9" ht="12">
      <c r="A49" s="41" t="str">
        <f>'Raw Data'!B49</f>
        <v>r</v>
      </c>
      <c r="B49" s="42" t="str">
        <f>'Raw Data'!C49</f>
        <v>OEM</v>
      </c>
      <c r="C49" s="55" t="str">
        <f>IF('Duty Cycle Model -quart scaled'!D49&gt;'Duty Cycle Model -quart scaled'!F49,"Above Quartile","PASS")</f>
        <v>Above Quartile</v>
      </c>
      <c r="D49" s="55" t="str">
        <f>IF('Duty Cycle Model -quart scaled'!G49&gt;'Duty Cycle Model -quart scaled'!I49,"Above Quartile","PASS")</f>
        <v>Above Quartile</v>
      </c>
      <c r="E49" s="56" t="str">
        <f>IF('Duty Cycle Model -quart scaled'!J49&gt;'Duty Cycle Model -quart scaled'!L49,"Above Quartile","PASS")</f>
        <v>Above Quartile</v>
      </c>
      <c r="F49" s="56" t="str">
        <f>IF('Duty Cycle Model -quart scaled'!M49&gt;'Duty Cycle Model -quart scaled'!O49,"Above Quartile","PASS")</f>
        <v>Above Quartile</v>
      </c>
      <c r="G49" s="75">
        <f>'Raw Data'!I49</f>
        <v>0.9194444444444444</v>
      </c>
      <c r="H49" s="76">
        <f>'Raw Data'!D49</f>
        <v>331</v>
      </c>
      <c r="I49" s="76">
        <f>'Raw Data'!H49</f>
        <v>360</v>
      </c>
    </row>
    <row r="50" spans="1:9" ht="12">
      <c r="A50" s="41" t="str">
        <f>'Raw Data'!B50</f>
        <v>r</v>
      </c>
      <c r="B50" s="42" t="str">
        <f>'Raw Data'!C50</f>
        <v>OEM</v>
      </c>
      <c r="C50" s="55" t="str">
        <f>IF('Duty Cycle Model -quart scaled'!D50&gt;'Duty Cycle Model -quart scaled'!F50,"Above Quartile","PASS")</f>
        <v>Above Quartile</v>
      </c>
      <c r="D50" s="55" t="str">
        <f>IF('Duty Cycle Model -quart scaled'!G50&gt;'Duty Cycle Model -quart scaled'!I50,"Above Quartile","PASS")</f>
        <v>Above Quartile</v>
      </c>
      <c r="E50" s="56" t="str">
        <f>IF('Duty Cycle Model -quart scaled'!J50&gt;'Duty Cycle Model -quart scaled'!L50,"Above Quartile","PASS")</f>
        <v>Above Quartile</v>
      </c>
      <c r="F50" s="56" t="str">
        <f>IF('Duty Cycle Model -quart scaled'!M50&gt;'Duty Cycle Model -quart scaled'!O50,"Above Quartile","PASS")</f>
        <v>Above Quartile</v>
      </c>
      <c r="G50" s="75">
        <f>'Raw Data'!I50</f>
        <v>0.8990825688073395</v>
      </c>
      <c r="H50" s="76">
        <f>'Raw Data'!D50</f>
        <v>490</v>
      </c>
      <c r="I50" s="76">
        <f>'Raw Data'!H50</f>
        <v>545</v>
      </c>
    </row>
    <row r="51" spans="1:9" ht="12">
      <c r="A51" s="41" t="str">
        <f>'Raw Data'!B51</f>
        <v>s</v>
      </c>
      <c r="B51" s="42" t="str">
        <f>'Raw Data'!C51</f>
        <v>OEM</v>
      </c>
      <c r="C51" s="55" t="str">
        <f>IF('Duty Cycle Model -quart scaled'!D51&gt;'Duty Cycle Model -quart scaled'!F51,"Above Quartile","PASS")</f>
        <v>Above Quartile</v>
      </c>
      <c r="D51" s="55" t="str">
        <f>IF('Duty Cycle Model -quart scaled'!G51&gt;'Duty Cycle Model -quart scaled'!I51,"Above Quartile","PASS")</f>
        <v>Above Quartile</v>
      </c>
      <c r="E51" s="56" t="str">
        <f>IF('Duty Cycle Model -quart scaled'!J51&gt;'Duty Cycle Model -quart scaled'!L51,"Above Quartile","PASS")</f>
        <v>Above Quartile</v>
      </c>
      <c r="F51" s="56" t="str">
        <f>IF('Duty Cycle Model -quart scaled'!M51&gt;'Duty Cycle Model -quart scaled'!O51,"Above Quartile","PASS")</f>
        <v>Above Quartile</v>
      </c>
      <c r="G51" s="75">
        <f>'Raw Data'!I51</f>
        <v>0.8679245283018868</v>
      </c>
      <c r="H51" s="76">
        <f>'Raw Data'!D51</f>
        <v>230</v>
      </c>
      <c r="I51" s="76">
        <f>'Raw Data'!H51</f>
        <v>265</v>
      </c>
    </row>
    <row r="52" spans="1:9" ht="12">
      <c r="A52" s="41" t="str">
        <f>'Raw Data'!B52</f>
        <v>s</v>
      </c>
      <c r="B52" s="42" t="str">
        <f>'Raw Data'!C52</f>
        <v>OEM</v>
      </c>
      <c r="C52" s="55" t="str">
        <f>IF('Duty Cycle Model -quart scaled'!D52&gt;'Duty Cycle Model -quart scaled'!F52,"Above Quartile","PASS")</f>
        <v>Above Quartile</v>
      </c>
      <c r="D52" s="55" t="str">
        <f>IF('Duty Cycle Model -quart scaled'!G52&gt;'Duty Cycle Model -quart scaled'!I52,"Above Quartile","PASS")</f>
        <v>Above Quartile</v>
      </c>
      <c r="E52" s="56" t="str">
        <f>IF('Duty Cycle Model -quart scaled'!J52&gt;'Duty Cycle Model -quart scaled'!L52,"Above Quartile","PASS")</f>
        <v>Above Quartile</v>
      </c>
      <c r="F52" s="56" t="str">
        <f>IF('Duty Cycle Model -quart scaled'!M52&gt;'Duty Cycle Model -quart scaled'!O52,"Above Quartile","PASS")</f>
        <v>Above Quartile</v>
      </c>
      <c r="G52" s="75">
        <f>'Raw Data'!I52</f>
        <v>0.9054054054054054</v>
      </c>
      <c r="H52" s="76">
        <f>'Raw Data'!D52</f>
        <v>335</v>
      </c>
      <c r="I52" s="76">
        <f>'Raw Data'!H52</f>
        <v>370</v>
      </c>
    </row>
  </sheetData>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J20" sqref="J20"/>
    </sheetView>
  </sheetViews>
  <sheetFormatPr defaultColWidth="12.421875" defaultRowHeight="12.75"/>
  <cols>
    <col min="1" max="16384" width="12.421875" style="34" customWidth="1"/>
  </cols>
  <sheetData/>
  <printOptions/>
  <pageMargins left="0.75" right="0.75" top="1" bottom="1" header="0.5" footer="0.5"/>
  <pageSetup orientation="landscape" paperSize="9"/>
  <drawing r:id="rId1"/>
</worksheet>
</file>

<file path=xl/worksheets/sheet9.xml><?xml version="1.0" encoding="utf-8"?>
<worksheet xmlns="http://schemas.openxmlformats.org/spreadsheetml/2006/main" xmlns:r="http://schemas.openxmlformats.org/officeDocument/2006/relationships">
  <dimension ref="A1:F52"/>
  <sheetViews>
    <sheetView workbookViewId="0" topLeftCell="A1">
      <selection activeCell="H20" sqref="H20"/>
    </sheetView>
  </sheetViews>
  <sheetFormatPr defaultColWidth="9.140625" defaultRowHeight="12.75"/>
  <cols>
    <col min="1" max="1" width="31.421875" style="34" bestFit="1" customWidth="1"/>
    <col min="2" max="2" width="22.421875" style="34" bestFit="1" customWidth="1"/>
    <col min="3" max="4" width="15.140625" style="34" bestFit="1" customWidth="1"/>
    <col min="5" max="5" width="14.421875" style="34" bestFit="1" customWidth="1"/>
    <col min="6" max="6" width="14.28125" style="34" customWidth="1"/>
    <col min="7" max="16384" width="12.421875" style="34" customWidth="1"/>
  </cols>
  <sheetData>
    <row r="1" spans="1:6" ht="12">
      <c r="A1" s="36" t="str">
        <f>'Duty Cycle Model - non scaled'!B1</f>
        <v>Model</v>
      </c>
      <c r="B1" s="36" t="str">
        <f>'Duty Cycle Model - non scaled'!C1</f>
        <v>Mfg</v>
      </c>
      <c r="C1" s="36" t="str">
        <f>'Duty Cycle Model - non scaled'!D1</f>
        <v>W/h scenario 1</v>
      </c>
      <c r="D1" s="36" t="str">
        <f>'Duty Cycle Model - non scaled'!E1</f>
        <v>W/h scenario 2</v>
      </c>
      <c r="E1" s="60" t="str">
        <f>'Duty Cycle Model - non scaled'!F1</f>
        <v>w/h scenario 3</v>
      </c>
      <c r="F1" s="60" t="s">
        <v>40</v>
      </c>
    </row>
    <row r="2" spans="1:6" ht="12">
      <c r="A2" s="39" t="str">
        <f>'Raw Data'!B2</f>
        <v>a</v>
      </c>
      <c r="B2" s="38" t="str">
        <f>'Raw Data'!C2</f>
        <v>OEM</v>
      </c>
      <c r="C2" s="55" t="str">
        <f>IF('Duty Cycle Model -Med scaled'!D2&gt;'Duty Cycle Model -Med scaled'!F2,"Above Median","PASS")</f>
        <v>PASS</v>
      </c>
      <c r="D2" s="55" t="str">
        <f>IF('Duty Cycle Model -Med scaled'!G2&gt;'Duty Cycle Model -Med scaled'!I2,"Above Median","PASS")</f>
        <v>PASS</v>
      </c>
      <c r="E2" s="56" t="str">
        <f>IF('Duty Cycle Model -Med scaled'!J2&gt;'Duty Cycle Model -Med scaled'!L2,"Above Median","PASS")</f>
        <v>PASS</v>
      </c>
      <c r="F2" s="56" t="str">
        <f>IF('Duty Cycle Model -Med scaled'!M2&gt;'Duty Cycle Model -Med scaled'!O2,"Above Median","PASS")</f>
        <v>PASS</v>
      </c>
    </row>
    <row r="3" spans="1:6" ht="12">
      <c r="A3" s="39" t="str">
        <f>'Raw Data'!B3</f>
        <v>a</v>
      </c>
      <c r="B3" s="38" t="str">
        <f>'Raw Data'!C3</f>
        <v>OEM</v>
      </c>
      <c r="C3" s="55" t="str">
        <f>IF('Duty Cycle Model -Med scaled'!D3&gt;'Duty Cycle Model -Med scaled'!F3,"Above Median","PASS")</f>
        <v>PASS</v>
      </c>
      <c r="D3" s="55" t="str">
        <f>IF('Duty Cycle Model -Med scaled'!G3&gt;'Duty Cycle Model -Med scaled'!I3,"Above Median","PASS")</f>
        <v>PASS</v>
      </c>
      <c r="E3" s="56" t="str">
        <f>IF('Duty Cycle Model -Med scaled'!J3&gt;'Duty Cycle Model -Med scaled'!L3,"Above Median","PASS")</f>
        <v>PASS</v>
      </c>
      <c r="F3" s="56" t="str">
        <f>IF('Duty Cycle Model -Med scaled'!M3&gt;'Duty Cycle Model -Med scaled'!O3,"Above Median","PASS")</f>
        <v>PASS</v>
      </c>
    </row>
    <row r="4" spans="1:6" ht="12">
      <c r="A4" s="39" t="str">
        <f>'Raw Data'!B4</f>
        <v>a</v>
      </c>
      <c r="B4" s="38" t="str">
        <f>'Raw Data'!C4</f>
        <v>OEM</v>
      </c>
      <c r="C4" s="55" t="str">
        <f>IF('Duty Cycle Model -Med scaled'!D4&gt;'Duty Cycle Model -Med scaled'!F4,"Above Median","PASS")</f>
        <v>PASS</v>
      </c>
      <c r="D4" s="55" t="str">
        <f>IF('Duty Cycle Model -Med scaled'!G4&gt;'Duty Cycle Model -Med scaled'!I4,"Above Median","PASS")</f>
        <v>PASS</v>
      </c>
      <c r="E4" s="56" t="str">
        <f>IF('Duty Cycle Model -Med scaled'!J4&gt;'Duty Cycle Model -Med scaled'!L4,"Above Median","PASS")</f>
        <v>PASS</v>
      </c>
      <c r="F4" s="56" t="str">
        <f>IF('Duty Cycle Model -Med scaled'!M4&gt;'Duty Cycle Model -Med scaled'!O4,"Above Median","PASS")</f>
        <v>PASS</v>
      </c>
    </row>
    <row r="5" spans="1:6" ht="12">
      <c r="A5" s="39" t="str">
        <f>'Raw Data'!B5</f>
        <v>a</v>
      </c>
      <c r="B5" s="38" t="str">
        <f>'Raw Data'!C5</f>
        <v>OEM</v>
      </c>
      <c r="C5" s="55" t="str">
        <f>IF('Duty Cycle Model -Med scaled'!D5&gt;'Duty Cycle Model -Med scaled'!F5,"Above Median","PASS")</f>
        <v>PASS</v>
      </c>
      <c r="D5" s="55" t="str">
        <f>IF('Duty Cycle Model -Med scaled'!G5&gt;'Duty Cycle Model -Med scaled'!I5,"Above Median","PASS")</f>
        <v>Above Median</v>
      </c>
      <c r="E5" s="56" t="str">
        <f>IF('Duty Cycle Model -Med scaled'!J5&gt;'Duty Cycle Model -Med scaled'!L5,"Above Median","PASS")</f>
        <v>Above Median</v>
      </c>
      <c r="F5" s="56" t="str">
        <f>IF('Duty Cycle Model -Med scaled'!M5&gt;'Duty Cycle Model -Med scaled'!O5,"Above Median","PASS")</f>
        <v>PASS</v>
      </c>
    </row>
    <row r="6" spans="1:6" ht="12">
      <c r="A6" s="39" t="str">
        <f>'Raw Data'!B6</f>
        <v>b</v>
      </c>
      <c r="B6" s="38" t="str">
        <f>'Raw Data'!C6</f>
        <v>OEM</v>
      </c>
      <c r="C6" s="55" t="str">
        <f>IF('Duty Cycle Model -Med scaled'!D6&gt;'Duty Cycle Model -Med scaled'!F6,"Above Median","PASS")</f>
        <v>PASS</v>
      </c>
      <c r="D6" s="55" t="str">
        <f>IF('Duty Cycle Model -Med scaled'!G6&gt;'Duty Cycle Model -Med scaled'!I6,"Above Median","PASS")</f>
        <v>PASS</v>
      </c>
      <c r="E6" s="56" t="str">
        <f>IF('Duty Cycle Model -Med scaled'!J6&gt;'Duty Cycle Model -Med scaled'!L6,"Above Median","PASS")</f>
        <v>PASS</v>
      </c>
      <c r="F6" s="56" t="str">
        <f>IF('Duty Cycle Model -Med scaled'!M6&gt;'Duty Cycle Model -Med scaled'!O6,"Above Median","PASS")</f>
        <v>PASS</v>
      </c>
    </row>
    <row r="7" spans="1:6" ht="12">
      <c r="A7" s="39" t="str">
        <f>'Raw Data'!B7</f>
        <v>b</v>
      </c>
      <c r="B7" s="38" t="str">
        <f>'Raw Data'!C7</f>
        <v>OEM</v>
      </c>
      <c r="C7" s="55" t="str">
        <f>IF('Duty Cycle Model -Med scaled'!D7&gt;'Duty Cycle Model -Med scaled'!F7,"Above Median","PASS")</f>
        <v>Above Median</v>
      </c>
      <c r="D7" s="55" t="str">
        <f>IF('Duty Cycle Model -Med scaled'!G7&gt;'Duty Cycle Model -Med scaled'!I7,"Above Median","PASS")</f>
        <v>Above Median</v>
      </c>
      <c r="E7" s="56" t="str">
        <f>IF('Duty Cycle Model -Med scaled'!J7&gt;'Duty Cycle Model -Med scaled'!L7,"Above Median","PASS")</f>
        <v>Above Median</v>
      </c>
      <c r="F7" s="56" t="str">
        <f>IF('Duty Cycle Model -Med scaled'!M7&gt;'Duty Cycle Model -Med scaled'!O7,"Above Median","PASS")</f>
        <v>Above Median</v>
      </c>
    </row>
    <row r="8" spans="1:6" ht="12">
      <c r="A8" s="39" t="str">
        <f>'Raw Data'!B8</f>
        <v>c</v>
      </c>
      <c r="B8" s="38" t="str">
        <f>'Raw Data'!C8</f>
        <v>OEM</v>
      </c>
      <c r="C8" s="55" t="str">
        <f>IF('Duty Cycle Model -Med scaled'!D8&gt;'Duty Cycle Model -Med scaled'!F8,"Above Median","PASS")</f>
        <v>PASS</v>
      </c>
      <c r="D8" s="55" t="str">
        <f>IF('Duty Cycle Model -Med scaled'!G8&gt;'Duty Cycle Model -Med scaled'!I8,"Above Median","PASS")</f>
        <v>Above Median</v>
      </c>
      <c r="E8" s="56" t="str">
        <f>IF('Duty Cycle Model -Med scaled'!J8&gt;'Duty Cycle Model -Med scaled'!L8,"Above Median","PASS")</f>
        <v>Above Median</v>
      </c>
      <c r="F8" s="56" t="str">
        <f>IF('Duty Cycle Model -Med scaled'!M8&gt;'Duty Cycle Model -Med scaled'!O8,"Above Median","PASS")</f>
        <v>Above Median</v>
      </c>
    </row>
    <row r="9" spans="1:6" ht="12">
      <c r="A9" s="39" t="str">
        <f>'Raw Data'!B9</f>
        <v>c</v>
      </c>
      <c r="B9" s="38" t="str">
        <f>'Raw Data'!C9</f>
        <v>OEM</v>
      </c>
      <c r="C9" s="55" t="str">
        <f>IF('Duty Cycle Model -Med scaled'!D9&gt;'Duty Cycle Model -Med scaled'!F9,"Above Median","PASS")</f>
        <v>PASS</v>
      </c>
      <c r="D9" s="55" t="str">
        <f>IF('Duty Cycle Model -Med scaled'!G9&gt;'Duty Cycle Model -Med scaled'!I9,"Above Median","PASS")</f>
        <v>Above Median</v>
      </c>
      <c r="E9" s="56" t="str">
        <f>IF('Duty Cycle Model -Med scaled'!J9&gt;'Duty Cycle Model -Med scaled'!L9,"Above Median","PASS")</f>
        <v>Above Median</v>
      </c>
      <c r="F9" s="56" t="str">
        <f>IF('Duty Cycle Model -Med scaled'!M9&gt;'Duty Cycle Model -Med scaled'!O9,"Above Median","PASS")</f>
        <v>PASS</v>
      </c>
    </row>
    <row r="10" spans="1:6" ht="12">
      <c r="A10" s="39" t="str">
        <f>'Raw Data'!B10</f>
        <v>d</v>
      </c>
      <c r="B10" s="38" t="str">
        <f>'Raw Data'!C10</f>
        <v>OEM</v>
      </c>
      <c r="C10" s="55" t="str">
        <f>IF('Duty Cycle Model -Med scaled'!D10&gt;'Duty Cycle Model -Med scaled'!F10,"Above Median","PASS")</f>
        <v>Above Median</v>
      </c>
      <c r="D10" s="55" t="str">
        <f>IF('Duty Cycle Model -Med scaled'!G10&gt;'Duty Cycle Model -Med scaled'!I10,"Above Median","PASS")</f>
        <v>Above Median</v>
      </c>
      <c r="E10" s="56" t="str">
        <f>IF('Duty Cycle Model -Med scaled'!J10&gt;'Duty Cycle Model -Med scaled'!L10,"Above Median","PASS")</f>
        <v>Above Median</v>
      </c>
      <c r="F10" s="56" t="str">
        <f>IF('Duty Cycle Model -Med scaled'!M10&gt;'Duty Cycle Model -Med scaled'!O10,"Above Median","PASS")</f>
        <v>Above Median</v>
      </c>
    </row>
    <row r="11" spans="1:6" ht="12">
      <c r="A11" s="39" t="str">
        <f>'Raw Data'!B11</f>
        <v>d</v>
      </c>
      <c r="B11" s="38" t="str">
        <f>'Raw Data'!C11</f>
        <v>OEM</v>
      </c>
      <c r="C11" s="55" t="str">
        <f>IF('Duty Cycle Model -Med scaled'!D11&gt;'Duty Cycle Model -Med scaled'!F11,"Above Median","PASS")</f>
        <v>Above Median</v>
      </c>
      <c r="D11" s="55" t="str">
        <f>IF('Duty Cycle Model -Med scaled'!G11&gt;'Duty Cycle Model -Med scaled'!I11,"Above Median","PASS")</f>
        <v>Above Median</v>
      </c>
      <c r="E11" s="56" t="str">
        <f>IF('Duty Cycle Model -Med scaled'!J11&gt;'Duty Cycle Model -Med scaled'!L11,"Above Median","PASS")</f>
        <v>Above Median</v>
      </c>
      <c r="F11" s="56" t="str">
        <f>IF('Duty Cycle Model -Med scaled'!M11&gt;'Duty Cycle Model -Med scaled'!O11,"Above Median","PASS")</f>
        <v>Above Median</v>
      </c>
    </row>
    <row r="12" spans="1:6" ht="12">
      <c r="A12" s="39" t="str">
        <f>'Raw Data'!B12</f>
        <v>d</v>
      </c>
      <c r="B12" s="38" t="str">
        <f>'Raw Data'!C12</f>
        <v>OEM</v>
      </c>
      <c r="C12" s="55" t="str">
        <f>IF('Duty Cycle Model -Med scaled'!D12&gt;'Duty Cycle Model -Med scaled'!F12,"Above Median","PASS")</f>
        <v>Above Median</v>
      </c>
      <c r="D12" s="55" t="str">
        <f>IF('Duty Cycle Model -Med scaled'!G12&gt;'Duty Cycle Model -Med scaled'!I12,"Above Median","PASS")</f>
        <v>PASS</v>
      </c>
      <c r="E12" s="56" t="str">
        <f>IF('Duty Cycle Model -Med scaled'!J12&gt;'Duty Cycle Model -Med scaled'!L12,"Above Median","PASS")</f>
        <v>Above Median</v>
      </c>
      <c r="F12" s="56" t="str">
        <f>IF('Duty Cycle Model -Med scaled'!M12&gt;'Duty Cycle Model -Med scaled'!O12,"Above Median","PASS")</f>
        <v>Above Median</v>
      </c>
    </row>
    <row r="13" spans="1:6" ht="12">
      <c r="A13" s="39" t="str">
        <f>'Raw Data'!B13</f>
        <v>e</v>
      </c>
      <c r="B13" s="38" t="str">
        <f>'Raw Data'!C13</f>
        <v>OEM</v>
      </c>
      <c r="C13" s="55" t="str">
        <f>IF('Duty Cycle Model -Med scaled'!D13&gt;'Duty Cycle Model -Med scaled'!F13,"Above Median","PASS")</f>
        <v>Above Median</v>
      </c>
      <c r="D13" s="55" t="str">
        <f>IF('Duty Cycle Model -Med scaled'!G13&gt;'Duty Cycle Model -Med scaled'!I13,"Above Median","PASS")</f>
        <v>Above Median</v>
      </c>
      <c r="E13" s="56" t="str">
        <f>IF('Duty Cycle Model -Med scaled'!J13&gt;'Duty Cycle Model -Med scaled'!L13,"Above Median","PASS")</f>
        <v>Above Median</v>
      </c>
      <c r="F13" s="56" t="str">
        <f>IF('Duty Cycle Model -Med scaled'!M13&gt;'Duty Cycle Model -Med scaled'!O13,"Above Median","PASS")</f>
        <v>Above Median</v>
      </c>
    </row>
    <row r="14" spans="1:6" ht="12">
      <c r="A14" s="41" t="str">
        <f>'Raw Data'!B14</f>
        <v>e</v>
      </c>
      <c r="B14" s="42" t="str">
        <f>'Raw Data'!C14</f>
        <v>OEM</v>
      </c>
      <c r="C14" s="57" t="str">
        <f>IF('Duty Cycle Model -Med scaled'!D14&gt;'Duty Cycle Model -Med scaled'!F14,"Above Median","PASS")</f>
        <v>Above Median</v>
      </c>
      <c r="D14" s="57" t="str">
        <f>IF('Duty Cycle Model -Med scaled'!G14&gt;'Duty Cycle Model -Med scaled'!I14,"Above Median","PASS")</f>
        <v>Above Median</v>
      </c>
      <c r="E14" s="58" t="str">
        <f>IF('Duty Cycle Model -Med scaled'!J14&gt;'Duty Cycle Model -Med scaled'!L14,"Above Median","PASS")</f>
        <v>Above Median</v>
      </c>
      <c r="F14" s="56" t="str">
        <f>IF('Duty Cycle Model -Med scaled'!M14&gt;'Duty Cycle Model -Med scaled'!O14,"Above Median","PASS")</f>
        <v>Above Median</v>
      </c>
    </row>
    <row r="15" spans="1:6" ht="12">
      <c r="A15" s="41" t="str">
        <f>'Raw Data'!B15</f>
        <v>e</v>
      </c>
      <c r="B15" s="42" t="str">
        <f>'Raw Data'!C15</f>
        <v>OEM</v>
      </c>
      <c r="C15" s="57" t="str">
        <f>IF('Duty Cycle Model -Med scaled'!D15&gt;'Duty Cycle Model -Med scaled'!F15,"Above Median","PASS")</f>
        <v>Above Median</v>
      </c>
      <c r="D15" s="57" t="str">
        <f>IF('Duty Cycle Model -Med scaled'!G15&gt;'Duty Cycle Model -Med scaled'!I15,"Above Median","PASS")</f>
        <v>PASS</v>
      </c>
      <c r="E15" s="58" t="str">
        <f>IF('Duty Cycle Model -Med scaled'!J15&gt;'Duty Cycle Model -Med scaled'!L15,"Above Median","PASS")</f>
        <v>PASS</v>
      </c>
      <c r="F15" s="56" t="str">
        <f>IF('Duty Cycle Model -Med scaled'!M15&gt;'Duty Cycle Model -Med scaled'!O15,"Above Median","PASS")</f>
        <v>Above Median</v>
      </c>
    </row>
    <row r="16" spans="1:6" ht="12">
      <c r="A16" s="41" t="str">
        <f>'Raw Data'!B16</f>
        <v>e</v>
      </c>
      <c r="B16" s="42" t="str">
        <f>'Raw Data'!C16</f>
        <v>OEM</v>
      </c>
      <c r="C16" s="57" t="str">
        <f>IF('Duty Cycle Model -Med scaled'!D16&gt;'Duty Cycle Model -Med scaled'!F16,"Above Median","PASS")</f>
        <v>Above Median</v>
      </c>
      <c r="D16" s="57" t="str">
        <f>IF('Duty Cycle Model -Med scaled'!G16&gt;'Duty Cycle Model -Med scaled'!I16,"Above Median","PASS")</f>
        <v>PASS</v>
      </c>
      <c r="E16" s="58" t="str">
        <f>IF('Duty Cycle Model -Med scaled'!J16&gt;'Duty Cycle Model -Med scaled'!L16,"Above Median","PASS")</f>
        <v>PASS</v>
      </c>
      <c r="F16" s="56" t="str">
        <f>IF('Duty Cycle Model -Med scaled'!M16&gt;'Duty Cycle Model -Med scaled'!O16,"Above Median","PASS")</f>
        <v>Above Median</v>
      </c>
    </row>
    <row r="17" spans="1:6" ht="12">
      <c r="A17" s="41" t="str">
        <f>'Raw Data'!B17</f>
        <v>e</v>
      </c>
      <c r="B17" s="42" t="str">
        <f>'Raw Data'!C17</f>
        <v>OEM</v>
      </c>
      <c r="C17" s="57" t="str">
        <f>IF('Duty Cycle Model -Med scaled'!D17&gt;'Duty Cycle Model -Med scaled'!F17,"Above Median","PASS")</f>
        <v>Above Median</v>
      </c>
      <c r="D17" s="57" t="str">
        <f>IF('Duty Cycle Model -Med scaled'!G17&gt;'Duty Cycle Model -Med scaled'!I17,"Above Median","PASS")</f>
        <v>PASS</v>
      </c>
      <c r="E17" s="58" t="str">
        <f>IF('Duty Cycle Model -Med scaled'!J17&gt;'Duty Cycle Model -Med scaled'!L17,"Above Median","PASS")</f>
        <v>PASS</v>
      </c>
      <c r="F17" s="56" t="str">
        <f>IF('Duty Cycle Model -Med scaled'!M17&gt;'Duty Cycle Model -Med scaled'!O17,"Above Median","PASS")</f>
        <v>Above Median</v>
      </c>
    </row>
    <row r="18" spans="1:6" ht="12">
      <c r="A18" s="41" t="str">
        <f>'Raw Data'!B18</f>
        <v>e</v>
      </c>
      <c r="B18" s="42" t="str">
        <f>'Raw Data'!C18</f>
        <v>OEM</v>
      </c>
      <c r="C18" s="57" t="str">
        <f>IF('Duty Cycle Model -Med scaled'!D18&gt;'Duty Cycle Model -Med scaled'!F18,"Above Median","PASS")</f>
        <v>Above Median</v>
      </c>
      <c r="D18" s="57" t="str">
        <f>IF('Duty Cycle Model -Med scaled'!G18&gt;'Duty Cycle Model -Med scaled'!I18,"Above Median","PASS")</f>
        <v>PASS</v>
      </c>
      <c r="E18" s="58" t="str">
        <f>IF('Duty Cycle Model -Med scaled'!J18&gt;'Duty Cycle Model -Med scaled'!L18,"Above Median","PASS")</f>
        <v>PASS</v>
      </c>
      <c r="F18" s="56" t="str">
        <f>IF('Duty Cycle Model -Med scaled'!M18&gt;'Duty Cycle Model -Med scaled'!O18,"Above Median","PASS")</f>
        <v>Above Median</v>
      </c>
    </row>
    <row r="19" spans="1:6" ht="12">
      <c r="A19" s="41" t="str">
        <f>'Raw Data'!B19</f>
        <v>e</v>
      </c>
      <c r="B19" s="42" t="str">
        <f>'Raw Data'!C19</f>
        <v>OEM</v>
      </c>
      <c r="C19" s="57" t="str">
        <f>IF('Duty Cycle Model -Med scaled'!D19&gt;'Duty Cycle Model -Med scaled'!F19,"Above Median","PASS")</f>
        <v>Above Median</v>
      </c>
      <c r="D19" s="57" t="str">
        <f>IF('Duty Cycle Model -Med scaled'!G19&gt;'Duty Cycle Model -Med scaled'!I19,"Above Median","PASS")</f>
        <v>PASS</v>
      </c>
      <c r="E19" s="58" t="str">
        <f>IF('Duty Cycle Model -Med scaled'!J19&gt;'Duty Cycle Model -Med scaled'!L19,"Above Median","PASS")</f>
        <v>PASS</v>
      </c>
      <c r="F19" s="56" t="str">
        <f>IF('Duty Cycle Model -Med scaled'!M19&gt;'Duty Cycle Model -Med scaled'!O19,"Above Median","PASS")</f>
        <v>PASS</v>
      </c>
    </row>
    <row r="20" spans="1:6" ht="12">
      <c r="A20" s="41" t="str">
        <f>'Raw Data'!B20</f>
        <v>e</v>
      </c>
      <c r="B20" s="42" t="str">
        <f>'Raw Data'!C20</f>
        <v>OEM</v>
      </c>
      <c r="C20" s="57" t="str">
        <f>IF('Duty Cycle Model -Med scaled'!D20&gt;'Duty Cycle Model -Med scaled'!F20,"Above Median","PASS")</f>
        <v>Above Median</v>
      </c>
      <c r="D20" s="57" t="str">
        <f>IF('Duty Cycle Model -Med scaled'!G20&gt;'Duty Cycle Model -Med scaled'!I20,"Above Median","PASS")</f>
        <v>PASS</v>
      </c>
      <c r="E20" s="58" t="str">
        <f>IF('Duty Cycle Model -Med scaled'!J20&gt;'Duty Cycle Model -Med scaled'!L20,"Above Median","PASS")</f>
        <v>PASS</v>
      </c>
      <c r="F20" s="56" t="str">
        <f>IF('Duty Cycle Model -Med scaled'!M20&gt;'Duty Cycle Model -Med scaled'!O20,"Above Median","PASS")</f>
        <v>PASS</v>
      </c>
    </row>
    <row r="21" spans="1:6" ht="12">
      <c r="A21" s="41" t="str">
        <f>'Raw Data'!B21</f>
        <v>f</v>
      </c>
      <c r="B21" s="42" t="str">
        <f>'Raw Data'!C21</f>
        <v>OEM</v>
      </c>
      <c r="C21" s="57" t="str">
        <f>IF('Duty Cycle Model -Med scaled'!D21&gt;'Duty Cycle Model -Med scaled'!F21,"Above Median","PASS")</f>
        <v>PASS</v>
      </c>
      <c r="D21" s="57" t="str">
        <f>IF('Duty Cycle Model -Med scaled'!G21&gt;'Duty Cycle Model -Med scaled'!I21,"Above Median","PASS")</f>
        <v>Above Median</v>
      </c>
      <c r="E21" s="58" t="str">
        <f>IF('Duty Cycle Model -Med scaled'!J21&gt;'Duty Cycle Model -Med scaled'!L21,"Above Median","PASS")</f>
        <v>Above Median</v>
      </c>
      <c r="F21" s="56" t="str">
        <f>IF('Duty Cycle Model -Med scaled'!M21&gt;'Duty Cycle Model -Med scaled'!O21,"Above Median","PASS")</f>
        <v>Above Median</v>
      </c>
    </row>
    <row r="22" spans="1:6" ht="12">
      <c r="A22" s="41" t="str">
        <f>'Raw Data'!B22</f>
        <v>f</v>
      </c>
      <c r="B22" s="42" t="str">
        <f>'Raw Data'!C22</f>
        <v>OEM</v>
      </c>
      <c r="C22" s="57" t="str">
        <f>IF('Duty Cycle Model -Med scaled'!D22&gt;'Duty Cycle Model -Med scaled'!F22,"Above Median","PASS")</f>
        <v>PASS</v>
      </c>
      <c r="D22" s="57" t="str">
        <f>IF('Duty Cycle Model -Med scaled'!G22&gt;'Duty Cycle Model -Med scaled'!I22,"Above Median","PASS")</f>
        <v>PASS</v>
      </c>
      <c r="E22" s="58" t="str">
        <f>IF('Duty Cycle Model -Med scaled'!J22&gt;'Duty Cycle Model -Med scaled'!L22,"Above Median","PASS")</f>
        <v>PASS</v>
      </c>
      <c r="F22" s="56" t="str">
        <f>IF('Duty Cycle Model -Med scaled'!M22&gt;'Duty Cycle Model -Med scaled'!O22,"Above Median","PASS")</f>
        <v>PASS</v>
      </c>
    </row>
    <row r="23" spans="1:6" ht="12">
      <c r="A23" s="41" t="str">
        <f>'Raw Data'!B23</f>
        <v>f</v>
      </c>
      <c r="B23" s="42" t="str">
        <f>'Raw Data'!C23</f>
        <v>OEM</v>
      </c>
      <c r="C23" s="57" t="str">
        <f>IF('Duty Cycle Model -Med scaled'!D23&gt;'Duty Cycle Model -Med scaled'!F23,"Above Median","PASS")</f>
        <v>PASS</v>
      </c>
      <c r="D23" s="57" t="str">
        <f>IF('Duty Cycle Model -Med scaled'!G23&gt;'Duty Cycle Model -Med scaled'!I23,"Above Median","PASS")</f>
        <v>PASS</v>
      </c>
      <c r="E23" s="58" t="str">
        <f>IF('Duty Cycle Model -Med scaled'!J23&gt;'Duty Cycle Model -Med scaled'!L23,"Above Median","PASS")</f>
        <v>PASS</v>
      </c>
      <c r="F23" s="56" t="str">
        <f>IF('Duty Cycle Model -Med scaled'!M23&gt;'Duty Cycle Model -Med scaled'!O23,"Above Median","PASS")</f>
        <v>PASS</v>
      </c>
    </row>
    <row r="24" spans="1:6" ht="12">
      <c r="A24" s="41" t="str">
        <f>'Raw Data'!B24</f>
        <v>f</v>
      </c>
      <c r="B24" s="42" t="str">
        <f>'Raw Data'!C24</f>
        <v>OEM</v>
      </c>
      <c r="C24" s="57" t="str">
        <f>IF('Duty Cycle Model -Med scaled'!D24&gt;'Duty Cycle Model -Med scaled'!F24,"Above Median","PASS")</f>
        <v>PASS</v>
      </c>
      <c r="D24" s="57" t="str">
        <f>IF('Duty Cycle Model -Med scaled'!G24&gt;'Duty Cycle Model -Med scaled'!I24,"Above Median","PASS")</f>
        <v>PASS</v>
      </c>
      <c r="E24" s="58" t="str">
        <f>IF('Duty Cycle Model -Med scaled'!J24&gt;'Duty Cycle Model -Med scaled'!L24,"Above Median","PASS")</f>
        <v>PASS</v>
      </c>
      <c r="F24" s="56" t="str">
        <f>IF('Duty Cycle Model -Med scaled'!M24&gt;'Duty Cycle Model -Med scaled'!O24,"Above Median","PASS")</f>
        <v>PASS</v>
      </c>
    </row>
    <row r="25" spans="1:6" ht="12">
      <c r="A25" s="41" t="str">
        <f>'Raw Data'!B25</f>
        <v>g</v>
      </c>
      <c r="B25" s="42" t="str">
        <f>'Raw Data'!C25</f>
        <v>OEM</v>
      </c>
      <c r="C25" s="57" t="str">
        <f>IF('Duty Cycle Model -Med scaled'!D25&gt;'Duty Cycle Model -Med scaled'!F25,"Above Median","PASS")</f>
        <v>PASS</v>
      </c>
      <c r="D25" s="57" t="str">
        <f>IF('Duty Cycle Model -Med scaled'!G25&gt;'Duty Cycle Model -Med scaled'!I25,"Above Median","PASS")</f>
        <v>Above Median</v>
      </c>
      <c r="E25" s="58" t="str">
        <f>IF('Duty Cycle Model -Med scaled'!J25&gt;'Duty Cycle Model -Med scaled'!L25,"Above Median","PASS")</f>
        <v>Above Median</v>
      </c>
      <c r="F25" s="56" t="str">
        <f>IF('Duty Cycle Model -Med scaled'!M25&gt;'Duty Cycle Model -Med scaled'!O25,"Above Median","PASS")</f>
        <v>PASS</v>
      </c>
    </row>
    <row r="26" spans="1:6" ht="12">
      <c r="A26" s="41" t="str">
        <f>'Raw Data'!B26</f>
        <v>g</v>
      </c>
      <c r="B26" s="42" t="str">
        <f>'Raw Data'!C26</f>
        <v>OEM</v>
      </c>
      <c r="C26" s="57" t="str">
        <f>IF('Duty Cycle Model -Med scaled'!D26&gt;'Duty Cycle Model -Med scaled'!F26,"Above Median","PASS")</f>
        <v>PASS</v>
      </c>
      <c r="D26" s="57" t="str">
        <f>IF('Duty Cycle Model -Med scaled'!G26&gt;'Duty Cycle Model -Med scaled'!I26,"Above Median","PASS")</f>
        <v>PASS</v>
      </c>
      <c r="E26" s="58" t="str">
        <f>IF('Duty Cycle Model -Med scaled'!J26&gt;'Duty Cycle Model -Med scaled'!L26,"Above Median","PASS")</f>
        <v>PASS</v>
      </c>
      <c r="F26" s="56" t="str">
        <f>IF('Duty Cycle Model -Med scaled'!M26&gt;'Duty Cycle Model -Med scaled'!O26,"Above Median","PASS")</f>
        <v>PASS</v>
      </c>
    </row>
    <row r="27" spans="1:6" ht="12">
      <c r="A27" s="41" t="str">
        <f>'Raw Data'!B27</f>
        <v>g</v>
      </c>
      <c r="B27" s="42" t="str">
        <f>'Raw Data'!C27</f>
        <v>OEM</v>
      </c>
      <c r="C27" s="57" t="str">
        <f>IF('Duty Cycle Model -Med scaled'!D27&gt;'Duty Cycle Model -Med scaled'!F27,"Above Median","PASS")</f>
        <v>PASS</v>
      </c>
      <c r="D27" s="57" t="str">
        <f>IF('Duty Cycle Model -Med scaled'!G27&gt;'Duty Cycle Model -Med scaled'!I27,"Above Median","PASS")</f>
        <v>PASS</v>
      </c>
      <c r="E27" s="58" t="str">
        <f>IF('Duty Cycle Model -Med scaled'!J27&gt;'Duty Cycle Model -Med scaled'!L27,"Above Median","PASS")</f>
        <v>PASS</v>
      </c>
      <c r="F27" s="56" t="str">
        <f>IF('Duty Cycle Model -Med scaled'!M27&gt;'Duty Cycle Model -Med scaled'!O27,"Above Median","PASS")</f>
        <v>PASS</v>
      </c>
    </row>
    <row r="28" spans="1:6" ht="12">
      <c r="A28" s="41" t="str">
        <f>'Raw Data'!B28</f>
        <v>g</v>
      </c>
      <c r="B28" s="42" t="str">
        <f>'Raw Data'!C28</f>
        <v>OEM</v>
      </c>
      <c r="C28" s="57" t="str">
        <f>IF('Duty Cycle Model -Med scaled'!D28&gt;'Duty Cycle Model -Med scaled'!F28,"Above Median","PASS")</f>
        <v>PASS</v>
      </c>
      <c r="D28" s="57" t="str">
        <f>IF('Duty Cycle Model -Med scaled'!G28&gt;'Duty Cycle Model -Med scaled'!I28,"Above Median","PASS")</f>
        <v>PASS</v>
      </c>
      <c r="E28" s="58" t="str">
        <f>IF('Duty Cycle Model -Med scaled'!J28&gt;'Duty Cycle Model -Med scaled'!L28,"Above Median","PASS")</f>
        <v>PASS</v>
      </c>
      <c r="F28" s="56" t="str">
        <f>IF('Duty Cycle Model -Med scaled'!M28&gt;'Duty Cycle Model -Med scaled'!O28,"Above Median","PASS")</f>
        <v>PASS</v>
      </c>
    </row>
    <row r="29" spans="1:6" ht="12">
      <c r="A29" s="41" t="str">
        <f>'Raw Data'!B29</f>
        <v>h</v>
      </c>
      <c r="B29" s="42" t="str">
        <f>'Raw Data'!C29</f>
        <v>OEM</v>
      </c>
      <c r="C29" s="57" t="str">
        <f>IF('Duty Cycle Model -Med scaled'!D29&gt;'Duty Cycle Model -Med scaled'!F29,"Above Median","PASS")</f>
        <v>PASS</v>
      </c>
      <c r="D29" s="57" t="str">
        <f>IF('Duty Cycle Model -Med scaled'!G29&gt;'Duty Cycle Model -Med scaled'!I29,"Above Median","PASS")</f>
        <v>PASS</v>
      </c>
      <c r="E29" s="58" t="str">
        <f>IF('Duty Cycle Model -Med scaled'!J29&gt;'Duty Cycle Model -Med scaled'!L29,"Above Median","PASS")</f>
        <v>PASS</v>
      </c>
      <c r="F29" s="56" t="str">
        <f>IF('Duty Cycle Model -Med scaled'!M29&gt;'Duty Cycle Model -Med scaled'!O29,"Above Median","PASS")</f>
        <v>PASS</v>
      </c>
    </row>
    <row r="30" spans="1:6" ht="12">
      <c r="A30" s="41" t="str">
        <f>'Raw Data'!B30</f>
        <v>h</v>
      </c>
      <c r="B30" s="42" t="str">
        <f>'Raw Data'!C30</f>
        <v>OEM</v>
      </c>
      <c r="C30" s="57" t="str">
        <f>IF('Duty Cycle Model -Med scaled'!D30&gt;'Duty Cycle Model -Med scaled'!F30,"Above Median","PASS")</f>
        <v>PASS</v>
      </c>
      <c r="D30" s="57" t="str">
        <f>IF('Duty Cycle Model -Med scaled'!G30&gt;'Duty Cycle Model -Med scaled'!I30,"Above Median","PASS")</f>
        <v>PASS</v>
      </c>
      <c r="E30" s="58" t="str">
        <f>IF('Duty Cycle Model -Med scaled'!J30&gt;'Duty Cycle Model -Med scaled'!L30,"Above Median","PASS")</f>
        <v>PASS</v>
      </c>
      <c r="F30" s="56" t="str">
        <f>IF('Duty Cycle Model -Med scaled'!M30&gt;'Duty Cycle Model -Med scaled'!O30,"Above Median","PASS")</f>
        <v>PASS</v>
      </c>
    </row>
    <row r="31" spans="1:6" ht="12">
      <c r="A31" s="41" t="str">
        <f>'Raw Data'!B31</f>
        <v>h</v>
      </c>
      <c r="B31" s="42" t="str">
        <f>'Raw Data'!C31</f>
        <v>OEM</v>
      </c>
      <c r="C31" s="57" t="str">
        <f>IF('Duty Cycle Model -Med scaled'!D31&gt;'Duty Cycle Model -Med scaled'!F31,"Above Median","PASS")</f>
        <v>PASS</v>
      </c>
      <c r="D31" s="57" t="str">
        <f>IF('Duty Cycle Model -Med scaled'!G31&gt;'Duty Cycle Model -Med scaled'!I31,"Above Median","PASS")</f>
        <v>PASS</v>
      </c>
      <c r="E31" s="58" t="str">
        <f>IF('Duty Cycle Model -Med scaled'!J31&gt;'Duty Cycle Model -Med scaled'!L31,"Above Median","PASS")</f>
        <v>PASS</v>
      </c>
      <c r="F31" s="56" t="str">
        <f>IF('Duty Cycle Model -Med scaled'!M31&gt;'Duty Cycle Model -Med scaled'!O31,"Above Median","PASS")</f>
        <v>PASS</v>
      </c>
    </row>
    <row r="32" spans="1:6" ht="12">
      <c r="A32" s="41" t="str">
        <f>'Raw Data'!B32</f>
        <v>h</v>
      </c>
      <c r="B32" s="42" t="str">
        <f>'Raw Data'!C32</f>
        <v>OEM</v>
      </c>
      <c r="C32" s="57" t="str">
        <f>IF('Duty Cycle Model -Med scaled'!D32&gt;'Duty Cycle Model -Med scaled'!F32,"Above Median","PASS")</f>
        <v>PASS</v>
      </c>
      <c r="D32" s="57" t="str">
        <f>IF('Duty Cycle Model -Med scaled'!G32&gt;'Duty Cycle Model -Med scaled'!I32,"Above Median","PASS")</f>
        <v>PASS</v>
      </c>
      <c r="E32" s="58" t="str">
        <f>IF('Duty Cycle Model -Med scaled'!J32&gt;'Duty Cycle Model -Med scaled'!L32,"Above Median","PASS")</f>
        <v>PASS</v>
      </c>
      <c r="F32" s="56" t="str">
        <f>IF('Duty Cycle Model -Med scaled'!M32&gt;'Duty Cycle Model -Med scaled'!O32,"Above Median","PASS")</f>
        <v>PASS</v>
      </c>
    </row>
    <row r="33" spans="1:6" ht="12">
      <c r="A33" s="41" t="str">
        <f>'Raw Data'!B33</f>
        <v>I</v>
      </c>
      <c r="B33" s="42" t="str">
        <f>'Raw Data'!C33</f>
        <v>OEM</v>
      </c>
      <c r="C33" s="57" t="str">
        <f>IF('Duty Cycle Model -Med scaled'!D33&gt;'Duty Cycle Model -Med scaled'!F33,"Above Median","PASS")</f>
        <v>PASS</v>
      </c>
      <c r="D33" s="57" t="str">
        <f>IF('Duty Cycle Model -Med scaled'!G33&gt;'Duty Cycle Model -Med scaled'!I33,"Above Median","PASS")</f>
        <v>Above Median</v>
      </c>
      <c r="E33" s="58" t="str">
        <f>IF('Duty Cycle Model -Med scaled'!J33&gt;'Duty Cycle Model -Med scaled'!L33,"Above Median","PASS")</f>
        <v>Above Median</v>
      </c>
      <c r="F33" s="56" t="str">
        <f>IF('Duty Cycle Model -Med scaled'!M33&gt;'Duty Cycle Model -Med scaled'!O33,"Above Median","PASS")</f>
        <v>PASS</v>
      </c>
    </row>
    <row r="34" spans="1:6" ht="12">
      <c r="A34" s="41" t="str">
        <f>'Raw Data'!B34</f>
        <v>I</v>
      </c>
      <c r="B34" s="42" t="str">
        <f>'Raw Data'!C34</f>
        <v>OEM</v>
      </c>
      <c r="C34" s="57" t="str">
        <f>IF('Duty Cycle Model -Med scaled'!D34&gt;'Duty Cycle Model -Med scaled'!F34,"Above Median","PASS")</f>
        <v>PASS</v>
      </c>
      <c r="D34" s="57" t="str">
        <f>IF('Duty Cycle Model -Med scaled'!G34&gt;'Duty Cycle Model -Med scaled'!I34,"Above Median","PASS")</f>
        <v>PASS</v>
      </c>
      <c r="E34" s="58" t="str">
        <f>IF('Duty Cycle Model -Med scaled'!J34&gt;'Duty Cycle Model -Med scaled'!L34,"Above Median","PASS")</f>
        <v>PASS</v>
      </c>
      <c r="F34" s="56" t="str">
        <f>IF('Duty Cycle Model -Med scaled'!M34&gt;'Duty Cycle Model -Med scaled'!O34,"Above Median","PASS")</f>
        <v>PASS</v>
      </c>
    </row>
    <row r="35" spans="1:6" ht="12">
      <c r="A35" s="41" t="str">
        <f>'Raw Data'!B35</f>
        <v>I</v>
      </c>
      <c r="B35" s="42" t="str">
        <f>'Raw Data'!C35</f>
        <v>OEM</v>
      </c>
      <c r="C35" s="57" t="str">
        <f>IF('Duty Cycle Model -Med scaled'!D35&gt;'Duty Cycle Model -Med scaled'!F35,"Above Median","PASS")</f>
        <v>PASS</v>
      </c>
      <c r="D35" s="57" t="str">
        <f>IF('Duty Cycle Model -Med scaled'!G35&gt;'Duty Cycle Model -Med scaled'!I35,"Above Median","PASS")</f>
        <v>PASS</v>
      </c>
      <c r="E35" s="58" t="str">
        <f>IF('Duty Cycle Model -Med scaled'!J35&gt;'Duty Cycle Model -Med scaled'!L35,"Above Median","PASS")</f>
        <v>PASS</v>
      </c>
      <c r="F35" s="56" t="str">
        <f>IF('Duty Cycle Model -Med scaled'!M35&gt;'Duty Cycle Model -Med scaled'!O35,"Above Median","PASS")</f>
        <v>PASS</v>
      </c>
    </row>
    <row r="36" spans="1:6" ht="12">
      <c r="A36" s="41" t="str">
        <f>'Raw Data'!B36</f>
        <v>I</v>
      </c>
      <c r="B36" s="42" t="str">
        <f>'Raw Data'!C36</f>
        <v>OEM</v>
      </c>
      <c r="C36" s="57" t="str">
        <f>IF('Duty Cycle Model -Med scaled'!D36&gt;'Duty Cycle Model -Med scaled'!F36,"Above Median","PASS")</f>
        <v>PASS</v>
      </c>
      <c r="D36" s="57" t="str">
        <f>IF('Duty Cycle Model -Med scaled'!G36&gt;'Duty Cycle Model -Med scaled'!I36,"Above Median","PASS")</f>
        <v>PASS</v>
      </c>
      <c r="E36" s="58" t="str">
        <f>IF('Duty Cycle Model -Med scaled'!J36&gt;'Duty Cycle Model -Med scaled'!L36,"Above Median","PASS")</f>
        <v>PASS</v>
      </c>
      <c r="F36" s="56" t="str">
        <f>IF('Duty Cycle Model -Med scaled'!M36&gt;'Duty Cycle Model -Med scaled'!O36,"Above Median","PASS")</f>
        <v>PASS</v>
      </c>
    </row>
    <row r="37" spans="1:6" ht="12">
      <c r="A37" s="41" t="str">
        <f>'Raw Data'!B37</f>
        <v>j</v>
      </c>
      <c r="B37" s="42" t="str">
        <f>'Raw Data'!C37</f>
        <v>OEM</v>
      </c>
      <c r="C37" s="57" t="str">
        <f>IF('Duty Cycle Model -Med scaled'!D37&gt;'Duty Cycle Model -Med scaled'!F37,"Above Median","PASS")</f>
        <v>PASS</v>
      </c>
      <c r="D37" s="57" t="str">
        <f>IF('Duty Cycle Model -Med scaled'!G37&gt;'Duty Cycle Model -Med scaled'!I37,"Above Median","PASS")</f>
        <v>PASS</v>
      </c>
      <c r="E37" s="58" t="str">
        <f>IF('Duty Cycle Model -Med scaled'!J37&gt;'Duty Cycle Model -Med scaled'!L37,"Above Median","PASS")</f>
        <v>PASS</v>
      </c>
      <c r="F37" s="56" t="str">
        <f>IF('Duty Cycle Model -Med scaled'!M37&gt;'Duty Cycle Model -Med scaled'!O37,"Above Median","PASS")</f>
        <v>PASS</v>
      </c>
    </row>
    <row r="38" spans="1:6" ht="12">
      <c r="A38" s="41" t="str">
        <f>'Raw Data'!B38</f>
        <v>k</v>
      </c>
      <c r="B38" s="42" t="str">
        <f>'Raw Data'!C38</f>
        <v>OEM</v>
      </c>
      <c r="C38" s="57" t="str">
        <f>IF('Duty Cycle Model -Med scaled'!D38&gt;'Duty Cycle Model -Med scaled'!F38,"Above Median","PASS")</f>
        <v>Above Median</v>
      </c>
      <c r="D38" s="57" t="str">
        <f>IF('Duty Cycle Model -Med scaled'!G38&gt;'Duty Cycle Model -Med scaled'!I38,"Above Median","PASS")</f>
        <v>Above Median</v>
      </c>
      <c r="E38" s="58" t="str">
        <f>IF('Duty Cycle Model -Med scaled'!J38&gt;'Duty Cycle Model -Med scaled'!L38,"Above Median","PASS")</f>
        <v>Above Median</v>
      </c>
      <c r="F38" s="56" t="str">
        <f>IF('Duty Cycle Model -Med scaled'!M38&gt;'Duty Cycle Model -Med scaled'!O38,"Above Median","PASS")</f>
        <v>Above Median</v>
      </c>
    </row>
    <row r="39" spans="1:6" ht="12">
      <c r="A39" s="41" t="str">
        <f>'Raw Data'!B39</f>
        <v>l</v>
      </c>
      <c r="B39" s="42" t="str">
        <f>'Raw Data'!C39</f>
        <v>OEM</v>
      </c>
      <c r="C39" s="57" t="str">
        <f>IF('Duty Cycle Model -Med scaled'!D39&gt;'Duty Cycle Model -Med scaled'!F39,"Above Median","PASS")</f>
        <v>PASS</v>
      </c>
      <c r="D39" s="57" t="str">
        <f>IF('Duty Cycle Model -Med scaled'!G39&gt;'Duty Cycle Model -Med scaled'!I39,"Above Median","PASS")</f>
        <v>Above Median</v>
      </c>
      <c r="E39" s="58" t="str">
        <f>IF('Duty Cycle Model -Med scaled'!J39&gt;'Duty Cycle Model -Med scaled'!L39,"Above Median","PASS")</f>
        <v>PASS</v>
      </c>
      <c r="F39" s="56" t="str">
        <f>IF('Duty Cycle Model -Med scaled'!M39&gt;'Duty Cycle Model -Med scaled'!O39,"Above Median","PASS")</f>
        <v>PASS</v>
      </c>
    </row>
    <row r="40" spans="1:6" ht="12">
      <c r="A40" s="41" t="str">
        <f>'Raw Data'!B40</f>
        <v>m</v>
      </c>
      <c r="B40" s="42" t="str">
        <f>'Raw Data'!C40</f>
        <v>OEM</v>
      </c>
      <c r="C40" s="57" t="str">
        <f>IF('Duty Cycle Model -Med scaled'!D40&gt;'Duty Cycle Model -Med scaled'!F40,"Above Median","PASS")</f>
        <v>Above Median</v>
      </c>
      <c r="D40" s="57" t="str">
        <f>IF('Duty Cycle Model -Med scaled'!G40&gt;'Duty Cycle Model -Med scaled'!I40,"Above Median","PASS")</f>
        <v>Above Median</v>
      </c>
      <c r="E40" s="58" t="str">
        <f>IF('Duty Cycle Model -Med scaled'!J40&gt;'Duty Cycle Model -Med scaled'!L40,"Above Median","PASS")</f>
        <v>Above Median</v>
      </c>
      <c r="F40" s="56" t="str">
        <f>IF('Duty Cycle Model -Med scaled'!M40&gt;'Duty Cycle Model -Med scaled'!O40,"Above Median","PASS")</f>
        <v>Above Median</v>
      </c>
    </row>
    <row r="41" spans="1:6" ht="12">
      <c r="A41" s="41" t="str">
        <f>'Raw Data'!B41</f>
        <v>n</v>
      </c>
      <c r="B41" s="42" t="str">
        <f>'Raw Data'!C41</f>
        <v>OEM</v>
      </c>
      <c r="C41" s="57" t="str">
        <f>IF('Duty Cycle Model -Med scaled'!D41&gt;'Duty Cycle Model -Med scaled'!F41,"Above Median","PASS")</f>
        <v>Above Median</v>
      </c>
      <c r="D41" s="57" t="str">
        <f>IF('Duty Cycle Model -Med scaled'!G41&gt;'Duty Cycle Model -Med scaled'!I41,"Above Median","PASS")</f>
        <v>Above Median</v>
      </c>
      <c r="E41" s="58" t="str">
        <f>IF('Duty Cycle Model -Med scaled'!J41&gt;'Duty Cycle Model -Med scaled'!L41,"Above Median","PASS")</f>
        <v>Above Median</v>
      </c>
      <c r="F41" s="56" t="str">
        <f>IF('Duty Cycle Model -Med scaled'!M41&gt;'Duty Cycle Model -Med scaled'!O41,"Above Median","PASS")</f>
        <v>Above Median</v>
      </c>
    </row>
    <row r="42" spans="1:6" ht="12">
      <c r="A42" s="41" t="str">
        <f>'Raw Data'!B42</f>
        <v>o</v>
      </c>
      <c r="B42" s="42" t="str">
        <f>'Raw Data'!C42</f>
        <v>OEM</v>
      </c>
      <c r="C42" s="57" t="str">
        <f>IF('Duty Cycle Model -Med scaled'!D42&gt;'Duty Cycle Model -Med scaled'!F42,"Above Median","PASS")</f>
        <v>PASS</v>
      </c>
      <c r="D42" s="57" t="str">
        <f>IF('Duty Cycle Model -Med scaled'!G42&gt;'Duty Cycle Model -Med scaled'!I42,"Above Median","PASS")</f>
        <v>PASS</v>
      </c>
      <c r="E42" s="58" t="str">
        <f>IF('Duty Cycle Model -Med scaled'!J42&gt;'Duty Cycle Model -Med scaled'!L42,"Above Median","PASS")</f>
        <v>PASS</v>
      </c>
      <c r="F42" s="56" t="str">
        <f>IF('Duty Cycle Model -Med scaled'!M42&gt;'Duty Cycle Model -Med scaled'!O42,"Above Median","PASS")</f>
        <v>PASS</v>
      </c>
    </row>
    <row r="43" spans="1:6" ht="12">
      <c r="A43" s="41" t="str">
        <f>'Raw Data'!B43</f>
        <v>p</v>
      </c>
      <c r="B43" s="42" t="str">
        <f>'Raw Data'!C43</f>
        <v>OEM</v>
      </c>
      <c r="C43" s="57" t="str">
        <f>IF('Duty Cycle Model -Med scaled'!D43&gt;'Duty Cycle Model -Med scaled'!F43,"Above Median","PASS")</f>
        <v>Above Median</v>
      </c>
      <c r="D43" s="57" t="str">
        <f>IF('Duty Cycle Model -Med scaled'!G43&gt;'Duty Cycle Model -Med scaled'!I43,"Above Median","PASS")</f>
        <v>Above Median</v>
      </c>
      <c r="E43" s="58" t="str">
        <f>IF('Duty Cycle Model -Med scaled'!J43&gt;'Duty Cycle Model -Med scaled'!L43,"Above Median","PASS")</f>
        <v>Above Median</v>
      </c>
      <c r="F43" s="56" t="str">
        <f>IF('Duty Cycle Model -Med scaled'!M43&gt;'Duty Cycle Model -Med scaled'!O43,"Above Median","PASS")</f>
        <v>Above Median</v>
      </c>
    </row>
    <row r="44" spans="1:6" ht="12">
      <c r="A44" s="41" t="str">
        <f>'Raw Data'!B44</f>
        <v>q</v>
      </c>
      <c r="B44" s="42" t="str">
        <f>'Raw Data'!C44</f>
        <v>OEM</v>
      </c>
      <c r="C44" s="57" t="str">
        <f>IF('Duty Cycle Model -Med scaled'!D44&gt;'Duty Cycle Model -Med scaled'!F44,"Above Median","PASS")</f>
        <v>Above Median</v>
      </c>
      <c r="D44" s="57" t="str">
        <f>IF('Duty Cycle Model -Med scaled'!G44&gt;'Duty Cycle Model -Med scaled'!I44,"Above Median","PASS")</f>
        <v>Above Median</v>
      </c>
      <c r="E44" s="58" t="str">
        <f>IF('Duty Cycle Model -Med scaled'!J44&gt;'Duty Cycle Model -Med scaled'!L44,"Above Median","PASS")</f>
        <v>Above Median</v>
      </c>
      <c r="F44" s="56" t="str">
        <f>IF('Duty Cycle Model -Med scaled'!M44&gt;'Duty Cycle Model -Med scaled'!O44,"Above Median","PASS")</f>
        <v>Above Median</v>
      </c>
    </row>
    <row r="45" spans="1:6" ht="12">
      <c r="A45" s="41" t="str">
        <f>'Raw Data'!B45</f>
        <v>q</v>
      </c>
      <c r="B45" s="42" t="str">
        <f>'Raw Data'!C45</f>
        <v>OEM</v>
      </c>
      <c r="C45" s="57" t="str">
        <f>IF('Duty Cycle Model -Med scaled'!D45&gt;'Duty Cycle Model -Med scaled'!F45,"Above Median","PASS")</f>
        <v>Above Median</v>
      </c>
      <c r="D45" s="57" t="str">
        <f>IF('Duty Cycle Model -Med scaled'!G45&gt;'Duty Cycle Model -Med scaled'!I45,"Above Median","PASS")</f>
        <v>Above Median</v>
      </c>
      <c r="E45" s="58" t="str">
        <f>IF('Duty Cycle Model -Med scaled'!J45&gt;'Duty Cycle Model -Med scaled'!L45,"Above Median","PASS")</f>
        <v>Above Median</v>
      </c>
      <c r="F45" s="56" t="str">
        <f>IF('Duty Cycle Model -Med scaled'!M45&gt;'Duty Cycle Model -Med scaled'!O45,"Above Median","PASS")</f>
        <v>Above Median</v>
      </c>
    </row>
    <row r="46" spans="1:6" ht="12">
      <c r="A46" s="41" t="str">
        <f>'Raw Data'!B46</f>
        <v>q</v>
      </c>
      <c r="B46" s="42" t="str">
        <f>'Raw Data'!C46</f>
        <v>OEM</v>
      </c>
      <c r="C46" s="57" t="str">
        <f>IF('Duty Cycle Model -Med scaled'!D46&gt;'Duty Cycle Model -Med scaled'!F46,"Above Median","PASS")</f>
        <v>Above Median</v>
      </c>
      <c r="D46" s="57" t="str">
        <f>IF('Duty Cycle Model -Med scaled'!G46&gt;'Duty Cycle Model -Med scaled'!I46,"Above Median","PASS")</f>
        <v>Above Median</v>
      </c>
      <c r="E46" s="58" t="str">
        <f>IF('Duty Cycle Model -Med scaled'!J46&gt;'Duty Cycle Model -Med scaled'!L46,"Above Median","PASS")</f>
        <v>Above Median</v>
      </c>
      <c r="F46" s="56" t="str">
        <f>IF('Duty Cycle Model -Med scaled'!M46&gt;'Duty Cycle Model -Med scaled'!O46,"Above Median","PASS")</f>
        <v>Above Median</v>
      </c>
    </row>
    <row r="47" spans="1:6" ht="12">
      <c r="A47" s="41" t="str">
        <f>'Raw Data'!B47</f>
        <v>r</v>
      </c>
      <c r="B47" s="42" t="str">
        <f>'Raw Data'!C47</f>
        <v>OEM</v>
      </c>
      <c r="C47" s="57" t="str">
        <f>IF('Duty Cycle Model -Med scaled'!D47&gt;'Duty Cycle Model -Med scaled'!F47,"Above Median","PASS")</f>
        <v>Above Median</v>
      </c>
      <c r="D47" s="57" t="str">
        <f>IF('Duty Cycle Model -Med scaled'!G47&gt;'Duty Cycle Model -Med scaled'!I47,"Above Median","PASS")</f>
        <v>Above Median</v>
      </c>
      <c r="E47" s="58" t="str">
        <f>IF('Duty Cycle Model -Med scaled'!J47&gt;'Duty Cycle Model -Med scaled'!L47,"Above Median","PASS")</f>
        <v>Above Median</v>
      </c>
      <c r="F47" s="56" t="str">
        <f>IF('Duty Cycle Model -Med scaled'!M47&gt;'Duty Cycle Model -Med scaled'!O47,"Above Median","PASS")</f>
        <v>Above Median</v>
      </c>
    </row>
    <row r="48" spans="1:6" ht="12">
      <c r="A48" s="41" t="str">
        <f>'Raw Data'!B48</f>
        <v>r</v>
      </c>
      <c r="B48" s="42" t="str">
        <f>'Raw Data'!C48</f>
        <v>OEM</v>
      </c>
      <c r="C48" s="57" t="str">
        <f>IF('Duty Cycle Model -Med scaled'!D48&gt;'Duty Cycle Model -Med scaled'!F48,"Above Median","PASS")</f>
        <v>Above Median</v>
      </c>
      <c r="D48" s="57" t="str">
        <f>IF('Duty Cycle Model -Med scaled'!G48&gt;'Duty Cycle Model -Med scaled'!I48,"Above Median","PASS")</f>
        <v>Above Median</v>
      </c>
      <c r="E48" s="58" t="str">
        <f>IF('Duty Cycle Model -Med scaled'!J48&gt;'Duty Cycle Model -Med scaled'!L48,"Above Median","PASS")</f>
        <v>Above Median</v>
      </c>
      <c r="F48" s="56" t="str">
        <f>IF('Duty Cycle Model -Med scaled'!M48&gt;'Duty Cycle Model -Med scaled'!O48,"Above Median","PASS")</f>
        <v>Above Median</v>
      </c>
    </row>
    <row r="49" spans="1:6" ht="12">
      <c r="A49" s="41" t="str">
        <f>'Raw Data'!B49</f>
        <v>r</v>
      </c>
      <c r="B49" s="42" t="str">
        <f>'Raw Data'!C49</f>
        <v>OEM</v>
      </c>
      <c r="C49" s="57" t="str">
        <f>IF('Duty Cycle Model -Med scaled'!D49&gt;'Duty Cycle Model -Med scaled'!F49,"Above Median","PASS")</f>
        <v>Above Median</v>
      </c>
      <c r="D49" s="57" t="str">
        <f>IF('Duty Cycle Model -Med scaled'!G49&gt;'Duty Cycle Model -Med scaled'!I49,"Above Median","PASS")</f>
        <v>Above Median</v>
      </c>
      <c r="E49" s="58" t="str">
        <f>IF('Duty Cycle Model -Med scaled'!J49&gt;'Duty Cycle Model -Med scaled'!L49,"Above Median","PASS")</f>
        <v>Above Median</v>
      </c>
      <c r="F49" s="56" t="str">
        <f>IF('Duty Cycle Model -Med scaled'!M49&gt;'Duty Cycle Model -Med scaled'!O49,"Above Median","PASS")</f>
        <v>Above Median</v>
      </c>
    </row>
    <row r="50" spans="1:6" ht="12">
      <c r="A50" s="41" t="str">
        <f>'Raw Data'!B50</f>
        <v>r</v>
      </c>
      <c r="B50" s="42" t="str">
        <f>'Raw Data'!C50</f>
        <v>OEM</v>
      </c>
      <c r="C50" s="57" t="str">
        <f>IF('Duty Cycle Model -Med scaled'!D50&gt;'Duty Cycle Model -Med scaled'!F50,"Above Median","PASS")</f>
        <v>Above Median</v>
      </c>
      <c r="D50" s="57" t="str">
        <f>IF('Duty Cycle Model -Med scaled'!G50&gt;'Duty Cycle Model -Med scaled'!I50,"Above Median","PASS")</f>
        <v>Above Median</v>
      </c>
      <c r="E50" s="58" t="str">
        <f>IF('Duty Cycle Model -Med scaled'!J50&gt;'Duty Cycle Model -Med scaled'!L50,"Above Median","PASS")</f>
        <v>Above Median</v>
      </c>
      <c r="F50" s="56" t="str">
        <f>IF('Duty Cycle Model -Med scaled'!M50&gt;'Duty Cycle Model -Med scaled'!O50,"Above Median","PASS")</f>
        <v>Above Median</v>
      </c>
    </row>
    <row r="51" spans="1:6" ht="12">
      <c r="A51" s="41" t="str">
        <f>'Raw Data'!B51</f>
        <v>s</v>
      </c>
      <c r="B51" s="42" t="str">
        <f>'Raw Data'!C51</f>
        <v>OEM</v>
      </c>
      <c r="C51" s="57" t="str">
        <f>IF('Duty Cycle Model -Med scaled'!D51&gt;'Duty Cycle Model -Med scaled'!F51,"Above Median","PASS")</f>
        <v>Above Median</v>
      </c>
      <c r="D51" s="57" t="str">
        <f>IF('Duty Cycle Model -Med scaled'!G51&gt;'Duty Cycle Model -Med scaled'!I51,"Above Median","PASS")</f>
        <v>Above Median</v>
      </c>
      <c r="E51" s="58" t="str">
        <f>IF('Duty Cycle Model -Med scaled'!J51&gt;'Duty Cycle Model -Med scaled'!L51,"Above Median","PASS")</f>
        <v>Above Median</v>
      </c>
      <c r="F51" s="56" t="str">
        <f>IF('Duty Cycle Model -Med scaled'!M51&gt;'Duty Cycle Model -Med scaled'!O51,"Above Median","PASS")</f>
        <v>Above Median</v>
      </c>
    </row>
    <row r="52" spans="1:6" ht="12">
      <c r="A52" s="41" t="str">
        <f>'Raw Data'!B52</f>
        <v>s</v>
      </c>
      <c r="B52" s="42" t="str">
        <f>'Raw Data'!C52</f>
        <v>OEM</v>
      </c>
      <c r="C52" s="57" t="str">
        <f>IF('Duty Cycle Model -Med scaled'!D52&gt;'Duty Cycle Model -Med scaled'!F52,"Above Median","PASS")</f>
        <v>Above Median</v>
      </c>
      <c r="D52" s="57" t="str">
        <f>IF('Duty Cycle Model -Med scaled'!G52&gt;'Duty Cycle Model -Med scaled'!I52,"Above Median","PASS")</f>
        <v>Above Median</v>
      </c>
      <c r="E52" s="58" t="str">
        <f>IF('Duty Cycle Model -Med scaled'!J52&gt;'Duty Cycle Model -Med scaled'!L52,"Above Median","PASS")</f>
        <v>Above Median</v>
      </c>
      <c r="F52" s="56" t="str">
        <f>IF('Duty Cycle Model -Med scaled'!M52&gt;'Duty Cycle Model -Med scaled'!O52,"Above Median","PASS")</f>
        <v>Above Median</v>
      </c>
    </row>
  </sheetData>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2006-08-26T20:41:39Z</dcterms:modified>
  <cp:category/>
  <cp:version/>
  <cp:contentType/>
  <cp:contentStatus/>
</cp:coreProperties>
</file>