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75" tabRatio="956" firstSheet="1" activeTab="18"/>
  </bookViews>
  <sheets>
    <sheet name="COS-1(P)" sheetId="1" r:id="rId1"/>
    <sheet name="COS-1(H)" sheetId="2" r:id="rId2"/>
    <sheet name="COS-2" sheetId="3" r:id="rId3"/>
    <sheet name="MAG-1" sheetId="4" r:id="rId4"/>
    <sheet name="MAG-2" sheetId="5" r:id="rId5"/>
    <sheet name="REV-1" sheetId="6" r:id="rId6"/>
    <sheet name="REV-2" sheetId="7" r:id="rId7"/>
    <sheet name="RTE-1" sheetId="8" r:id="rId8"/>
    <sheet name="RTE-2" sheetId="9" r:id="rId9"/>
    <sheet name="RTE-3" sheetId="10" r:id="rId10"/>
    <sheet name="DMD-1" sheetId="11" r:id="rId11"/>
    <sheet name="DMD-1 Page 3" sheetId="12" r:id="rId12"/>
    <sheet name="DMD-2" sheetId="13" r:id="rId13"/>
    <sheet name="DMD-3" sheetId="14" r:id="rId14"/>
    <sheet name="DMD-4" sheetId="15" r:id="rId15"/>
    <sheet name="DMD-5" sheetId="16" r:id="rId16"/>
    <sheet name="ERN-1" sheetId="17" r:id="rId17"/>
    <sheet name="BSF-1" sheetId="18" r:id="rId18"/>
    <sheet name="RORDEM-1" sheetId="19" r:id="rId19"/>
  </sheets>
  <definedNames>
    <definedName name="_xlnm.Print_Area" localSheetId="3">'MAG-1'!$A$1:$J$35</definedName>
    <definedName name="_xlnm.Print_Area" localSheetId="4">'MAG-2'!$A$1:$E$33</definedName>
    <definedName name="_xlnm.Print_Area" localSheetId="5">'REV-1'!$A$1:$K$72</definedName>
    <definedName name="_xlnm.Print_Titles" localSheetId="1">'COS-1(H)'!$A:$D,'COS-1(H)'!$1:$5</definedName>
    <definedName name="_xlnm.Print_Titles" localSheetId="0">'COS-1(P)'!$A:$D,'COS-1(P)'!$1:$5</definedName>
    <definedName name="_xlnm.Print_Titles" localSheetId="2">'COS-2'!$1:$9</definedName>
    <definedName name="_xlnm.Print_Titles" localSheetId="10">'DMD-1'!$1:$5</definedName>
    <definedName name="_xlnm.Print_Titles" localSheetId="11">'DMD-1 Page 3'!$1:$5</definedName>
    <definedName name="_xlnm.Print_Titles" localSheetId="5">'REV-1'!$1:$6</definedName>
    <definedName name="_xlnm.Print_Titles" localSheetId="7">'RTE-1'!$1:$9</definedName>
    <definedName name="_xlnm.Print_Titles" localSheetId="9">'RTE-3'!$A:$C,'RTE-3'!$1:$6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Dan Weaver</author>
  </authors>
  <commentList>
    <comment ref="I46" authorId="0">
      <text>
        <r>
          <rPr>
            <b/>
            <sz val="8"/>
            <rFont val="Tahoma"/>
            <family val="0"/>
          </rPr>
          <t>Can not be calculated without revenues on line 160 Col E</t>
        </r>
      </text>
    </comment>
    <comment ref="E44" authorId="0">
      <text>
        <r>
          <rPr>
            <b/>
            <sz val="8"/>
            <rFont val="Tahoma"/>
            <family val="0"/>
          </rPr>
          <t>This is per book fixed charges less any FIT tax adjustments</t>
        </r>
      </text>
    </comment>
  </commentList>
</comments>
</file>

<file path=xl/comments2.xml><?xml version="1.0" encoding="utf-8"?>
<comments xmlns="http://schemas.openxmlformats.org/spreadsheetml/2006/main">
  <authors>
    <author>JSI</author>
    <author>Dan Weaver</author>
  </authors>
  <commentList>
    <comment ref="I40" authorId="0">
      <text>
        <r>
          <rPr>
            <b/>
            <sz val="8"/>
            <rFont val="Tahoma"/>
            <family val="0"/>
          </rPr>
          <t>This includes A/C 7240 plus any State Income Tax and GRT (From  Revenue Requirement)</t>
        </r>
      </text>
    </comment>
    <comment ref="I39" authorId="0">
      <text>
        <r>
          <rPr>
            <b/>
            <sz val="8"/>
            <rFont val="Tahoma"/>
            <family val="0"/>
          </rPr>
          <t>Includes 7370, 7540 and 5240</t>
        </r>
      </text>
    </comment>
    <comment ref="I46" authorId="1">
      <text>
        <r>
          <rPr>
            <b/>
            <sz val="8"/>
            <rFont val="Tahoma"/>
            <family val="0"/>
          </rPr>
          <t>Can not be calculated without revenues on line 160 Col E</t>
        </r>
      </text>
    </comment>
    <comment ref="E44" authorId="1">
      <text>
        <r>
          <rPr>
            <b/>
            <sz val="8"/>
            <rFont val="Tahoma"/>
            <family val="0"/>
          </rPr>
          <t>This is per book fixed charges less any FIT tax adjustments</t>
        </r>
      </text>
    </comment>
    <comment ref="E34" authorId="1">
      <text>
        <r>
          <rPr>
            <b/>
            <sz val="8"/>
            <rFont val="Tahoma"/>
            <family val="0"/>
          </rPr>
          <t>This is the Toll Processing, Cabs and SLC expense</t>
        </r>
      </text>
    </comment>
    <comment ref="E35" authorId="1">
      <text>
        <r>
          <rPr>
            <b/>
            <sz val="8"/>
            <rFont val="Tahoma"/>
            <family val="0"/>
          </rPr>
          <t>This is just the OB&amp;C portion of the account</t>
        </r>
      </text>
    </comment>
  </commentList>
</comments>
</file>

<file path=xl/comments6.xml><?xml version="1.0" encoding="utf-8"?>
<comments xmlns="http://schemas.openxmlformats.org/spreadsheetml/2006/main">
  <authors>
    <author>Dan Weaver</author>
  </authors>
  <commentList>
    <comment ref="K30" authorId="0">
      <text>
        <r>
          <rPr>
            <b/>
            <sz val="8"/>
            <rFont val="Tahoma"/>
            <family val="0"/>
          </rPr>
          <t>Total Interstate LS Rev. Req. using part 36 and Part 69 rules</t>
        </r>
      </text>
    </comment>
    <comment ref="F41" authorId="0">
      <text>
        <r>
          <rPr>
            <b/>
            <sz val="8"/>
            <rFont val="Tahoma"/>
            <family val="0"/>
          </rPr>
          <t xml:space="preserve">Used DS1 Rate
</t>
        </r>
      </text>
    </comment>
  </commentList>
</comments>
</file>

<file path=xl/comments8.xml><?xml version="1.0" encoding="utf-8"?>
<comments xmlns="http://schemas.openxmlformats.org/spreadsheetml/2006/main">
  <authors>
    <author>Dan Weaver</author>
  </authors>
  <commentList>
    <comment ref="F45" authorId="0">
      <text>
        <r>
          <rPr>
            <b/>
            <sz val="8"/>
            <rFont val="Tahoma"/>
            <family val="0"/>
          </rPr>
          <t>Used 10 Miles</t>
        </r>
      </text>
    </comment>
    <comment ref="F47" authorId="0">
      <text>
        <r>
          <rPr>
            <b/>
            <sz val="8"/>
            <rFont val="Tahoma"/>
            <family val="0"/>
          </rPr>
          <t>Used 10 Miles</t>
        </r>
      </text>
    </comment>
  </commentList>
</comments>
</file>

<file path=xl/sharedStrings.xml><?xml version="1.0" encoding="utf-8"?>
<sst xmlns="http://schemas.openxmlformats.org/spreadsheetml/2006/main" count="2544" uniqueCount="477">
  <si>
    <t>Filing Date:</t>
  </si>
  <si>
    <t>Filing Entity:</t>
  </si>
  <si>
    <t>Transmittal Number :</t>
  </si>
  <si>
    <t>Rate-of Return TRP</t>
  </si>
  <si>
    <t>Cost Analysis Summary</t>
  </si>
  <si>
    <t xml:space="preserve">Total </t>
  </si>
  <si>
    <t>Company</t>
  </si>
  <si>
    <t>Revenues</t>
  </si>
  <si>
    <t>(A)</t>
  </si>
  <si>
    <t>(B)</t>
  </si>
  <si>
    <t>Expenses</t>
  </si>
  <si>
    <t>FIT Adjustments</t>
  </si>
  <si>
    <t>Telephone Plant in Service</t>
  </si>
  <si>
    <t>Adjustments to TPIS</t>
  </si>
  <si>
    <t>Return Data</t>
  </si>
  <si>
    <t>Network Access</t>
  </si>
  <si>
    <t>Common Line Support</t>
  </si>
  <si>
    <t xml:space="preserve">       Long Term</t>
  </si>
  <si>
    <t xml:space="preserve">       Transitional</t>
  </si>
  <si>
    <t>Miscellaneous</t>
  </si>
  <si>
    <t>Net Revenues</t>
  </si>
  <si>
    <t>Plant Specific</t>
  </si>
  <si>
    <t xml:space="preserve">   Network Support</t>
  </si>
  <si>
    <t xml:space="preserve">   General Support</t>
  </si>
  <si>
    <t xml:space="preserve">   Central Office</t>
  </si>
  <si>
    <t xml:space="preserve">     Operator Systems</t>
  </si>
  <si>
    <t xml:space="preserve">     COE Switching</t>
  </si>
  <si>
    <t xml:space="preserve">     COE Transmission</t>
  </si>
  <si>
    <t xml:space="preserve">   IOT</t>
  </si>
  <si>
    <t xml:space="preserve">   Cable &amp; Wire Facilities</t>
  </si>
  <si>
    <t>Plant Non-Sp. Less Dep/Amor</t>
  </si>
  <si>
    <t>Depreciation / Amortization</t>
  </si>
  <si>
    <t>Customer Operations</t>
  </si>
  <si>
    <t xml:space="preserve">  Marketing</t>
  </si>
  <si>
    <t xml:space="preserve">  Local Business Office</t>
  </si>
  <si>
    <t xml:space="preserve">  Revenue Accounting</t>
  </si>
  <si>
    <t xml:space="preserve">    Other Billing &amp; Collection</t>
  </si>
  <si>
    <t>Access</t>
  </si>
  <si>
    <t>Corporate Operations</t>
  </si>
  <si>
    <t>AFUDC</t>
  </si>
  <si>
    <t>Other Exp. &amp; Adjustments</t>
  </si>
  <si>
    <t>Taxes Other than FIT</t>
  </si>
  <si>
    <t>Total Exp and Other Taxes</t>
  </si>
  <si>
    <t>Adjustment for FIT</t>
  </si>
  <si>
    <t>Amortized ITC</t>
  </si>
  <si>
    <t>Federal Income Taxes</t>
  </si>
  <si>
    <t>Total Expenses &amp; Taxes</t>
  </si>
  <si>
    <t>General Support</t>
  </si>
  <si>
    <t>Central Office Equip-Switch</t>
  </si>
  <si>
    <t xml:space="preserve">   Operator Systems</t>
  </si>
  <si>
    <t xml:space="preserve">   Tandem Switching</t>
  </si>
  <si>
    <t xml:space="preserve">   Local Switching Cat. 3</t>
  </si>
  <si>
    <t xml:space="preserve">   Equal Access</t>
  </si>
  <si>
    <t>Central Office Equip-Trans</t>
  </si>
  <si>
    <t xml:space="preserve">   Subscriber Lines</t>
  </si>
  <si>
    <t xml:space="preserve">   Exchange Circuit</t>
  </si>
  <si>
    <t xml:space="preserve">   Interexchange Circuit</t>
  </si>
  <si>
    <t xml:space="preserve">   Host Remote</t>
  </si>
  <si>
    <t>Cable &amp; Wire</t>
  </si>
  <si>
    <t xml:space="preserve">   Exchange </t>
  </si>
  <si>
    <t xml:space="preserve">   Interexchange </t>
  </si>
  <si>
    <t>Info Orig/Term Equipment</t>
  </si>
  <si>
    <t>Amortizable Assets</t>
  </si>
  <si>
    <t>Total Plant In Service</t>
  </si>
  <si>
    <t>Depr / Amor Reserve</t>
  </si>
  <si>
    <t>Accum Deferred Income Tax</t>
  </si>
  <si>
    <t>Other Rate Base Adjust.</t>
  </si>
  <si>
    <t>Average Rate Base</t>
  </si>
  <si>
    <t>Return</t>
  </si>
  <si>
    <t>Rate of Return</t>
  </si>
  <si>
    <t>Part 64</t>
  </si>
  <si>
    <t>Adjustments</t>
  </si>
  <si>
    <t>Other</t>
  </si>
  <si>
    <t>(C)</t>
  </si>
  <si>
    <t>(D)</t>
  </si>
  <si>
    <t>Subject to</t>
  </si>
  <si>
    <t>Separations</t>
  </si>
  <si>
    <t>(E)</t>
  </si>
  <si>
    <t>Total</t>
  </si>
  <si>
    <t>Interstate</t>
  </si>
  <si>
    <t>(F)</t>
  </si>
  <si>
    <t>Billing &amp;</t>
  </si>
  <si>
    <t>Collection</t>
  </si>
  <si>
    <t>n/a</t>
  </si>
  <si>
    <t>----</t>
  </si>
  <si>
    <t>(G)</t>
  </si>
  <si>
    <t>Inter-</t>
  </si>
  <si>
    <t>exchange</t>
  </si>
  <si>
    <t>ROR</t>
  </si>
  <si>
    <t>Regulated</t>
  </si>
  <si>
    <t>I/S Access</t>
  </si>
  <si>
    <t>(H)</t>
  </si>
  <si>
    <t>Pay</t>
  </si>
  <si>
    <t>Phone</t>
  </si>
  <si>
    <t>(I)</t>
  </si>
  <si>
    <t>Inside</t>
  </si>
  <si>
    <t>Wire</t>
  </si>
  <si>
    <t>(J)</t>
  </si>
  <si>
    <t>BFP</t>
  </si>
  <si>
    <t>(K)</t>
  </si>
  <si>
    <t>Common</t>
  </si>
  <si>
    <t>Line</t>
  </si>
  <si>
    <t>(L)</t>
  </si>
  <si>
    <t>Local</t>
  </si>
  <si>
    <t>Switching</t>
  </si>
  <si>
    <t>(M)</t>
  </si>
  <si>
    <t>Equal</t>
  </si>
  <si>
    <t>(N)</t>
  </si>
  <si>
    <t>SS7</t>
  </si>
  <si>
    <t>(O)</t>
  </si>
  <si>
    <t>Information</t>
  </si>
  <si>
    <t>(P)</t>
  </si>
  <si>
    <t>Tandem</t>
  </si>
  <si>
    <t>(Q)</t>
  </si>
  <si>
    <t>Transport</t>
  </si>
  <si>
    <t>(R)</t>
  </si>
  <si>
    <t>COS-1(P)</t>
  </si>
  <si>
    <t>Host</t>
  </si>
  <si>
    <t>Remote</t>
  </si>
  <si>
    <t>(S)</t>
  </si>
  <si>
    <t>Total Switched</t>
  </si>
  <si>
    <t>Traffic Sensitive</t>
  </si>
  <si>
    <t>(T)</t>
  </si>
  <si>
    <t>Special</t>
  </si>
  <si>
    <t>(U)</t>
  </si>
  <si>
    <t>COS-1(H)</t>
  </si>
  <si>
    <t>COS-2</t>
  </si>
  <si>
    <t>Transmittal Number:</t>
  </si>
  <si>
    <t>Revenue Requirement</t>
  </si>
  <si>
    <t>Depreciation/Amortization</t>
  </si>
  <si>
    <t>Expense Less Dep &amp; Amor</t>
  </si>
  <si>
    <t>Taxes Less FIT</t>
  </si>
  <si>
    <t>FIT</t>
  </si>
  <si>
    <t>Uncol., IDC &amp; Other Adj.</t>
  </si>
  <si>
    <t>Access Service Revenue</t>
  </si>
  <si>
    <t>Rate Base</t>
  </si>
  <si>
    <t>Rate Base Adjustments</t>
  </si>
  <si>
    <t>Depreciation Reserves</t>
  </si>
  <si>
    <t>Actual,</t>
  </si>
  <si>
    <t>Traffic</t>
  </si>
  <si>
    <t>Sensitive</t>
  </si>
  <si>
    <t>Switched</t>
  </si>
  <si>
    <t>Total Co.</t>
  </si>
  <si>
    <t>Rate-of-Return TRP</t>
  </si>
  <si>
    <t>REV-1</t>
  </si>
  <si>
    <t xml:space="preserve">Filing Date: </t>
  </si>
  <si>
    <t>Common Line</t>
  </si>
  <si>
    <t>Minute or</t>
  </si>
  <si>
    <t>Message</t>
  </si>
  <si>
    <t>Rate</t>
  </si>
  <si>
    <t>Minute</t>
  </si>
  <si>
    <t>Miles</t>
  </si>
  <si>
    <t>Line or</t>
  </si>
  <si>
    <t>Trunk</t>
  </si>
  <si>
    <t>Demand</t>
  </si>
  <si>
    <t>Revenue</t>
  </si>
  <si>
    <t>Requirement</t>
  </si>
  <si>
    <t>Local Transport</t>
  </si>
  <si>
    <t xml:space="preserve"> Local Transport (Cont.)</t>
  </si>
  <si>
    <t>Special - - Voice Grade</t>
  </si>
  <si>
    <t>Special - - High Capacity</t>
  </si>
  <si>
    <t>Single Line Business EUCL</t>
  </si>
  <si>
    <t>Residential EUCL</t>
  </si>
  <si>
    <t>Special Access Surcharge</t>
  </si>
  <si>
    <t>Terminating CCL Premium</t>
  </si>
  <si>
    <t>Terminating CCL Non-Prem.</t>
  </si>
  <si>
    <t>Originating CCL Premium</t>
  </si>
  <si>
    <t>Originating CCL Non-Prem.</t>
  </si>
  <si>
    <t>Common Line - - Total</t>
  </si>
  <si>
    <t>Directory Assistance</t>
  </si>
  <si>
    <t>White Page Surcharge Prem.</t>
  </si>
  <si>
    <t>White Pg. Surcharge Non-Prem.</t>
  </si>
  <si>
    <t>Other Information</t>
  </si>
  <si>
    <t>Information - - Total</t>
  </si>
  <si>
    <t>Premium</t>
  </si>
  <si>
    <t>Non-Premium</t>
  </si>
  <si>
    <t>Equal Access</t>
  </si>
  <si>
    <t>Premium LT Term.</t>
  </si>
  <si>
    <t>Non-Prem. LT Term</t>
  </si>
  <si>
    <t>Premium LT Facility</t>
  </si>
  <si>
    <t>Non-Prem. LT Facility</t>
  </si>
  <si>
    <t>Tandem Switching</t>
  </si>
  <si>
    <t>TST Termination</t>
  </si>
  <si>
    <t>TST Facility</t>
  </si>
  <si>
    <t>Premium Interconnection</t>
  </si>
  <si>
    <t>Non-Prem. Interconnection</t>
  </si>
  <si>
    <t>Installation NRC per Trunk</t>
  </si>
  <si>
    <t>DS3 Entrance Facility</t>
  </si>
  <si>
    <t>DS3 Direct Term.</t>
  </si>
  <si>
    <t>DS3 Direct Facility</t>
  </si>
  <si>
    <t>DS1 Entrance Facility</t>
  </si>
  <si>
    <t>DS1 Direct Term.</t>
  </si>
  <si>
    <t>DS1 Direct Facility</t>
  </si>
  <si>
    <t>VG Entrance Facility</t>
  </si>
  <si>
    <t>VG Direct Term.</t>
  </si>
  <si>
    <t>VG Direct Facility</t>
  </si>
  <si>
    <t>Other Transport</t>
  </si>
  <si>
    <t>Local Transport - - Total</t>
  </si>
  <si>
    <t>2-Wire Chan. Term.</t>
  </si>
  <si>
    <t>4-Wire Chan. Term.</t>
  </si>
  <si>
    <t>Channel Mileage Term.</t>
  </si>
  <si>
    <t>Channel Mileage Facility</t>
  </si>
  <si>
    <t>Non-Recurring</t>
  </si>
  <si>
    <t>High Capacity Chan. Term.</t>
  </si>
  <si>
    <t>Special Access - - Total</t>
  </si>
  <si>
    <t>REV-2</t>
  </si>
  <si>
    <t>Page 1 of 1</t>
  </si>
  <si>
    <t>Carrier Common Line</t>
  </si>
  <si>
    <t>Special Access</t>
  </si>
  <si>
    <t>Local Switching</t>
  </si>
  <si>
    <t>Total TS - Switched</t>
  </si>
  <si>
    <t>Recurring</t>
  </si>
  <si>
    <t>without ICB</t>
  </si>
  <si>
    <t>ICB</t>
  </si>
  <si>
    <t>Notes : Col. A = Cols. B + C + D.  If a particular category is inapplicable, then that category equals O.</t>
  </si>
  <si>
    <t>RTE-1</t>
  </si>
  <si>
    <t>End User Common Line</t>
  </si>
  <si>
    <t>Switched Access</t>
  </si>
  <si>
    <t>Residential &amp; Single Line Bus.</t>
  </si>
  <si>
    <t>Local Transport Rates</t>
  </si>
  <si>
    <t>DS1 Direct Trunk ($/Circuit)</t>
  </si>
  <si>
    <t>DS1 Entr. Facility ( $/Circuit)</t>
  </si>
  <si>
    <t>Tdm Sw. Transport (($/Circuit)</t>
  </si>
  <si>
    <t>NRC ($/Tk. Or Tks. Activated)</t>
  </si>
  <si>
    <t>2-Wire VG ($/Cir., Avg. Mileage)</t>
  </si>
  <si>
    <t>4-Wire VG ($/Cir., Avg. Mileage)</t>
  </si>
  <si>
    <t>Notes: If Lines 170 &amp; 180 or any other entry is inapplicable, then that rate = 0.</t>
  </si>
  <si>
    <t>Current</t>
  </si>
  <si>
    <t xml:space="preserve">Effective </t>
  </si>
  <si>
    <t>Proposed</t>
  </si>
  <si>
    <t>% Change</t>
  </si>
  <si>
    <t>RTE-2</t>
  </si>
  <si>
    <t>Notes:  If company belongs to the NECA common line pool, then revenue = 0.</t>
  </si>
  <si>
    <t>Revenue at</t>
  </si>
  <si>
    <t>Rates</t>
  </si>
  <si>
    <t xml:space="preserve">Current </t>
  </si>
  <si>
    <t>Change in</t>
  </si>
  <si>
    <t>Revenue,</t>
  </si>
  <si>
    <t>Cols. B-A</t>
  </si>
  <si>
    <t>Rate-of-Return</t>
  </si>
  <si>
    <t>Cols. D-B</t>
  </si>
  <si>
    <t>RTE-3</t>
  </si>
  <si>
    <t>COSA</t>
  </si>
  <si>
    <t>Business</t>
  </si>
  <si>
    <t>Residential</t>
  </si>
  <si>
    <t>&amp; Single Line</t>
  </si>
  <si>
    <t>Carrier</t>
  </si>
  <si>
    <t>are Averaged or Pooled</t>
  </si>
  <si>
    <t>DMD-1</t>
  </si>
  <si>
    <t>Historical</t>
  </si>
  <si>
    <t xml:space="preserve">Pycos Year, </t>
  </si>
  <si>
    <t>Originating</t>
  </si>
  <si>
    <t>Terminating</t>
  </si>
  <si>
    <t>Grand</t>
  </si>
  <si>
    <t>Minutes-of-Use</t>
  </si>
  <si>
    <t>Switching*</t>
  </si>
  <si>
    <t>Transport **</t>
  </si>
  <si>
    <t>DMD-2</t>
  </si>
  <si>
    <t>Metallic</t>
  </si>
  <si>
    <t>Telegraph</t>
  </si>
  <si>
    <t>WATS</t>
  </si>
  <si>
    <t>High Capacity</t>
  </si>
  <si>
    <t>Channel</t>
  </si>
  <si>
    <t>Terminations</t>
  </si>
  <si>
    <t xml:space="preserve">Number of </t>
  </si>
  <si>
    <t>Circuits</t>
  </si>
  <si>
    <t>Interoffice</t>
  </si>
  <si>
    <t>Number of</t>
  </si>
  <si>
    <t>DMD-3</t>
  </si>
  <si>
    <t>End User Common Line, Total</t>
  </si>
  <si>
    <t xml:space="preserve">  Residential</t>
  </si>
  <si>
    <t xml:space="preserve">  Single Line Business</t>
  </si>
  <si>
    <t>Total Common Line Revenue</t>
  </si>
  <si>
    <t>Test Year</t>
  </si>
  <si>
    <t>DMD-4</t>
  </si>
  <si>
    <t>Pycos Year,</t>
  </si>
  <si>
    <t>Notes:  Actual operating statistics should be reported for the PYCOS years.</t>
  </si>
  <si>
    <t>These data should be consistent with those in Chart DMD-4 in previous TRPs.</t>
  </si>
  <si>
    <t xml:space="preserve">  If a forecast was not reported for any particular test year, then enter 0.</t>
  </si>
  <si>
    <t>DMD-5</t>
  </si>
  <si>
    <t>Notes:  Demand should be annualized and reflect application of the percent interstate usage factor (PIU).</t>
  </si>
  <si>
    <t>Entrance Facility</t>
  </si>
  <si>
    <t>Direct Trunked Transport</t>
  </si>
  <si>
    <t>VG</t>
  </si>
  <si>
    <t>DSI</t>
  </si>
  <si>
    <t>DS3</t>
  </si>
  <si>
    <t>DS1</t>
  </si>
  <si>
    <t>ERN-1</t>
  </si>
  <si>
    <t>Interstate Access, Total</t>
  </si>
  <si>
    <t xml:space="preserve">  Carrier Common Line</t>
  </si>
  <si>
    <t xml:space="preserve">  Special Access</t>
  </si>
  <si>
    <t xml:space="preserve">  Local Switching</t>
  </si>
  <si>
    <t xml:space="preserve">  Information</t>
  </si>
  <si>
    <t xml:space="preserve">  Local Transport</t>
  </si>
  <si>
    <t>Traffic Sensitive Switched, Total</t>
  </si>
  <si>
    <t>FCC Monitoring</t>
  </si>
  <si>
    <t>Period</t>
  </si>
  <si>
    <t>Calendar</t>
  </si>
  <si>
    <t>Year</t>
  </si>
  <si>
    <t>Test</t>
  </si>
  <si>
    <t>Summary</t>
  </si>
  <si>
    <t>Host/Remote MOU Miles</t>
  </si>
  <si>
    <t>Conversation Minutes</t>
  </si>
  <si>
    <t>Conversation Minute Miles</t>
  </si>
  <si>
    <t>Actual</t>
  </si>
  <si>
    <t>Prospective</t>
  </si>
  <si>
    <t>The above Base Study Factors apportion on the following investment:</t>
  </si>
  <si>
    <t>Conversation Minutes Miles</t>
  </si>
  <si>
    <t>Part 32</t>
  </si>
  <si>
    <t>Account</t>
  </si>
  <si>
    <t>Part 36</t>
  </si>
  <si>
    <t>Category</t>
  </si>
  <si>
    <t>COE Cat. 3</t>
  </si>
  <si>
    <t>COE Cat. 4.3</t>
  </si>
  <si>
    <t>C&amp;WF Cat. 4</t>
  </si>
  <si>
    <t>COE Cat. 4.23</t>
  </si>
  <si>
    <t>C&amp;WF Cat. 3</t>
  </si>
  <si>
    <t xml:space="preserve">  Interstate</t>
  </si>
  <si>
    <t xml:space="preserve">  Total Company</t>
  </si>
  <si>
    <t xml:space="preserve">  IS Factor</t>
  </si>
  <si>
    <t>RORDEM-1</t>
  </si>
  <si>
    <t>Interstate DEM</t>
  </si>
  <si>
    <t>Intrastate DEM</t>
  </si>
  <si>
    <t>Local DEM</t>
  </si>
  <si>
    <t>Total DEM</t>
  </si>
  <si>
    <t>MDEM Factor</t>
  </si>
  <si>
    <t>No. of</t>
  </si>
  <si>
    <t>Access Lines</t>
  </si>
  <si>
    <t>Verification of WDEM</t>
  </si>
  <si>
    <t>Part 36.125(e)</t>
  </si>
  <si>
    <t>Weighting</t>
  </si>
  <si>
    <t>WDEM Factor</t>
  </si>
  <si>
    <t>Revenue and Demand</t>
  </si>
  <si>
    <t>Switched Access Revenue</t>
  </si>
  <si>
    <t>Revenues Summary</t>
  </si>
  <si>
    <t xml:space="preserve">         171</t>
  </si>
  <si>
    <t xml:space="preserve">         172</t>
  </si>
  <si>
    <t xml:space="preserve">         173</t>
  </si>
  <si>
    <t xml:space="preserve">         174</t>
  </si>
  <si>
    <t xml:space="preserve">         175</t>
  </si>
  <si>
    <t xml:space="preserve">         176</t>
  </si>
  <si>
    <t xml:space="preserve">         177</t>
  </si>
  <si>
    <t xml:space="preserve">         178</t>
  </si>
  <si>
    <t xml:space="preserve">          201</t>
  </si>
  <si>
    <t xml:space="preserve">          202</t>
  </si>
  <si>
    <t xml:space="preserve">          203</t>
  </si>
  <si>
    <t xml:space="preserve">          204</t>
  </si>
  <si>
    <t xml:space="preserve">          321</t>
  </si>
  <si>
    <t xml:space="preserve">          322</t>
  </si>
  <si>
    <t xml:space="preserve">          323</t>
  </si>
  <si>
    <t xml:space="preserve">          324</t>
  </si>
  <si>
    <t xml:space="preserve">          331</t>
  </si>
  <si>
    <t xml:space="preserve">          332</t>
  </si>
  <si>
    <t xml:space="preserve">          333</t>
  </si>
  <si>
    <t xml:space="preserve">          334</t>
  </si>
  <si>
    <t xml:space="preserve">          341</t>
  </si>
  <si>
    <t xml:space="preserve">          342</t>
  </si>
  <si>
    <t xml:space="preserve">          343</t>
  </si>
  <si>
    <t xml:space="preserve">          344</t>
  </si>
  <si>
    <t>COSA:</t>
  </si>
  <si>
    <t>VG less WATS</t>
  </si>
  <si>
    <t>Page 1 of 3</t>
  </si>
  <si>
    <t>Page 2 of 3</t>
  </si>
  <si>
    <t>Page 3 of 3</t>
  </si>
  <si>
    <t xml:space="preserve">Termination </t>
  </si>
  <si>
    <t>Circuit</t>
  </si>
  <si>
    <t>Mileage</t>
  </si>
  <si>
    <t>Notes:  A composite special access NRC should be used if the installation rates vary among the services.  If the company does not file a particular rate,</t>
  </si>
  <si>
    <t>then the rate and demand = 0.  Col. G equals Cols. ( A x D) + (B x E) + (C x F).</t>
  </si>
  <si>
    <t>Base Study Factor</t>
  </si>
  <si>
    <t>MOU</t>
  </si>
  <si>
    <t>Telephone Company</t>
  </si>
  <si>
    <t>Uncollectibles</t>
  </si>
  <si>
    <t>COSA's for which Rates</t>
  </si>
  <si>
    <t>Historical vs. Forecast</t>
  </si>
  <si>
    <t>Percent Change in</t>
  </si>
  <si>
    <t>Historical Rate Levels</t>
  </si>
  <si>
    <t>Host/Remote MOU's</t>
  </si>
  <si>
    <t>Relative MOU's-Tandem Switching</t>
  </si>
  <si>
    <t>Relative MOU's - Tandem Switching</t>
  </si>
  <si>
    <t>MOU or Lines</t>
  </si>
  <si>
    <t xml:space="preserve">  Multi-line Business</t>
  </si>
  <si>
    <t>full-time Audio</t>
  </si>
  <si>
    <t>Notes:  Local switching MOU are the same as the billable units for the interconnection charge.</t>
  </si>
  <si>
    <t>*   Refers to the MOU switched at a company tandem, as discussed in Part 69. 11(f-g).</t>
  </si>
  <si>
    <t>**  Refers to the MOU carried over non-dedicated trunks; i.e., tandem switched transport or common trunks.</t>
  </si>
  <si>
    <t>Chargeable</t>
  </si>
  <si>
    <t>COSA's for Which Rates</t>
  </si>
  <si>
    <t>Multi-line</t>
  </si>
  <si>
    <t>Notes:  Companies should list all COSA's for which rates are averages or pooled.</t>
  </si>
  <si>
    <t>Revenue Price-outs</t>
  </si>
  <si>
    <t>Multi-line Business</t>
  </si>
  <si>
    <t>Premium CCL Term. ($/MOU)</t>
  </si>
  <si>
    <t>N.P. CCL Term. ($/MOU)</t>
  </si>
  <si>
    <t>Premium Switching ($/MOU)</t>
  </si>
  <si>
    <t>N.P. Switching ($/MOU)</t>
  </si>
  <si>
    <t>Multi-line Business ($/Month)</t>
  </si>
  <si>
    <t>Prem. LT ($/MOU, Avg. Mileage)</t>
  </si>
  <si>
    <t>N.P. LT ($/MOU, Avg. Mileage)</t>
  </si>
  <si>
    <t>Tdm. Switching ($/Tdm. MOU)</t>
  </si>
  <si>
    <t>Prem. Interconnection ($/MOU)</t>
  </si>
  <si>
    <t>N.P. Interconnection ($/MOU)</t>
  </si>
  <si>
    <t>Multi-line Business EUCL</t>
  </si>
  <si>
    <t>Switching - - Total</t>
  </si>
  <si>
    <t xml:space="preserve">Forecast, </t>
  </si>
  <si>
    <t>MAG-1</t>
  </si>
  <si>
    <t xml:space="preserve"> DEVELOPMENT FROZEN TIC REVENUE JULY 00 TO JUNE 01</t>
  </si>
  <si>
    <t>Month</t>
  </si>
  <si>
    <t>Transport Interconnection Charge Minutes Billed</t>
  </si>
  <si>
    <t>Rate in Effect</t>
  </si>
  <si>
    <t>Calculated Revenues</t>
  </si>
  <si>
    <t>Total Frozen TIC Revenues</t>
  </si>
  <si>
    <t>(Development based on FCC Order 01-304, Paragraph 103 )</t>
  </si>
  <si>
    <t>Or - Override (No Greater than Above):</t>
  </si>
  <si>
    <t>Override = Actual TIC Revenues from Last Filing</t>
  </si>
  <si>
    <t>MAG-2</t>
  </si>
  <si>
    <t>TIC Revenues</t>
  </si>
  <si>
    <t>Actual TIC Revenue Requirement from Filing Prior to MAG Filing in December 2001</t>
  </si>
  <si>
    <t>Access Element</t>
  </si>
  <si>
    <t>Interstate Revenue Requirement Prior to Adjustments</t>
  </si>
  <si>
    <t>Local Switching Support</t>
  </si>
  <si>
    <t>Universal Service Fund Contribution</t>
  </si>
  <si>
    <t>Line Port Transfer</t>
  </si>
  <si>
    <t>Frozen TIC Revenue</t>
  </si>
  <si>
    <t>Interstate Revenue Requirement Subject to TIC Re-allocation</t>
  </si>
  <si>
    <t>Frozen TIC Re-allocation</t>
  </si>
  <si>
    <t xml:space="preserve">Local Switching </t>
  </si>
  <si>
    <t>MAG Adjustments</t>
  </si>
  <si>
    <t>TRP COS-1(P) Line 100, Column L</t>
  </si>
  <si>
    <t>TRP COS-1(P) Line 100, Column M</t>
  </si>
  <si>
    <t>TRP COS-1(P) Line 100, Column P</t>
  </si>
  <si>
    <t>TRP COS-1(P) Line 100, Column Q,R,S</t>
  </si>
  <si>
    <t>TRP COS-1(P) Line 100, Column U</t>
  </si>
  <si>
    <t>Sub-Total</t>
  </si>
  <si>
    <t>Factor Used for Line Port Adjustment:</t>
  </si>
  <si>
    <t>Cols. A-B</t>
  </si>
  <si>
    <t>Note 1</t>
  </si>
  <si>
    <t>(Actual TIC Revenue Used in December 17, 2001 Filing should be listed here)</t>
  </si>
  <si>
    <t>Note 2</t>
  </si>
  <si>
    <t>Note 3</t>
  </si>
  <si>
    <t>Note 4</t>
  </si>
  <si>
    <t>Note 5</t>
  </si>
  <si>
    <t>Note 1: Source of Revenue Requirements Column (A)</t>
  </si>
  <si>
    <t>Note 2: Calculated using USAC Algorithm for Test Period</t>
  </si>
  <si>
    <t>Note 3: Column C, Local Switching * Port Adjustment Factor</t>
  </si>
  <si>
    <t>Note 4: Projected Amount per Account 6540</t>
  </si>
  <si>
    <t>Note 5: From TRP Form MAG-2</t>
  </si>
  <si>
    <t>Cols. C+D+E+F</t>
  </si>
  <si>
    <t>Note 6</t>
  </si>
  <si>
    <t>Note 6: Distributed on Column G Totals</t>
  </si>
  <si>
    <t>Interstate Revenue Requirement Subject to Rate Making</t>
  </si>
  <si>
    <t>7/05 - 6/06</t>
  </si>
  <si>
    <t>1/04 - 12/04</t>
  </si>
  <si>
    <t>7/07 - 6/08</t>
  </si>
  <si>
    <t>1/06 - 12/06</t>
  </si>
  <si>
    <t>4th Qtr. 2005</t>
  </si>
  <si>
    <t>3rd Qtr. 2005</t>
  </si>
  <si>
    <t>1st Qtr. 2005</t>
  </si>
  <si>
    <t>2nd Qtr. 2005</t>
  </si>
  <si>
    <t>4th Qtr. 2004</t>
  </si>
  <si>
    <t>3rd Qtr. 2004</t>
  </si>
  <si>
    <t>2nd Qtr. 2004</t>
  </si>
  <si>
    <t>1st Qtr. 2004</t>
  </si>
  <si>
    <t>1/05 - 12/05</t>
  </si>
  <si>
    <t>7/06 - 6/07</t>
  </si>
  <si>
    <t>Test Year, 7/08 - 6/09</t>
  </si>
  <si>
    <t>Historical, Calendar Year 2007</t>
  </si>
  <si>
    <t>7/08 - 6/09</t>
  </si>
  <si>
    <t>Versus 2007 Actual</t>
  </si>
  <si>
    <t>1/07- 12/07</t>
  </si>
  <si>
    <r>
      <t xml:space="preserve">Using </t>
    </r>
    <r>
      <rPr>
        <b/>
        <sz val="10"/>
        <color indexed="12"/>
        <rFont val="Arial"/>
        <family val="2"/>
      </rPr>
      <t>2007</t>
    </r>
    <r>
      <rPr>
        <b/>
        <sz val="10"/>
        <rFont val="Arial"/>
        <family val="2"/>
      </rPr>
      <t xml:space="preserve"> Demand</t>
    </r>
  </si>
  <si>
    <t>1st Qtr. 2006</t>
  </si>
  <si>
    <t>2nd Qtr. 2006</t>
  </si>
  <si>
    <t>3rd Qtr. 2006</t>
  </si>
  <si>
    <t>4th Qtr. 2006</t>
  </si>
  <si>
    <t>1/07 - 12/07</t>
  </si>
  <si>
    <t>2005/2006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</si>
</sst>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"/>
    <numFmt numFmtId="166" formatCode="0.000000"/>
    <numFmt numFmtId="167" formatCode="0.00000000"/>
    <numFmt numFmtId="168" formatCode="0.0000%"/>
    <numFmt numFmtId="169" formatCode="0_)"/>
    <numFmt numFmtId="170" formatCode="&quot;$&quot;#,##0"/>
    <numFmt numFmtId="171" formatCode="0_);\(0\)"/>
    <numFmt numFmtId="172" formatCode="[$-409]dddd\,\ mmmm\ dd\,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sz val="8"/>
      <name val="Tahoma"/>
      <family val="0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name val="Courie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14" fontId="1" fillId="0" borderId="0" xfId="0" applyNumberFormat="1" applyFont="1" applyAlignment="1" quotePrefix="1">
      <alignment horizontal="left"/>
    </xf>
    <xf numFmtId="165" fontId="1" fillId="0" borderId="0" xfId="0" applyNumberFormat="1" applyFont="1" applyAlignment="1" quotePrefix="1">
      <alignment horizontal="right"/>
    </xf>
    <xf numFmtId="37" fontId="1" fillId="0" borderId="0" xfId="0" applyNumberFormat="1" applyFont="1" applyAlignment="1">
      <alignment/>
    </xf>
    <xf numFmtId="0" fontId="1" fillId="0" borderId="0" xfId="15" applyNumberFormat="1" applyFont="1" applyAlignment="1">
      <alignment horizontal="left"/>
    </xf>
    <xf numFmtId="0" fontId="1" fillId="0" borderId="0" xfId="15" applyNumberFormat="1" applyFont="1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"/>
    </xf>
    <xf numFmtId="37" fontId="0" fillId="0" borderId="0" xfId="0" applyNumberFormat="1" applyFont="1" applyAlignment="1" quotePrefix="1">
      <alignment horizontal="right"/>
    </xf>
    <xf numFmtId="37" fontId="3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3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6" fillId="0" borderId="0" xfId="15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4" fillId="0" borderId="0" xfId="15" applyNumberFormat="1" applyFont="1" applyAlignment="1" quotePrefix="1">
      <alignment horizontal="right"/>
    </xf>
    <xf numFmtId="37" fontId="7" fillId="0" borderId="0" xfId="15" applyNumberFormat="1" applyFont="1" applyAlignment="1" quotePrefix="1">
      <alignment horizontal="right"/>
    </xf>
    <xf numFmtId="37" fontId="6" fillId="0" borderId="0" xfId="15" applyNumberFormat="1" applyFont="1" applyAlignment="1">
      <alignment/>
    </xf>
    <xf numFmtId="37" fontId="4" fillId="0" borderId="0" xfId="15" applyNumberFormat="1" applyFont="1" applyAlignment="1">
      <alignment horizontal="right"/>
    </xf>
    <xf numFmtId="37" fontId="4" fillId="0" borderId="0" xfId="15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10" fontId="4" fillId="0" borderId="0" xfId="2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0" fontId="3" fillId="0" borderId="0" xfId="20" applyNumberFormat="1" applyFont="1" applyAlignment="1">
      <alignment/>
    </xf>
    <xf numFmtId="14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0" fontId="0" fillId="0" borderId="0" xfId="20" applyNumberFormat="1" applyFont="1" applyAlignment="1">
      <alignment/>
    </xf>
    <xf numFmtId="166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7" fontId="9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15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68" fontId="4" fillId="0" borderId="0" xfId="20" applyNumberFormat="1" applyFont="1" applyAlignment="1">
      <alignment/>
    </xf>
    <xf numFmtId="164" fontId="3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8" fontId="0" fillId="0" borderId="0" xfId="2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37" fontId="5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5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17" fontId="18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70" fontId="17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170" fontId="16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0" fontId="2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5" fontId="0" fillId="0" borderId="0" xfId="0" applyNumberFormat="1" applyFont="1" applyAlignment="1">
      <alignment/>
    </xf>
    <xf numFmtId="5" fontId="22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5" fontId="10" fillId="0" borderId="0" xfId="0" applyNumberFormat="1" applyFont="1" applyAlignment="1">
      <alignment/>
    </xf>
    <xf numFmtId="168" fontId="10" fillId="0" borderId="0" xfId="20" applyNumberFormat="1" applyFont="1" applyAlignment="1">
      <alignment/>
    </xf>
    <xf numFmtId="17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14" fontId="1" fillId="0" borderId="0" xfId="0" applyNumberFormat="1" applyFont="1" applyAlignment="1" applyProtection="1">
      <alignment horizontal="left"/>
      <protection locked="0"/>
    </xf>
    <xf numFmtId="169" fontId="15" fillId="0" borderId="0" xfId="19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U_12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0"/>
  <sheetViews>
    <sheetView workbookViewId="0" topLeftCell="A1">
      <selection activeCell="C2" sqref="C2"/>
    </sheetView>
  </sheetViews>
  <sheetFormatPr defaultColWidth="9.140625" defaultRowHeight="12.75"/>
  <cols>
    <col min="1" max="1" width="8.28125" style="29" customWidth="1"/>
    <col min="2" max="2" width="9.28125" style="29" customWidth="1"/>
    <col min="3" max="3" width="8.7109375" style="29" customWidth="1"/>
    <col min="4" max="4" width="13.8515625" style="29" customWidth="1"/>
    <col min="5" max="5" width="13.57421875" style="29" customWidth="1"/>
    <col min="6" max="6" width="13.00390625" style="29" customWidth="1"/>
    <col min="7" max="7" width="14.140625" style="29" customWidth="1"/>
    <col min="8" max="8" width="14.7109375" style="29" customWidth="1"/>
    <col min="9" max="9" width="13.421875" style="29" customWidth="1"/>
    <col min="10" max="10" width="14.140625" style="29" customWidth="1"/>
    <col min="11" max="11" width="14.7109375" style="43" customWidth="1"/>
    <col min="12" max="12" width="13.28125" style="43" customWidth="1"/>
    <col min="13" max="13" width="13.140625" style="43" customWidth="1"/>
    <col min="14" max="14" width="13.8515625" style="43" customWidth="1"/>
    <col min="15" max="15" width="13.421875" style="43" customWidth="1"/>
    <col min="16" max="16" width="12.57421875" style="50" customWidth="1"/>
    <col min="17" max="17" width="13.421875" style="48" customWidth="1"/>
    <col min="18" max="18" width="16.57421875" style="43" customWidth="1"/>
    <col min="19" max="19" width="14.00390625" style="43" customWidth="1"/>
    <col min="20" max="20" width="14.140625" style="43" customWidth="1"/>
    <col min="21" max="21" width="13.57421875" style="43" customWidth="1"/>
    <col min="22" max="22" width="12.8515625" style="43" customWidth="1"/>
    <col min="23" max="23" width="12.57421875" style="43" customWidth="1"/>
    <col min="24" max="24" width="15.00390625" style="43" customWidth="1"/>
    <col min="25" max="25" width="14.140625" style="43" customWidth="1"/>
    <col min="26" max="35" width="9.140625" style="43" customWidth="1"/>
    <col min="36" max="16384" width="9.140625" style="29" customWidth="1"/>
  </cols>
  <sheetData>
    <row r="1" spans="1:28" ht="12">
      <c r="A1" s="28" t="s">
        <v>116</v>
      </c>
      <c r="B1" s="2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2">
      <c r="A2" s="28" t="s">
        <v>0</v>
      </c>
      <c r="B2" s="28"/>
      <c r="C2" s="95">
        <v>39614</v>
      </c>
      <c r="F2" s="28" t="s">
        <v>3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2">
      <c r="A3" s="28" t="s">
        <v>1</v>
      </c>
      <c r="B3" s="28"/>
      <c r="C3" s="96" t="s">
        <v>371</v>
      </c>
      <c r="F3" s="28" t="s">
        <v>4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2">
      <c r="A4" s="28" t="s">
        <v>2</v>
      </c>
      <c r="B4" s="28"/>
      <c r="C4" s="96">
        <v>0</v>
      </c>
      <c r="F4" s="97" t="s">
        <v>465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ht="12">
      <c r="A5" s="28" t="s">
        <v>359</v>
      </c>
      <c r="B5" s="72"/>
      <c r="C5" s="96">
        <v>0</v>
      </c>
      <c r="K5" s="29"/>
      <c r="L5" s="34"/>
      <c r="M5" s="29"/>
      <c r="N5" s="29"/>
      <c r="O5" s="29"/>
      <c r="P5" s="29"/>
      <c r="Q5" s="29"/>
      <c r="R5" s="34"/>
      <c r="S5" s="29"/>
      <c r="T5" s="29"/>
      <c r="U5" s="29"/>
      <c r="V5" s="29"/>
      <c r="W5" s="29"/>
      <c r="X5" s="34"/>
      <c r="Y5" s="29"/>
      <c r="Z5" s="29"/>
      <c r="AA5" s="29"/>
      <c r="AB5" s="29"/>
    </row>
    <row r="6" ht="12"/>
    <row r="7" spans="11:17" ht="12">
      <c r="K7" s="31" t="s">
        <v>79</v>
      </c>
      <c r="L7" s="31" t="s">
        <v>88</v>
      </c>
      <c r="M7" s="31"/>
      <c r="N7" s="31"/>
      <c r="P7" s="44" t="s">
        <v>78</v>
      </c>
      <c r="Q7" s="31"/>
    </row>
    <row r="8" spans="5:25" ht="12">
      <c r="E8" s="45" t="s">
        <v>5</v>
      </c>
      <c r="F8" s="45" t="s">
        <v>70</v>
      </c>
      <c r="G8" s="45" t="s">
        <v>72</v>
      </c>
      <c r="H8" s="45" t="s">
        <v>75</v>
      </c>
      <c r="I8" s="45" t="s">
        <v>78</v>
      </c>
      <c r="J8" s="45" t="s">
        <v>81</v>
      </c>
      <c r="K8" s="31" t="s">
        <v>86</v>
      </c>
      <c r="L8" s="31" t="s">
        <v>89</v>
      </c>
      <c r="M8" s="31" t="s">
        <v>92</v>
      </c>
      <c r="N8" s="31" t="s">
        <v>95</v>
      </c>
      <c r="P8" s="44" t="s">
        <v>100</v>
      </c>
      <c r="Q8" s="31" t="s">
        <v>103</v>
      </c>
      <c r="R8" s="31" t="s">
        <v>106</v>
      </c>
      <c r="S8" s="31"/>
      <c r="U8" s="31" t="s">
        <v>112</v>
      </c>
      <c r="V8" s="31" t="s">
        <v>103</v>
      </c>
      <c r="W8" s="31" t="s">
        <v>117</v>
      </c>
      <c r="X8" s="31" t="s">
        <v>120</v>
      </c>
      <c r="Y8" s="31" t="s">
        <v>123</v>
      </c>
    </row>
    <row r="9" spans="5:25" ht="12">
      <c r="E9" s="45" t="s">
        <v>6</v>
      </c>
      <c r="F9" s="45" t="s">
        <v>71</v>
      </c>
      <c r="G9" s="45" t="s">
        <v>71</v>
      </c>
      <c r="H9" s="45" t="s">
        <v>76</v>
      </c>
      <c r="I9" s="45" t="s">
        <v>79</v>
      </c>
      <c r="J9" s="45" t="s">
        <v>82</v>
      </c>
      <c r="K9" s="31" t="s">
        <v>87</v>
      </c>
      <c r="L9" s="31" t="s">
        <v>90</v>
      </c>
      <c r="M9" s="31" t="s">
        <v>93</v>
      </c>
      <c r="N9" s="31" t="s">
        <v>96</v>
      </c>
      <c r="O9" s="31" t="s">
        <v>98</v>
      </c>
      <c r="P9" s="44" t="s">
        <v>101</v>
      </c>
      <c r="Q9" s="31" t="s">
        <v>104</v>
      </c>
      <c r="R9" s="31" t="s">
        <v>37</v>
      </c>
      <c r="S9" s="31" t="s">
        <v>108</v>
      </c>
      <c r="T9" s="31" t="s">
        <v>110</v>
      </c>
      <c r="U9" s="31" t="s">
        <v>104</v>
      </c>
      <c r="V9" s="31" t="s">
        <v>114</v>
      </c>
      <c r="W9" s="31" t="s">
        <v>118</v>
      </c>
      <c r="X9" s="31" t="s">
        <v>121</v>
      </c>
      <c r="Y9" s="31" t="s">
        <v>37</v>
      </c>
    </row>
    <row r="10" spans="2:25" ht="12">
      <c r="B10" s="28" t="s">
        <v>7</v>
      </c>
      <c r="D10" s="45"/>
      <c r="E10" s="45" t="s">
        <v>8</v>
      </c>
      <c r="F10" s="45" t="s">
        <v>9</v>
      </c>
      <c r="G10" s="45" t="s">
        <v>73</v>
      </c>
      <c r="H10" s="45" t="s">
        <v>74</v>
      </c>
      <c r="I10" s="45" t="s">
        <v>77</v>
      </c>
      <c r="J10" s="45" t="s">
        <v>80</v>
      </c>
      <c r="K10" s="31" t="s">
        <v>85</v>
      </c>
      <c r="L10" s="31" t="s">
        <v>91</v>
      </c>
      <c r="M10" s="31" t="s">
        <v>94</v>
      </c>
      <c r="N10" s="31" t="s">
        <v>97</v>
      </c>
      <c r="O10" s="31" t="s">
        <v>99</v>
      </c>
      <c r="P10" s="44" t="s">
        <v>102</v>
      </c>
      <c r="Q10" s="31" t="s">
        <v>105</v>
      </c>
      <c r="R10" s="31" t="s">
        <v>107</v>
      </c>
      <c r="S10" s="31" t="s">
        <v>109</v>
      </c>
      <c r="T10" s="31" t="s">
        <v>111</v>
      </c>
      <c r="U10" s="31" t="s">
        <v>113</v>
      </c>
      <c r="V10" s="31" t="s">
        <v>115</v>
      </c>
      <c r="W10" s="31" t="s">
        <v>119</v>
      </c>
      <c r="X10" s="31" t="s">
        <v>122</v>
      </c>
      <c r="Y10" s="31" t="s">
        <v>124</v>
      </c>
    </row>
    <row r="11" spans="1:25" ht="12">
      <c r="A11" s="29">
        <v>100</v>
      </c>
      <c r="B11" s="29" t="s">
        <v>15</v>
      </c>
      <c r="E11" s="54" t="s">
        <v>83</v>
      </c>
      <c r="F11" s="48" t="s">
        <v>83</v>
      </c>
      <c r="G11" s="48" t="s">
        <v>83</v>
      </c>
      <c r="H11" s="48" t="s">
        <v>83</v>
      </c>
      <c r="I11" s="48" t="s">
        <v>83</v>
      </c>
      <c r="J11" s="48" t="s">
        <v>83</v>
      </c>
      <c r="K11" s="48" t="s">
        <v>83</v>
      </c>
      <c r="L11" s="49">
        <v>0</v>
      </c>
      <c r="M11" s="49">
        <v>0</v>
      </c>
      <c r="N11" s="49">
        <v>0</v>
      </c>
      <c r="O11" s="49">
        <v>0</v>
      </c>
      <c r="P11" s="50">
        <f aca="true" t="shared" si="0" ref="P11:P17">+M11+N11+O11</f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3">
        <f>SUM(Q11:W11)</f>
        <v>0</v>
      </c>
      <c r="Y11" s="49">
        <v>0</v>
      </c>
    </row>
    <row r="12" spans="1:25" ht="12">
      <c r="A12" s="29">
        <v>110</v>
      </c>
      <c r="B12" s="29" t="s">
        <v>372</v>
      </c>
      <c r="E12" s="54" t="s">
        <v>83</v>
      </c>
      <c r="F12" s="48" t="s">
        <v>83</v>
      </c>
      <c r="G12" s="48" t="s">
        <v>83</v>
      </c>
      <c r="H12" s="48" t="s">
        <v>83</v>
      </c>
      <c r="I12" s="48" t="s">
        <v>83</v>
      </c>
      <c r="J12" s="48" t="s">
        <v>83</v>
      </c>
      <c r="K12" s="48" t="s">
        <v>83</v>
      </c>
      <c r="L12" s="49">
        <v>0</v>
      </c>
      <c r="M12" s="49">
        <v>0</v>
      </c>
      <c r="N12" s="49">
        <v>0</v>
      </c>
      <c r="O12" s="49">
        <v>0</v>
      </c>
      <c r="P12" s="50">
        <f t="shared" si="0"/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3">
        <f>SUM(Q12:W12)</f>
        <v>0</v>
      </c>
      <c r="Y12" s="49">
        <v>0</v>
      </c>
    </row>
    <row r="13" spans="1:25" ht="12">
      <c r="A13" s="29">
        <v>120</v>
      </c>
      <c r="B13" s="29" t="s">
        <v>16</v>
      </c>
      <c r="E13" s="54" t="s">
        <v>83</v>
      </c>
      <c r="F13" s="48" t="s">
        <v>83</v>
      </c>
      <c r="G13" s="48" t="s">
        <v>83</v>
      </c>
      <c r="H13" s="48" t="s">
        <v>83</v>
      </c>
      <c r="I13" s="48" t="s">
        <v>83</v>
      </c>
      <c r="J13" s="48" t="s">
        <v>83</v>
      </c>
      <c r="K13" s="48" t="s">
        <v>83</v>
      </c>
      <c r="L13" s="49">
        <v>0</v>
      </c>
      <c r="M13" s="49">
        <v>0</v>
      </c>
      <c r="N13" s="49">
        <v>0</v>
      </c>
      <c r="O13" s="49">
        <v>0</v>
      </c>
      <c r="P13" s="50">
        <f t="shared" si="0"/>
        <v>0</v>
      </c>
      <c r="Q13" s="49">
        <v>0</v>
      </c>
      <c r="R13" s="48" t="s">
        <v>83</v>
      </c>
      <c r="S13" s="48" t="s">
        <v>83</v>
      </c>
      <c r="T13" s="48" t="s">
        <v>83</v>
      </c>
      <c r="U13" s="48" t="s">
        <v>83</v>
      </c>
      <c r="V13" s="48" t="s">
        <v>83</v>
      </c>
      <c r="W13" s="48" t="s">
        <v>83</v>
      </c>
      <c r="X13" s="48" t="s">
        <v>83</v>
      </c>
      <c r="Y13" s="48" t="s">
        <v>83</v>
      </c>
    </row>
    <row r="14" spans="1:25" ht="12">
      <c r="A14" s="29">
        <v>130</v>
      </c>
      <c r="B14" s="29" t="s">
        <v>17</v>
      </c>
      <c r="E14" s="54" t="s">
        <v>83</v>
      </c>
      <c r="F14" s="48" t="s">
        <v>83</v>
      </c>
      <c r="G14" s="48" t="s">
        <v>83</v>
      </c>
      <c r="H14" s="48" t="s">
        <v>83</v>
      </c>
      <c r="I14" s="48" t="s">
        <v>83</v>
      </c>
      <c r="J14" s="48" t="s">
        <v>83</v>
      </c>
      <c r="K14" s="48" t="s">
        <v>83</v>
      </c>
      <c r="L14" s="49">
        <v>0</v>
      </c>
      <c r="M14" s="49">
        <v>0</v>
      </c>
      <c r="N14" s="49">
        <v>0</v>
      </c>
      <c r="O14" s="49">
        <v>0</v>
      </c>
      <c r="P14" s="50">
        <f t="shared" si="0"/>
        <v>0</v>
      </c>
      <c r="Q14" s="49">
        <v>0</v>
      </c>
      <c r="R14" s="48" t="s">
        <v>83</v>
      </c>
      <c r="S14" s="48" t="s">
        <v>83</v>
      </c>
      <c r="T14" s="48" t="s">
        <v>83</v>
      </c>
      <c r="U14" s="48" t="s">
        <v>83</v>
      </c>
      <c r="V14" s="48" t="s">
        <v>83</v>
      </c>
      <c r="W14" s="48" t="s">
        <v>83</v>
      </c>
      <c r="X14" s="48" t="s">
        <v>83</v>
      </c>
      <c r="Y14" s="48" t="s">
        <v>83</v>
      </c>
    </row>
    <row r="15" spans="1:25" ht="12">
      <c r="A15" s="29">
        <v>140</v>
      </c>
      <c r="B15" s="29" t="s">
        <v>18</v>
      </c>
      <c r="E15" s="54" t="s">
        <v>83</v>
      </c>
      <c r="F15" s="48" t="s">
        <v>83</v>
      </c>
      <c r="G15" s="48" t="s">
        <v>83</v>
      </c>
      <c r="H15" s="48" t="s">
        <v>83</v>
      </c>
      <c r="I15" s="48" t="s">
        <v>83</v>
      </c>
      <c r="J15" s="48" t="s">
        <v>83</v>
      </c>
      <c r="K15" s="48" t="s">
        <v>83</v>
      </c>
      <c r="L15" s="49">
        <v>0</v>
      </c>
      <c r="M15" s="49">
        <v>0</v>
      </c>
      <c r="N15" s="49">
        <v>0</v>
      </c>
      <c r="O15" s="49">
        <v>0</v>
      </c>
      <c r="P15" s="50">
        <f t="shared" si="0"/>
        <v>0</v>
      </c>
      <c r="Q15" s="49">
        <v>0</v>
      </c>
      <c r="R15" s="48" t="s">
        <v>83</v>
      </c>
      <c r="S15" s="48" t="s">
        <v>83</v>
      </c>
      <c r="T15" s="48" t="s">
        <v>83</v>
      </c>
      <c r="U15" s="48" t="s">
        <v>83</v>
      </c>
      <c r="V15" s="48" t="s">
        <v>83</v>
      </c>
      <c r="W15" s="48" t="s">
        <v>83</v>
      </c>
      <c r="X15" s="48" t="s">
        <v>83</v>
      </c>
      <c r="Y15" s="48" t="s">
        <v>83</v>
      </c>
    </row>
    <row r="16" spans="1:25" ht="12">
      <c r="A16" s="29">
        <v>150</v>
      </c>
      <c r="B16" s="29" t="s">
        <v>19</v>
      </c>
      <c r="E16" s="54" t="s">
        <v>83</v>
      </c>
      <c r="F16" s="48" t="s">
        <v>83</v>
      </c>
      <c r="G16" s="48" t="s">
        <v>83</v>
      </c>
      <c r="H16" s="48" t="s">
        <v>83</v>
      </c>
      <c r="I16" s="48" t="s">
        <v>83</v>
      </c>
      <c r="J16" s="48" t="s">
        <v>83</v>
      </c>
      <c r="K16" s="48" t="s">
        <v>83</v>
      </c>
      <c r="L16" s="49">
        <v>0</v>
      </c>
      <c r="M16" s="49">
        <v>0</v>
      </c>
      <c r="N16" s="49">
        <v>0</v>
      </c>
      <c r="O16" s="49">
        <v>0</v>
      </c>
      <c r="P16" s="50">
        <f t="shared" si="0"/>
        <v>0</v>
      </c>
      <c r="Q16" s="49">
        <v>0</v>
      </c>
      <c r="R16" s="47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3">
        <f>SUM(Q16:W16)</f>
        <v>0</v>
      </c>
      <c r="Y16" s="49">
        <v>0</v>
      </c>
    </row>
    <row r="17" spans="1:25" ht="12">
      <c r="A17" s="29">
        <v>160</v>
      </c>
      <c r="B17" s="29" t="s">
        <v>20</v>
      </c>
      <c r="E17" s="54" t="s">
        <v>83</v>
      </c>
      <c r="F17" s="48" t="s">
        <v>83</v>
      </c>
      <c r="G17" s="48" t="s">
        <v>83</v>
      </c>
      <c r="H17" s="48" t="s">
        <v>83</v>
      </c>
      <c r="I17" s="48" t="s">
        <v>83</v>
      </c>
      <c r="J17" s="48" t="s">
        <v>83</v>
      </c>
      <c r="K17" s="48" t="s">
        <v>83</v>
      </c>
      <c r="L17" s="48">
        <f>SUM(L11:L16)</f>
        <v>0</v>
      </c>
      <c r="M17" s="48">
        <f>SUM(M11:M16)</f>
        <v>0</v>
      </c>
      <c r="N17" s="48">
        <f>SUM(N11:N16)</f>
        <v>0</v>
      </c>
      <c r="O17" s="48">
        <f>SUM(O11:O16)</f>
        <v>0</v>
      </c>
      <c r="P17" s="50">
        <f t="shared" si="0"/>
        <v>0</v>
      </c>
      <c r="Q17" s="48">
        <f aca="true" t="shared" si="1" ref="Q17:W17">SUM(Q11:Q16)</f>
        <v>0</v>
      </c>
      <c r="R17" s="48">
        <f t="shared" si="1"/>
        <v>0</v>
      </c>
      <c r="S17" s="48">
        <f t="shared" si="1"/>
        <v>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8">
        <f t="shared" si="1"/>
        <v>0</v>
      </c>
      <c r="X17" s="43">
        <f>SUM(Q17:W17)</f>
        <v>0</v>
      </c>
      <c r="Y17" s="48">
        <f>SUM(Y11:Y16)</f>
        <v>0</v>
      </c>
    </row>
    <row r="18" spans="5:28" ht="12">
      <c r="E18" s="51" t="s">
        <v>84</v>
      </c>
      <c r="F18" s="51" t="s">
        <v>84</v>
      </c>
      <c r="G18" s="51" t="s">
        <v>84</v>
      </c>
      <c r="H18" s="51" t="s">
        <v>84</v>
      </c>
      <c r="I18" s="51" t="s">
        <v>84</v>
      </c>
      <c r="J18" s="51" t="s">
        <v>84</v>
      </c>
      <c r="K18" s="51" t="s">
        <v>84</v>
      </c>
      <c r="L18" s="51" t="s">
        <v>84</v>
      </c>
      <c r="M18" s="51" t="s">
        <v>84</v>
      </c>
      <c r="N18" s="51" t="s">
        <v>84</v>
      </c>
      <c r="O18" s="51" t="s">
        <v>84</v>
      </c>
      <c r="P18" s="52" t="s">
        <v>84</v>
      </c>
      <c r="Q18" s="51" t="s">
        <v>84</v>
      </c>
      <c r="R18" s="51" t="s">
        <v>84</v>
      </c>
      <c r="S18" s="51" t="s">
        <v>84</v>
      </c>
      <c r="T18" s="51" t="s">
        <v>84</v>
      </c>
      <c r="U18" s="51" t="s">
        <v>84</v>
      </c>
      <c r="V18" s="51" t="s">
        <v>84</v>
      </c>
      <c r="W18" s="51" t="s">
        <v>84</v>
      </c>
      <c r="X18" s="51" t="s">
        <v>84</v>
      </c>
      <c r="Y18" s="51" t="s">
        <v>84</v>
      </c>
      <c r="Z18" s="51"/>
      <c r="AA18" s="51"/>
      <c r="AB18" s="51"/>
    </row>
    <row r="19" spans="2:28" ht="12">
      <c r="B19" s="28" t="s">
        <v>10</v>
      </c>
      <c r="E19" s="51" t="s">
        <v>84</v>
      </c>
      <c r="F19" s="51" t="s">
        <v>84</v>
      </c>
      <c r="G19" s="51" t="s">
        <v>84</v>
      </c>
      <c r="H19" s="51" t="s">
        <v>84</v>
      </c>
      <c r="I19" s="51" t="s">
        <v>84</v>
      </c>
      <c r="J19" s="51" t="s">
        <v>84</v>
      </c>
      <c r="K19" s="51" t="s">
        <v>84</v>
      </c>
      <c r="L19" s="51" t="s">
        <v>84</v>
      </c>
      <c r="M19" s="51" t="s">
        <v>84</v>
      </c>
      <c r="N19" s="51" t="s">
        <v>84</v>
      </c>
      <c r="O19" s="51" t="s">
        <v>84</v>
      </c>
      <c r="P19" s="52" t="s">
        <v>84</v>
      </c>
      <c r="Q19" s="51" t="s">
        <v>84</v>
      </c>
      <c r="R19" s="51" t="s">
        <v>84</v>
      </c>
      <c r="S19" s="51" t="s">
        <v>84</v>
      </c>
      <c r="T19" s="51" t="s">
        <v>84</v>
      </c>
      <c r="U19" s="51" t="s">
        <v>84</v>
      </c>
      <c r="V19" s="51" t="s">
        <v>84</v>
      </c>
      <c r="W19" s="51" t="s">
        <v>84</v>
      </c>
      <c r="X19" s="51" t="s">
        <v>84</v>
      </c>
      <c r="Y19" s="51" t="s">
        <v>84</v>
      </c>
      <c r="Z19" s="51"/>
      <c r="AA19" s="51"/>
      <c r="AB19" s="51"/>
    </row>
    <row r="20" spans="1:25" ht="12">
      <c r="A20" s="29">
        <v>170</v>
      </c>
      <c r="B20" s="29" t="s">
        <v>21</v>
      </c>
      <c r="E20" s="54" t="s">
        <v>83</v>
      </c>
      <c r="F20" s="48" t="s">
        <v>83</v>
      </c>
      <c r="G20" s="48" t="s">
        <v>83</v>
      </c>
      <c r="H20" s="48" t="s">
        <v>83</v>
      </c>
      <c r="I20" s="43">
        <f>+I21+I22+I23+I28</f>
        <v>0</v>
      </c>
      <c r="J20" s="49">
        <v>0</v>
      </c>
      <c r="K20" s="49">
        <v>0</v>
      </c>
      <c r="L20" s="43">
        <f aca="true" t="shared" si="2" ref="L20:L31">I20-J20-K20</f>
        <v>0</v>
      </c>
      <c r="M20" s="49">
        <v>0</v>
      </c>
      <c r="N20" s="49">
        <v>0</v>
      </c>
      <c r="O20" s="43">
        <f>+O21+O22+O23+O28</f>
        <v>0</v>
      </c>
      <c r="P20" s="50">
        <f aca="true" t="shared" si="3" ref="P20:P35">+M20+N20+O20</f>
        <v>0</v>
      </c>
      <c r="Q20" s="43">
        <f aca="true" t="shared" si="4" ref="Q20:W20">+Q21+Q22+Q23+Q28</f>
        <v>0</v>
      </c>
      <c r="R20" s="43">
        <f t="shared" si="4"/>
        <v>0</v>
      </c>
      <c r="S20" s="43">
        <f t="shared" si="4"/>
        <v>0</v>
      </c>
      <c r="T20" s="43">
        <f t="shared" si="4"/>
        <v>0</v>
      </c>
      <c r="U20" s="43">
        <f t="shared" si="4"/>
        <v>0</v>
      </c>
      <c r="V20" s="43">
        <f t="shared" si="4"/>
        <v>0</v>
      </c>
      <c r="W20" s="43">
        <f t="shared" si="4"/>
        <v>0</v>
      </c>
      <c r="X20" s="43">
        <f aca="true" t="shared" si="5" ref="X20:X35">SUM(Q20:W20)</f>
        <v>0</v>
      </c>
      <c r="Y20" s="43">
        <f>+Y21+Y22+Y23+Y28</f>
        <v>0</v>
      </c>
    </row>
    <row r="21" spans="1:25" ht="12">
      <c r="A21" s="56" t="s">
        <v>335</v>
      </c>
      <c r="B21" s="29" t="s">
        <v>22</v>
      </c>
      <c r="E21" s="53">
        <v>0</v>
      </c>
      <c r="F21" s="53">
        <v>0</v>
      </c>
      <c r="G21" s="49">
        <v>0</v>
      </c>
      <c r="H21" s="43">
        <f aca="true" t="shared" si="6" ref="H21:H28">SUM(E21:G21)</f>
        <v>0</v>
      </c>
      <c r="I21" s="49">
        <v>0</v>
      </c>
      <c r="J21" s="49">
        <v>0</v>
      </c>
      <c r="K21" s="49">
        <v>0</v>
      </c>
      <c r="L21" s="43">
        <f t="shared" si="2"/>
        <v>0</v>
      </c>
      <c r="M21" s="49">
        <v>0</v>
      </c>
      <c r="N21" s="49">
        <v>0</v>
      </c>
      <c r="O21" s="49">
        <v>0</v>
      </c>
      <c r="P21" s="50">
        <f t="shared" si="3"/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3">
        <f t="shared" si="5"/>
        <v>0</v>
      </c>
      <c r="Y21" s="49">
        <v>0</v>
      </c>
    </row>
    <row r="22" spans="1:25" ht="12">
      <c r="A22" s="56" t="s">
        <v>336</v>
      </c>
      <c r="B22" s="29" t="s">
        <v>23</v>
      </c>
      <c r="E22" s="53">
        <v>0</v>
      </c>
      <c r="F22" s="53">
        <v>0</v>
      </c>
      <c r="G22" s="49">
        <v>0</v>
      </c>
      <c r="H22" s="43">
        <f t="shared" si="6"/>
        <v>0</v>
      </c>
      <c r="I22" s="49">
        <v>0</v>
      </c>
      <c r="J22" s="49">
        <v>0</v>
      </c>
      <c r="K22" s="49">
        <v>0</v>
      </c>
      <c r="L22" s="43">
        <f t="shared" si="2"/>
        <v>0</v>
      </c>
      <c r="M22" s="49">
        <v>0</v>
      </c>
      <c r="N22" s="49">
        <v>0</v>
      </c>
      <c r="O22" s="49">
        <v>0</v>
      </c>
      <c r="P22" s="50">
        <f t="shared" si="3"/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3">
        <f t="shared" si="5"/>
        <v>0</v>
      </c>
      <c r="Y22" s="49">
        <v>0</v>
      </c>
    </row>
    <row r="23" spans="1:25" ht="12">
      <c r="A23" s="56" t="s">
        <v>337</v>
      </c>
      <c r="B23" s="29" t="s">
        <v>24</v>
      </c>
      <c r="E23" s="55">
        <f>+E24+E25+E26</f>
        <v>0</v>
      </c>
      <c r="F23" s="55">
        <f>+F24+F25+F26</f>
        <v>0</v>
      </c>
      <c r="G23" s="55">
        <f>+G24+G25+G26</f>
        <v>0</v>
      </c>
      <c r="H23" s="43">
        <f t="shared" si="6"/>
        <v>0</v>
      </c>
      <c r="I23" s="43">
        <f>SUM(I24:I26)</f>
        <v>0</v>
      </c>
      <c r="J23" s="49">
        <v>0</v>
      </c>
      <c r="K23" s="49">
        <v>0</v>
      </c>
      <c r="L23" s="43">
        <f t="shared" si="2"/>
        <v>0</v>
      </c>
      <c r="M23" s="49">
        <v>0</v>
      </c>
      <c r="N23" s="49">
        <v>0</v>
      </c>
      <c r="O23" s="43">
        <f>SUM(O24:O26)</f>
        <v>0</v>
      </c>
      <c r="P23" s="50">
        <f t="shared" si="3"/>
        <v>0</v>
      </c>
      <c r="Q23" s="43">
        <f aca="true" t="shared" si="7" ref="Q23:W23">SUM(Q24:Q26)</f>
        <v>0</v>
      </c>
      <c r="R23" s="43">
        <f t="shared" si="7"/>
        <v>0</v>
      </c>
      <c r="S23" s="43">
        <f t="shared" si="7"/>
        <v>0</v>
      </c>
      <c r="T23" s="43">
        <f t="shared" si="7"/>
        <v>0</v>
      </c>
      <c r="U23" s="43">
        <f t="shared" si="7"/>
        <v>0</v>
      </c>
      <c r="V23" s="43">
        <f t="shared" si="7"/>
        <v>0</v>
      </c>
      <c r="W23" s="43">
        <f t="shared" si="7"/>
        <v>0</v>
      </c>
      <c r="X23" s="43">
        <f t="shared" si="5"/>
        <v>0</v>
      </c>
      <c r="Y23" s="43">
        <f>SUM(Y24:Y26)</f>
        <v>0</v>
      </c>
    </row>
    <row r="24" spans="1:25" ht="12">
      <c r="A24" s="56" t="s">
        <v>338</v>
      </c>
      <c r="B24" s="29" t="s">
        <v>25</v>
      </c>
      <c r="E24" s="53">
        <v>0</v>
      </c>
      <c r="F24" s="53">
        <v>0</v>
      </c>
      <c r="G24" s="49">
        <v>0</v>
      </c>
      <c r="H24" s="43">
        <f t="shared" si="6"/>
        <v>0</v>
      </c>
      <c r="I24" s="49">
        <v>0</v>
      </c>
      <c r="J24" s="49">
        <v>0</v>
      </c>
      <c r="K24" s="49">
        <v>0</v>
      </c>
      <c r="L24" s="43">
        <f t="shared" si="2"/>
        <v>0</v>
      </c>
      <c r="M24" s="49">
        <v>0</v>
      </c>
      <c r="N24" s="49">
        <v>0</v>
      </c>
      <c r="O24" s="49">
        <v>0</v>
      </c>
      <c r="P24" s="50">
        <f t="shared" si="3"/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3">
        <f t="shared" si="5"/>
        <v>0</v>
      </c>
      <c r="Y24" s="49">
        <v>0</v>
      </c>
    </row>
    <row r="25" spans="1:25" ht="12">
      <c r="A25" s="56" t="s">
        <v>339</v>
      </c>
      <c r="B25" s="29" t="s">
        <v>26</v>
      </c>
      <c r="E25" s="53">
        <v>0</v>
      </c>
      <c r="F25" s="53">
        <v>0</v>
      </c>
      <c r="G25" s="49">
        <v>0</v>
      </c>
      <c r="H25" s="43">
        <f t="shared" si="6"/>
        <v>0</v>
      </c>
      <c r="I25" s="49">
        <v>0</v>
      </c>
      <c r="J25" s="49">
        <v>0</v>
      </c>
      <c r="K25" s="49">
        <v>0</v>
      </c>
      <c r="L25" s="43">
        <f t="shared" si="2"/>
        <v>0</v>
      </c>
      <c r="M25" s="49">
        <v>0</v>
      </c>
      <c r="N25" s="49">
        <v>0</v>
      </c>
      <c r="O25" s="49">
        <v>0</v>
      </c>
      <c r="P25" s="50">
        <f t="shared" si="3"/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3">
        <f t="shared" si="5"/>
        <v>0</v>
      </c>
      <c r="Y25" s="49">
        <v>0</v>
      </c>
    </row>
    <row r="26" spans="1:25" ht="12">
      <c r="A26" s="56" t="s">
        <v>340</v>
      </c>
      <c r="B26" s="29" t="s">
        <v>27</v>
      </c>
      <c r="E26" s="53">
        <v>0</v>
      </c>
      <c r="F26" s="53">
        <v>0</v>
      </c>
      <c r="G26" s="49">
        <v>0</v>
      </c>
      <c r="H26" s="43">
        <f t="shared" si="6"/>
        <v>0</v>
      </c>
      <c r="I26" s="49">
        <v>0</v>
      </c>
      <c r="J26" s="49">
        <v>0</v>
      </c>
      <c r="K26" s="49">
        <v>0</v>
      </c>
      <c r="L26" s="43">
        <f t="shared" si="2"/>
        <v>0</v>
      </c>
      <c r="M26" s="49">
        <v>0</v>
      </c>
      <c r="N26" s="49">
        <v>0</v>
      </c>
      <c r="O26" s="49">
        <v>0</v>
      </c>
      <c r="P26" s="50">
        <f t="shared" si="3"/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3">
        <f t="shared" si="5"/>
        <v>0</v>
      </c>
      <c r="Y26" s="49">
        <v>0</v>
      </c>
    </row>
    <row r="27" spans="1:25" ht="12">
      <c r="A27" s="56" t="s">
        <v>341</v>
      </c>
      <c r="B27" s="29" t="s">
        <v>28</v>
      </c>
      <c r="E27" s="53">
        <v>0</v>
      </c>
      <c r="F27" s="53">
        <v>0</v>
      </c>
      <c r="G27" s="49">
        <v>0</v>
      </c>
      <c r="H27" s="43">
        <f t="shared" si="6"/>
        <v>0</v>
      </c>
      <c r="I27" s="49">
        <v>0</v>
      </c>
      <c r="J27" s="49">
        <v>0</v>
      </c>
      <c r="K27" s="49">
        <v>0</v>
      </c>
      <c r="L27" s="43">
        <f t="shared" si="2"/>
        <v>0</v>
      </c>
      <c r="M27" s="49">
        <v>0</v>
      </c>
      <c r="N27" s="49">
        <v>0</v>
      </c>
      <c r="O27" s="49">
        <v>0</v>
      </c>
      <c r="P27" s="50">
        <f t="shared" si="3"/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3">
        <f t="shared" si="5"/>
        <v>0</v>
      </c>
      <c r="Y27" s="49">
        <v>0</v>
      </c>
    </row>
    <row r="28" spans="1:25" ht="12">
      <c r="A28" s="56" t="s">
        <v>342</v>
      </c>
      <c r="B28" s="29" t="s">
        <v>29</v>
      </c>
      <c r="E28" s="53">
        <v>0</v>
      </c>
      <c r="F28" s="53">
        <v>0</v>
      </c>
      <c r="G28" s="49">
        <v>0</v>
      </c>
      <c r="H28" s="43">
        <f t="shared" si="6"/>
        <v>0</v>
      </c>
      <c r="I28" s="49">
        <v>0</v>
      </c>
      <c r="J28" s="49">
        <v>0</v>
      </c>
      <c r="K28" s="49">
        <v>0</v>
      </c>
      <c r="L28" s="43">
        <f t="shared" si="2"/>
        <v>0</v>
      </c>
      <c r="M28" s="49">
        <v>0</v>
      </c>
      <c r="N28" s="49">
        <v>0</v>
      </c>
      <c r="O28" s="49">
        <v>0</v>
      </c>
      <c r="P28" s="50">
        <f t="shared" si="3"/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3">
        <f t="shared" si="5"/>
        <v>0</v>
      </c>
      <c r="Y28" s="49">
        <v>0</v>
      </c>
    </row>
    <row r="29" spans="1:25" ht="12">
      <c r="A29" s="29">
        <v>180</v>
      </c>
      <c r="B29" s="29" t="s">
        <v>30</v>
      </c>
      <c r="E29" s="54" t="s">
        <v>83</v>
      </c>
      <c r="F29" s="54" t="s">
        <v>83</v>
      </c>
      <c r="G29" s="54" t="s">
        <v>83</v>
      </c>
      <c r="H29" s="54" t="s">
        <v>83</v>
      </c>
      <c r="I29" s="49">
        <v>0</v>
      </c>
      <c r="J29" s="49">
        <v>0</v>
      </c>
      <c r="K29" s="49">
        <v>0</v>
      </c>
      <c r="L29" s="43">
        <f t="shared" si="2"/>
        <v>0</v>
      </c>
      <c r="M29" s="49">
        <v>0</v>
      </c>
      <c r="N29" s="49">
        <v>0</v>
      </c>
      <c r="O29" s="49">
        <v>0</v>
      </c>
      <c r="P29" s="50">
        <f t="shared" si="3"/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3">
        <f t="shared" si="5"/>
        <v>0</v>
      </c>
      <c r="Y29" s="49">
        <v>0</v>
      </c>
    </row>
    <row r="30" spans="1:25" ht="12">
      <c r="A30" s="29">
        <v>190</v>
      </c>
      <c r="B30" s="29" t="s">
        <v>31</v>
      </c>
      <c r="E30" s="53">
        <v>0</v>
      </c>
      <c r="F30" s="53">
        <v>0</v>
      </c>
      <c r="G30" s="53">
        <v>0</v>
      </c>
      <c r="H30" s="43">
        <f>SUM(E30:G30)</f>
        <v>0</v>
      </c>
      <c r="I30" s="49">
        <v>0</v>
      </c>
      <c r="J30" s="49">
        <v>0</v>
      </c>
      <c r="K30" s="49">
        <v>0</v>
      </c>
      <c r="L30" s="43">
        <f t="shared" si="2"/>
        <v>0</v>
      </c>
      <c r="M30" s="49">
        <v>0</v>
      </c>
      <c r="N30" s="49">
        <v>0</v>
      </c>
      <c r="O30" s="49">
        <v>0</v>
      </c>
      <c r="P30" s="50">
        <f t="shared" si="3"/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3">
        <f t="shared" si="5"/>
        <v>0</v>
      </c>
      <c r="Y30" s="49">
        <v>0</v>
      </c>
    </row>
    <row r="31" spans="1:25" ht="12">
      <c r="A31" s="29">
        <v>200</v>
      </c>
      <c r="B31" s="29" t="s">
        <v>32</v>
      </c>
      <c r="E31" s="54" t="s">
        <v>83</v>
      </c>
      <c r="F31" s="54" t="s">
        <v>83</v>
      </c>
      <c r="G31" s="54" t="s">
        <v>83</v>
      </c>
      <c r="H31" s="54" t="s">
        <v>83</v>
      </c>
      <c r="I31" s="49">
        <v>0</v>
      </c>
      <c r="J31" s="49">
        <v>0</v>
      </c>
      <c r="K31" s="49">
        <v>0</v>
      </c>
      <c r="L31" s="43">
        <f t="shared" si="2"/>
        <v>0</v>
      </c>
      <c r="M31" s="49">
        <v>0</v>
      </c>
      <c r="N31" s="49">
        <v>0</v>
      </c>
      <c r="O31" s="49">
        <v>0</v>
      </c>
      <c r="P31" s="50">
        <f t="shared" si="3"/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3">
        <f t="shared" si="5"/>
        <v>0</v>
      </c>
      <c r="Y31" s="49">
        <v>0</v>
      </c>
    </row>
    <row r="32" spans="1:25" ht="12">
      <c r="A32" s="57" t="s">
        <v>343</v>
      </c>
      <c r="B32" s="29" t="s">
        <v>33</v>
      </c>
      <c r="E32" s="53">
        <v>0</v>
      </c>
      <c r="F32" s="53">
        <v>0</v>
      </c>
      <c r="G32" s="49">
        <v>0</v>
      </c>
      <c r="H32" s="43">
        <f>SUM(E32:G32)</f>
        <v>0</v>
      </c>
      <c r="I32" s="49">
        <v>0</v>
      </c>
      <c r="J32" s="49">
        <v>0</v>
      </c>
      <c r="K32" s="49">
        <v>0</v>
      </c>
      <c r="L32" s="43">
        <f>+I32-K32</f>
        <v>0</v>
      </c>
      <c r="M32" s="49">
        <v>0</v>
      </c>
      <c r="N32" s="49">
        <v>0</v>
      </c>
      <c r="O32" s="49">
        <v>0</v>
      </c>
      <c r="P32" s="50">
        <f t="shared" si="3"/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3">
        <f t="shared" si="5"/>
        <v>0</v>
      </c>
      <c r="Y32" s="49">
        <v>0</v>
      </c>
    </row>
    <row r="33" spans="1:25" ht="12">
      <c r="A33" s="57" t="s">
        <v>344</v>
      </c>
      <c r="B33" s="29" t="s">
        <v>34</v>
      </c>
      <c r="E33" s="53">
        <v>0</v>
      </c>
      <c r="F33" s="53">
        <v>0</v>
      </c>
      <c r="G33" s="49">
        <v>0</v>
      </c>
      <c r="H33" s="43">
        <f>SUM(E33:G33)</f>
        <v>0</v>
      </c>
      <c r="I33" s="49">
        <v>0</v>
      </c>
      <c r="J33" s="49">
        <v>0</v>
      </c>
      <c r="K33" s="49">
        <v>0</v>
      </c>
      <c r="L33" s="43">
        <f>I33-J33-K33</f>
        <v>0</v>
      </c>
      <c r="M33" s="49">
        <v>0</v>
      </c>
      <c r="N33" s="49">
        <v>0</v>
      </c>
      <c r="O33" s="49">
        <v>0</v>
      </c>
      <c r="P33" s="50">
        <f t="shared" si="3"/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3">
        <f t="shared" si="5"/>
        <v>0</v>
      </c>
      <c r="Y33" s="49">
        <v>0</v>
      </c>
    </row>
    <row r="34" spans="1:25" ht="12">
      <c r="A34" s="57" t="s">
        <v>345</v>
      </c>
      <c r="B34" s="29" t="s">
        <v>35</v>
      </c>
      <c r="E34" s="53">
        <v>0</v>
      </c>
      <c r="F34" s="53">
        <v>0</v>
      </c>
      <c r="G34" s="49">
        <v>0</v>
      </c>
      <c r="H34" s="43">
        <f>SUM(E34:G34)</f>
        <v>0</v>
      </c>
      <c r="I34" s="49">
        <v>0</v>
      </c>
      <c r="J34" s="49">
        <v>0</v>
      </c>
      <c r="K34" s="49">
        <v>0</v>
      </c>
      <c r="L34" s="43">
        <f>I34-J34-K34</f>
        <v>0</v>
      </c>
      <c r="M34" s="49">
        <v>0</v>
      </c>
      <c r="N34" s="49">
        <v>0</v>
      </c>
      <c r="O34" s="49">
        <v>0</v>
      </c>
      <c r="P34" s="50">
        <f t="shared" si="3"/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3">
        <f t="shared" si="5"/>
        <v>0</v>
      </c>
      <c r="Y34" s="49">
        <v>0</v>
      </c>
    </row>
    <row r="35" spans="1:25" ht="12">
      <c r="A35" s="57" t="s">
        <v>346</v>
      </c>
      <c r="B35" s="29" t="s">
        <v>36</v>
      </c>
      <c r="E35" s="53">
        <v>0</v>
      </c>
      <c r="F35" s="53">
        <v>0</v>
      </c>
      <c r="G35" s="49">
        <v>0</v>
      </c>
      <c r="H35" s="43">
        <f>SUM(E35:G35)</f>
        <v>0</v>
      </c>
      <c r="I35" s="49">
        <v>0</v>
      </c>
      <c r="J35" s="49">
        <v>0</v>
      </c>
      <c r="K35" s="49">
        <v>0</v>
      </c>
      <c r="L35" s="43">
        <f>I35-J35-K35</f>
        <v>0</v>
      </c>
      <c r="M35" s="49">
        <v>0</v>
      </c>
      <c r="N35" s="49">
        <v>0</v>
      </c>
      <c r="O35" s="49">
        <v>0</v>
      </c>
      <c r="P35" s="50">
        <f t="shared" si="3"/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3">
        <f t="shared" si="5"/>
        <v>0</v>
      </c>
      <c r="Y35" s="49">
        <v>0</v>
      </c>
    </row>
    <row r="36" spans="1:25" ht="12">
      <c r="A36" s="29">
        <v>210</v>
      </c>
      <c r="B36" s="29" t="s">
        <v>37</v>
      </c>
      <c r="E36" s="54" t="s">
        <v>83</v>
      </c>
      <c r="F36" s="54" t="s">
        <v>83</v>
      </c>
      <c r="G36" s="54" t="s">
        <v>83</v>
      </c>
      <c r="H36" s="54" t="s">
        <v>83</v>
      </c>
      <c r="I36" s="49">
        <v>0</v>
      </c>
      <c r="J36" s="54" t="s">
        <v>83</v>
      </c>
      <c r="K36" s="49">
        <v>0</v>
      </c>
      <c r="L36" s="54" t="s">
        <v>83</v>
      </c>
      <c r="M36" s="54" t="s">
        <v>83</v>
      </c>
      <c r="N36" s="54" t="s">
        <v>83</v>
      </c>
      <c r="O36" s="54" t="s">
        <v>83</v>
      </c>
      <c r="P36" s="48" t="s">
        <v>83</v>
      </c>
      <c r="Q36" s="54" t="s">
        <v>83</v>
      </c>
      <c r="R36" s="54" t="s">
        <v>83</v>
      </c>
      <c r="S36" s="54" t="s">
        <v>83</v>
      </c>
      <c r="T36" s="54" t="s">
        <v>83</v>
      </c>
      <c r="U36" s="54" t="s">
        <v>83</v>
      </c>
      <c r="V36" s="54" t="s">
        <v>83</v>
      </c>
      <c r="W36" s="54" t="s">
        <v>83</v>
      </c>
      <c r="X36" s="54" t="s">
        <v>83</v>
      </c>
      <c r="Y36" s="54" t="s">
        <v>83</v>
      </c>
    </row>
    <row r="37" spans="1:25" ht="12">
      <c r="A37" s="29">
        <v>220</v>
      </c>
      <c r="B37" s="29" t="s">
        <v>38</v>
      </c>
      <c r="E37" s="54" t="s">
        <v>83</v>
      </c>
      <c r="F37" s="54" t="s">
        <v>83</v>
      </c>
      <c r="G37" s="54" t="s">
        <v>83</v>
      </c>
      <c r="H37" s="54" t="s">
        <v>83</v>
      </c>
      <c r="I37" s="49">
        <v>0</v>
      </c>
      <c r="J37" s="49">
        <v>0</v>
      </c>
      <c r="K37" s="49">
        <v>0</v>
      </c>
      <c r="L37" s="43">
        <f>I37-J37-K37</f>
        <v>0</v>
      </c>
      <c r="M37" s="49">
        <v>0</v>
      </c>
      <c r="N37" s="49">
        <v>0</v>
      </c>
      <c r="O37" s="49">
        <v>0</v>
      </c>
      <c r="P37" s="50">
        <f>+M37+N37+O37</f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3">
        <f>SUM(Q37:W37)</f>
        <v>0</v>
      </c>
      <c r="Y37" s="49">
        <v>0</v>
      </c>
    </row>
    <row r="38" spans="1:25" ht="12">
      <c r="A38" s="29">
        <v>230</v>
      </c>
      <c r="B38" s="29" t="s">
        <v>39</v>
      </c>
      <c r="E38" s="54" t="s">
        <v>83</v>
      </c>
      <c r="F38" s="54" t="s">
        <v>83</v>
      </c>
      <c r="G38" s="54" t="s">
        <v>83</v>
      </c>
      <c r="H38" s="54" t="s">
        <v>83</v>
      </c>
      <c r="I38" s="54" t="s">
        <v>83</v>
      </c>
      <c r="J38" s="54" t="s">
        <v>83</v>
      </c>
      <c r="K38" s="54" t="s">
        <v>83</v>
      </c>
      <c r="L38" s="49">
        <v>0</v>
      </c>
      <c r="M38" s="49">
        <v>0</v>
      </c>
      <c r="N38" s="49">
        <v>0</v>
      </c>
      <c r="O38" s="49">
        <v>0</v>
      </c>
      <c r="P38" s="50">
        <f>+M38+N38+O38</f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3">
        <f>SUM(Q38:W38)</f>
        <v>0</v>
      </c>
      <c r="Y38" s="49">
        <v>0</v>
      </c>
    </row>
    <row r="39" spans="1:25" ht="12">
      <c r="A39" s="29">
        <v>240</v>
      </c>
      <c r="B39" s="29" t="s">
        <v>40</v>
      </c>
      <c r="E39" s="54" t="s">
        <v>83</v>
      </c>
      <c r="F39" s="54" t="s">
        <v>83</v>
      </c>
      <c r="G39" s="54" t="s">
        <v>83</v>
      </c>
      <c r="H39" s="54" t="s">
        <v>83</v>
      </c>
      <c r="I39" s="49">
        <v>0</v>
      </c>
      <c r="J39" s="49">
        <v>0</v>
      </c>
      <c r="K39" s="49">
        <v>0</v>
      </c>
      <c r="L39" s="43">
        <f>I39-J39-K39</f>
        <v>0</v>
      </c>
      <c r="M39" s="49">
        <v>0</v>
      </c>
      <c r="N39" s="49">
        <v>0</v>
      </c>
      <c r="O39" s="49">
        <v>0</v>
      </c>
      <c r="P39" s="50">
        <f>+M39+N39+O39</f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3">
        <f>SUM(Q39:W39)</f>
        <v>0</v>
      </c>
      <c r="Y39" s="49">
        <v>0</v>
      </c>
    </row>
    <row r="40" spans="1:25" ht="12">
      <c r="A40" s="29">
        <v>250</v>
      </c>
      <c r="B40" s="29" t="s">
        <v>41</v>
      </c>
      <c r="E40" s="54" t="s">
        <v>83</v>
      </c>
      <c r="F40" s="54" t="s">
        <v>83</v>
      </c>
      <c r="G40" s="54" t="s">
        <v>83</v>
      </c>
      <c r="H40" s="54" t="s">
        <v>83</v>
      </c>
      <c r="I40" s="49">
        <v>0</v>
      </c>
      <c r="J40" s="49">
        <v>0</v>
      </c>
      <c r="K40" s="49">
        <v>0</v>
      </c>
      <c r="L40" s="43">
        <f>I40-J40-K40</f>
        <v>0</v>
      </c>
      <c r="M40" s="49">
        <v>0</v>
      </c>
      <c r="N40" s="49">
        <v>0</v>
      </c>
      <c r="O40" s="49">
        <v>0</v>
      </c>
      <c r="P40" s="50">
        <f>+M40+N40+O40</f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3">
        <f>SUM(Q40:W40)</f>
        <v>0</v>
      </c>
      <c r="Y40" s="49">
        <v>0</v>
      </c>
    </row>
    <row r="41" spans="1:25" ht="12">
      <c r="A41" s="29">
        <v>260</v>
      </c>
      <c r="B41" s="29" t="s">
        <v>42</v>
      </c>
      <c r="E41" s="54" t="s">
        <v>83</v>
      </c>
      <c r="F41" s="54" t="s">
        <v>83</v>
      </c>
      <c r="G41" s="54" t="s">
        <v>83</v>
      </c>
      <c r="H41" s="54" t="s">
        <v>83</v>
      </c>
      <c r="I41" s="43">
        <f>+I20+I29+I30+I31+I37+I39+I40</f>
        <v>0</v>
      </c>
      <c r="J41" s="43">
        <f>+J20+J29+J30+J31+J37+J39+J40</f>
        <v>0</v>
      </c>
      <c r="K41" s="43">
        <f>+K20+K29+K30+K31+K36+K37+K39+K40</f>
        <v>0</v>
      </c>
      <c r="L41" s="43">
        <f>+L20+L29+L30+L31+L37+L39+L40-L38</f>
        <v>0</v>
      </c>
      <c r="M41" s="43">
        <f>+M20+M29+M30+M31+M37+M39+M40</f>
        <v>0</v>
      </c>
      <c r="N41" s="43">
        <f>+N20+N29+N30+N31+N37+N39+N40</f>
        <v>0</v>
      </c>
      <c r="O41" s="43">
        <f aca="true" t="shared" si="8" ref="O41:W41">+O20+O29+O30+O31+O37+O39+O40-O38</f>
        <v>0</v>
      </c>
      <c r="P41" s="43">
        <f t="shared" si="8"/>
        <v>0</v>
      </c>
      <c r="Q41" s="43">
        <f t="shared" si="8"/>
        <v>0</v>
      </c>
      <c r="R41" s="43">
        <f t="shared" si="8"/>
        <v>0</v>
      </c>
      <c r="S41" s="43">
        <f t="shared" si="8"/>
        <v>0</v>
      </c>
      <c r="T41" s="43">
        <f t="shared" si="8"/>
        <v>0</v>
      </c>
      <c r="U41" s="43">
        <f t="shared" si="8"/>
        <v>0</v>
      </c>
      <c r="V41" s="43">
        <f t="shared" si="8"/>
        <v>0</v>
      </c>
      <c r="W41" s="43">
        <f t="shared" si="8"/>
        <v>0</v>
      </c>
      <c r="X41" s="43">
        <f>SUM(Q41:W41)</f>
        <v>0</v>
      </c>
      <c r="Y41" s="43">
        <f>+Y20+Y29+Y30+Y31+Y37+Y39+Y40-Y38</f>
        <v>0</v>
      </c>
    </row>
    <row r="42" spans="5:63" ht="12">
      <c r="E42" s="51" t="s">
        <v>84</v>
      </c>
      <c r="F42" s="51" t="s">
        <v>84</v>
      </c>
      <c r="G42" s="51" t="s">
        <v>84</v>
      </c>
      <c r="H42" s="51" t="s">
        <v>84</v>
      </c>
      <c r="I42" s="51" t="s">
        <v>84</v>
      </c>
      <c r="J42" s="51" t="s">
        <v>84</v>
      </c>
      <c r="K42" s="51" t="s">
        <v>84</v>
      </c>
      <c r="L42" s="51" t="s">
        <v>84</v>
      </c>
      <c r="M42" s="51" t="s">
        <v>84</v>
      </c>
      <c r="N42" s="51" t="s">
        <v>84</v>
      </c>
      <c r="O42" s="51" t="s">
        <v>84</v>
      </c>
      <c r="P42" s="52" t="s">
        <v>84</v>
      </c>
      <c r="Q42" s="51" t="s">
        <v>84</v>
      </c>
      <c r="R42" s="51" t="s">
        <v>84</v>
      </c>
      <c r="S42" s="51" t="s">
        <v>84</v>
      </c>
      <c r="T42" s="51" t="s">
        <v>84</v>
      </c>
      <c r="U42" s="51" t="s">
        <v>84</v>
      </c>
      <c r="V42" s="51" t="s">
        <v>84</v>
      </c>
      <c r="W42" s="51" t="s">
        <v>84</v>
      </c>
      <c r="X42" s="51" t="s">
        <v>84</v>
      </c>
      <c r="Y42" s="51" t="s">
        <v>84</v>
      </c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</row>
    <row r="43" spans="2:63" ht="12">
      <c r="B43" s="28" t="s">
        <v>11</v>
      </c>
      <c r="E43" s="51" t="s">
        <v>84</v>
      </c>
      <c r="F43" s="51" t="s">
        <v>84</v>
      </c>
      <c r="G43" s="51" t="s">
        <v>84</v>
      </c>
      <c r="H43" s="51" t="s">
        <v>84</v>
      </c>
      <c r="I43" s="51" t="s">
        <v>84</v>
      </c>
      <c r="J43" s="51" t="s">
        <v>84</v>
      </c>
      <c r="K43" s="51" t="s">
        <v>84</v>
      </c>
      <c r="L43" s="51" t="s">
        <v>84</v>
      </c>
      <c r="M43" s="51" t="s">
        <v>84</v>
      </c>
      <c r="N43" s="51" t="s">
        <v>84</v>
      </c>
      <c r="O43" s="51" t="s">
        <v>84</v>
      </c>
      <c r="P43" s="52" t="s">
        <v>84</v>
      </c>
      <c r="Q43" s="51" t="s">
        <v>84</v>
      </c>
      <c r="R43" s="51" t="s">
        <v>84</v>
      </c>
      <c r="S43" s="51" t="s">
        <v>84</v>
      </c>
      <c r="T43" s="51" t="s">
        <v>84</v>
      </c>
      <c r="U43" s="51" t="s">
        <v>84</v>
      </c>
      <c r="V43" s="51" t="s">
        <v>84</v>
      </c>
      <c r="W43" s="51" t="s">
        <v>84</v>
      </c>
      <c r="X43" s="51" t="s">
        <v>84</v>
      </c>
      <c r="Y43" s="51" t="s">
        <v>84</v>
      </c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</row>
    <row r="44" spans="1:25" ht="12">
      <c r="A44" s="29">
        <v>270</v>
      </c>
      <c r="B44" s="29" t="s">
        <v>43</v>
      </c>
      <c r="E44" s="53">
        <v>0</v>
      </c>
      <c r="F44" s="53">
        <v>0</v>
      </c>
      <c r="G44" s="53">
        <v>0</v>
      </c>
      <c r="H44" s="43">
        <f>SUM(E44:G44)</f>
        <v>0</v>
      </c>
      <c r="I44" s="49">
        <v>0</v>
      </c>
      <c r="J44" s="49">
        <v>0</v>
      </c>
      <c r="K44" s="49">
        <v>0</v>
      </c>
      <c r="L44" s="43">
        <f>I44-J44-K44</f>
        <v>0</v>
      </c>
      <c r="M44" s="49">
        <v>0</v>
      </c>
      <c r="N44" s="49">
        <v>0</v>
      </c>
      <c r="O44" s="49">
        <v>0</v>
      </c>
      <c r="P44" s="50">
        <f>+M44+N44+O44</f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3">
        <f>SUM(Q44:W44)</f>
        <v>0</v>
      </c>
      <c r="Y44" s="49">
        <v>0</v>
      </c>
    </row>
    <row r="45" spans="1:25" ht="12">
      <c r="A45" s="29">
        <v>280</v>
      </c>
      <c r="B45" s="29" t="s">
        <v>44</v>
      </c>
      <c r="E45" s="53">
        <v>0</v>
      </c>
      <c r="F45" s="53">
        <v>0</v>
      </c>
      <c r="G45" s="53">
        <v>0</v>
      </c>
      <c r="H45" s="43">
        <f>SUM(E45:G45)</f>
        <v>0</v>
      </c>
      <c r="I45" s="49">
        <v>0</v>
      </c>
      <c r="J45" s="49">
        <v>0</v>
      </c>
      <c r="K45" s="49">
        <v>0</v>
      </c>
      <c r="L45" s="43">
        <f>I45-J45-K45</f>
        <v>0</v>
      </c>
      <c r="M45" s="49">
        <v>0</v>
      </c>
      <c r="N45" s="49">
        <v>0</v>
      </c>
      <c r="O45" s="49">
        <v>0</v>
      </c>
      <c r="P45" s="50">
        <f>+M45+N45+O45</f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3">
        <f>SUM(Q45:W45)</f>
        <v>0</v>
      </c>
      <c r="Y45" s="49">
        <v>0</v>
      </c>
    </row>
    <row r="46" spans="1:25" ht="12">
      <c r="A46" s="29">
        <v>290</v>
      </c>
      <c r="B46" s="29" t="s">
        <v>45</v>
      </c>
      <c r="E46" s="54" t="s">
        <v>83</v>
      </c>
      <c r="F46" s="54" t="s">
        <v>83</v>
      </c>
      <c r="G46" s="54" t="s">
        <v>83</v>
      </c>
      <c r="H46" s="54" t="s">
        <v>83</v>
      </c>
      <c r="I46" s="43">
        <v>0</v>
      </c>
      <c r="J46" s="54" t="s">
        <v>83</v>
      </c>
      <c r="K46" s="54" t="s">
        <v>83</v>
      </c>
      <c r="L46" s="43">
        <f>SUM(L17-L41-L44)*0.34</f>
        <v>0</v>
      </c>
      <c r="M46" s="43">
        <f>SUM(M17-M41-M44)*0.34</f>
        <v>0</v>
      </c>
      <c r="N46" s="43">
        <f>SUM(N17-N41-N44)*0.34</f>
        <v>0</v>
      </c>
      <c r="O46" s="43">
        <f>SUM(O17-O41-O44)*0.34</f>
        <v>0</v>
      </c>
      <c r="P46" s="50">
        <f>+M46+N46+O46</f>
        <v>0</v>
      </c>
      <c r="Q46" s="43">
        <f aca="true" t="shared" si="9" ref="Q46:W46">SUM(Q17-Q41-Q44)*0.34</f>
        <v>0</v>
      </c>
      <c r="R46" s="43">
        <f t="shared" si="9"/>
        <v>0</v>
      </c>
      <c r="S46" s="43">
        <f t="shared" si="9"/>
        <v>0</v>
      </c>
      <c r="T46" s="43">
        <f t="shared" si="9"/>
        <v>0</v>
      </c>
      <c r="U46" s="43">
        <f t="shared" si="9"/>
        <v>0</v>
      </c>
      <c r="V46" s="43">
        <f t="shared" si="9"/>
        <v>0</v>
      </c>
      <c r="W46" s="43">
        <f t="shared" si="9"/>
        <v>0</v>
      </c>
      <c r="X46" s="43">
        <f>SUM(Q46:W46)</f>
        <v>0</v>
      </c>
      <c r="Y46" s="43">
        <f>SUM(Y17-Y41-Y44)*0.34</f>
        <v>0</v>
      </c>
    </row>
    <row r="47" spans="5:69" ht="12">
      <c r="E47" s="51" t="s">
        <v>84</v>
      </c>
      <c r="F47" s="51" t="s">
        <v>84</v>
      </c>
      <c r="G47" s="51" t="s">
        <v>84</v>
      </c>
      <c r="H47" s="51" t="s">
        <v>84</v>
      </c>
      <c r="I47" s="51" t="s">
        <v>84</v>
      </c>
      <c r="J47" s="51" t="s">
        <v>84</v>
      </c>
      <c r="K47" s="51" t="s">
        <v>84</v>
      </c>
      <c r="L47" s="51" t="s">
        <v>84</v>
      </c>
      <c r="M47" s="51" t="s">
        <v>84</v>
      </c>
      <c r="N47" s="51" t="s">
        <v>84</v>
      </c>
      <c r="O47" s="51" t="s">
        <v>84</v>
      </c>
      <c r="P47" s="52" t="s">
        <v>84</v>
      </c>
      <c r="Q47" s="51" t="s">
        <v>84</v>
      </c>
      <c r="R47" s="51" t="s">
        <v>84</v>
      </c>
      <c r="S47" s="51" t="s">
        <v>84</v>
      </c>
      <c r="T47" s="51" t="s">
        <v>84</v>
      </c>
      <c r="U47" s="51" t="s">
        <v>84</v>
      </c>
      <c r="V47" s="51" t="s">
        <v>84</v>
      </c>
      <c r="W47" s="51" t="s">
        <v>84</v>
      </c>
      <c r="X47" s="51" t="s">
        <v>84</v>
      </c>
      <c r="Y47" s="51" t="s">
        <v>84</v>
      </c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</row>
    <row r="48" spans="1:25" ht="12">
      <c r="A48" s="29">
        <v>300</v>
      </c>
      <c r="B48" s="29" t="s">
        <v>46</v>
      </c>
      <c r="E48" s="54" t="s">
        <v>83</v>
      </c>
      <c r="F48" s="54" t="s">
        <v>83</v>
      </c>
      <c r="G48" s="54" t="s">
        <v>83</v>
      </c>
      <c r="H48" s="54" t="s">
        <v>83</v>
      </c>
      <c r="I48" s="43">
        <f>+I41-I44-I45+I46</f>
        <v>0</v>
      </c>
      <c r="J48" s="54" t="s">
        <v>83</v>
      </c>
      <c r="K48" s="54" t="s">
        <v>83</v>
      </c>
      <c r="L48" s="43">
        <f aca="true" t="shared" si="10" ref="L48:W48">+L41-L44-L45+L46</f>
        <v>0</v>
      </c>
      <c r="M48" s="43">
        <f t="shared" si="10"/>
        <v>0</v>
      </c>
      <c r="N48" s="43">
        <f t="shared" si="10"/>
        <v>0</v>
      </c>
      <c r="O48" s="43">
        <f t="shared" si="10"/>
        <v>0</v>
      </c>
      <c r="P48" s="43">
        <f t="shared" si="10"/>
        <v>0</v>
      </c>
      <c r="Q48" s="43">
        <f t="shared" si="10"/>
        <v>0</v>
      </c>
      <c r="R48" s="43">
        <f t="shared" si="10"/>
        <v>0</v>
      </c>
      <c r="S48" s="43">
        <f t="shared" si="10"/>
        <v>0</v>
      </c>
      <c r="T48" s="43">
        <f t="shared" si="10"/>
        <v>0</v>
      </c>
      <c r="U48" s="43">
        <f t="shared" si="10"/>
        <v>0</v>
      </c>
      <c r="V48" s="43">
        <f t="shared" si="10"/>
        <v>0</v>
      </c>
      <c r="W48" s="43">
        <f t="shared" si="10"/>
        <v>0</v>
      </c>
      <c r="X48" s="43">
        <f>SUM(Q48:W48)</f>
        <v>0</v>
      </c>
      <c r="Y48" s="43">
        <f>+Y41-Y44-Y45+Y46</f>
        <v>0</v>
      </c>
    </row>
    <row r="49" spans="5:69" ht="12">
      <c r="E49" s="51" t="s">
        <v>84</v>
      </c>
      <c r="F49" s="51" t="s">
        <v>84</v>
      </c>
      <c r="G49" s="51" t="s">
        <v>84</v>
      </c>
      <c r="H49" s="51" t="s">
        <v>84</v>
      </c>
      <c r="I49" s="51" t="s">
        <v>84</v>
      </c>
      <c r="J49" s="51" t="s">
        <v>84</v>
      </c>
      <c r="K49" s="51" t="s">
        <v>84</v>
      </c>
      <c r="L49" s="51" t="s">
        <v>84</v>
      </c>
      <c r="M49" s="51" t="s">
        <v>84</v>
      </c>
      <c r="N49" s="51" t="s">
        <v>84</v>
      </c>
      <c r="O49" s="51" t="s">
        <v>84</v>
      </c>
      <c r="P49" s="52" t="s">
        <v>84</v>
      </c>
      <c r="Q49" s="51" t="s">
        <v>84</v>
      </c>
      <c r="R49" s="51" t="s">
        <v>84</v>
      </c>
      <c r="S49" s="51" t="s">
        <v>84</v>
      </c>
      <c r="T49" s="51" t="s">
        <v>84</v>
      </c>
      <c r="U49" s="51" t="s">
        <v>84</v>
      </c>
      <c r="V49" s="51" t="s">
        <v>84</v>
      </c>
      <c r="W49" s="51" t="s">
        <v>84</v>
      </c>
      <c r="X49" s="51" t="s">
        <v>84</v>
      </c>
      <c r="Y49" s="51" t="s">
        <v>84</v>
      </c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</row>
    <row r="50" spans="2:69" ht="12">
      <c r="B50" s="28" t="s">
        <v>12</v>
      </c>
      <c r="E50" s="51" t="s">
        <v>84</v>
      </c>
      <c r="F50" s="51" t="s">
        <v>84</v>
      </c>
      <c r="G50" s="51" t="s">
        <v>84</v>
      </c>
      <c r="H50" s="51" t="s">
        <v>84</v>
      </c>
      <c r="I50" s="51" t="s">
        <v>84</v>
      </c>
      <c r="J50" s="51" t="s">
        <v>84</v>
      </c>
      <c r="K50" s="51" t="s">
        <v>84</v>
      </c>
      <c r="L50" s="51" t="s">
        <v>84</v>
      </c>
      <c r="M50" s="51" t="s">
        <v>84</v>
      </c>
      <c r="N50" s="51" t="s">
        <v>84</v>
      </c>
      <c r="O50" s="51" t="s">
        <v>84</v>
      </c>
      <c r="P50" s="52" t="s">
        <v>84</v>
      </c>
      <c r="Q50" s="51" t="s">
        <v>84</v>
      </c>
      <c r="R50" s="51" t="s">
        <v>84</v>
      </c>
      <c r="S50" s="51" t="s">
        <v>84</v>
      </c>
      <c r="T50" s="51" t="s">
        <v>84</v>
      </c>
      <c r="U50" s="51" t="s">
        <v>84</v>
      </c>
      <c r="V50" s="51" t="s">
        <v>84</v>
      </c>
      <c r="W50" s="51" t="s">
        <v>84</v>
      </c>
      <c r="X50" s="51" t="s">
        <v>84</v>
      </c>
      <c r="Y50" s="51" t="s">
        <v>84</v>
      </c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</row>
    <row r="51" spans="1:25" ht="12">
      <c r="A51" s="29">
        <v>310</v>
      </c>
      <c r="B51" s="29" t="s">
        <v>47</v>
      </c>
      <c r="E51" s="53">
        <v>0</v>
      </c>
      <c r="F51" s="53">
        <v>0</v>
      </c>
      <c r="G51" s="53">
        <v>0</v>
      </c>
      <c r="H51" s="43">
        <f aca="true" t="shared" si="11" ref="H51:H68">SUM(E51:G51)</f>
        <v>0</v>
      </c>
      <c r="I51" s="49">
        <v>0</v>
      </c>
      <c r="J51" s="49">
        <v>0</v>
      </c>
      <c r="K51" s="49">
        <v>0</v>
      </c>
      <c r="L51" s="43">
        <f aca="true" t="shared" si="12" ref="L51:L68">I51-J51-K51</f>
        <v>0</v>
      </c>
      <c r="M51" s="49">
        <v>0</v>
      </c>
      <c r="N51" s="49">
        <v>0</v>
      </c>
      <c r="O51" s="49">
        <v>0</v>
      </c>
      <c r="P51" s="50">
        <f aca="true" t="shared" si="13" ref="P51:P68">+M51+N51+O51</f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3">
        <f aca="true" t="shared" si="14" ref="X51:X69">SUM(Q51:W51)</f>
        <v>0</v>
      </c>
      <c r="Y51" s="49">
        <v>0</v>
      </c>
    </row>
    <row r="52" spans="1:25" ht="12">
      <c r="A52" s="29">
        <v>320</v>
      </c>
      <c r="B52" s="29" t="s">
        <v>48</v>
      </c>
      <c r="E52" s="55">
        <f>+E53+E54+E55+E56</f>
        <v>0</v>
      </c>
      <c r="F52" s="55">
        <f>+F53+F54+F55+F56</f>
        <v>0</v>
      </c>
      <c r="G52" s="55">
        <f>+G53+G54+G55+G56</f>
        <v>0</v>
      </c>
      <c r="H52" s="43">
        <f t="shared" si="11"/>
        <v>0</v>
      </c>
      <c r="I52" s="55">
        <f>+I53+I54+I55+I56</f>
        <v>0</v>
      </c>
      <c r="J52" s="49">
        <v>0</v>
      </c>
      <c r="K52" s="49">
        <v>0</v>
      </c>
      <c r="L52" s="43">
        <f t="shared" si="12"/>
        <v>0</v>
      </c>
      <c r="M52" s="49">
        <v>0</v>
      </c>
      <c r="N52" s="49">
        <v>0</v>
      </c>
      <c r="O52" s="55">
        <f>+O53+O54+O55+O56</f>
        <v>0</v>
      </c>
      <c r="P52" s="50">
        <f t="shared" si="13"/>
        <v>0</v>
      </c>
      <c r="Q52" s="55">
        <f aca="true" t="shared" si="15" ref="Q52:W52">+Q53+Q54+Q55+Q56</f>
        <v>0</v>
      </c>
      <c r="R52" s="55">
        <f t="shared" si="15"/>
        <v>0</v>
      </c>
      <c r="S52" s="55">
        <f t="shared" si="15"/>
        <v>0</v>
      </c>
      <c r="T52" s="55">
        <f t="shared" si="15"/>
        <v>0</v>
      </c>
      <c r="U52" s="55">
        <f t="shared" si="15"/>
        <v>0</v>
      </c>
      <c r="V52" s="55">
        <f t="shared" si="15"/>
        <v>0</v>
      </c>
      <c r="W52" s="55">
        <f t="shared" si="15"/>
        <v>0</v>
      </c>
      <c r="X52" s="43">
        <f t="shared" si="14"/>
        <v>0</v>
      </c>
      <c r="Y52" s="55">
        <f>+Y53+Y54+Y55+Y56</f>
        <v>0</v>
      </c>
    </row>
    <row r="53" spans="1:25" ht="12">
      <c r="A53" s="57" t="s">
        <v>347</v>
      </c>
      <c r="B53" s="29" t="s">
        <v>49</v>
      </c>
      <c r="E53" s="53">
        <v>0</v>
      </c>
      <c r="F53" s="53">
        <v>0</v>
      </c>
      <c r="G53" s="53">
        <v>0</v>
      </c>
      <c r="H53" s="43">
        <f t="shared" si="11"/>
        <v>0</v>
      </c>
      <c r="I53" s="49">
        <v>0</v>
      </c>
      <c r="J53" s="49">
        <v>0</v>
      </c>
      <c r="K53" s="49">
        <v>0</v>
      </c>
      <c r="L53" s="43">
        <f t="shared" si="12"/>
        <v>0</v>
      </c>
      <c r="M53" s="49">
        <v>0</v>
      </c>
      <c r="N53" s="49">
        <v>0</v>
      </c>
      <c r="O53" s="49">
        <v>0</v>
      </c>
      <c r="P53" s="50">
        <f t="shared" si="13"/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3">
        <f t="shared" si="14"/>
        <v>0</v>
      </c>
      <c r="Y53" s="49">
        <v>0</v>
      </c>
    </row>
    <row r="54" spans="1:25" ht="12">
      <c r="A54" s="57" t="s">
        <v>348</v>
      </c>
      <c r="B54" s="29" t="s">
        <v>50</v>
      </c>
      <c r="E54" s="53">
        <v>0</v>
      </c>
      <c r="F54" s="53">
        <v>0</v>
      </c>
      <c r="G54" s="53">
        <v>0</v>
      </c>
      <c r="H54" s="43">
        <f t="shared" si="11"/>
        <v>0</v>
      </c>
      <c r="I54" s="49">
        <v>0</v>
      </c>
      <c r="J54" s="49">
        <v>0</v>
      </c>
      <c r="K54" s="49">
        <v>0</v>
      </c>
      <c r="L54" s="43">
        <f t="shared" si="12"/>
        <v>0</v>
      </c>
      <c r="M54" s="49">
        <v>0</v>
      </c>
      <c r="N54" s="49">
        <v>0</v>
      </c>
      <c r="O54" s="49">
        <v>0</v>
      </c>
      <c r="P54" s="50">
        <f t="shared" si="13"/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3">
        <f t="shared" si="14"/>
        <v>0</v>
      </c>
      <c r="Y54" s="49">
        <v>0</v>
      </c>
    </row>
    <row r="55" spans="1:25" ht="12">
      <c r="A55" s="57" t="s">
        <v>349</v>
      </c>
      <c r="B55" s="29" t="s">
        <v>51</v>
      </c>
      <c r="E55" s="53">
        <v>0</v>
      </c>
      <c r="F55" s="53">
        <v>0</v>
      </c>
      <c r="G55" s="53">
        <v>0</v>
      </c>
      <c r="H55" s="43">
        <f t="shared" si="11"/>
        <v>0</v>
      </c>
      <c r="I55" s="49">
        <v>0</v>
      </c>
      <c r="J55" s="49">
        <v>0</v>
      </c>
      <c r="K55" s="49">
        <v>0</v>
      </c>
      <c r="L55" s="43">
        <f t="shared" si="12"/>
        <v>0</v>
      </c>
      <c r="M55" s="49">
        <v>0</v>
      </c>
      <c r="N55" s="49">
        <v>0</v>
      </c>
      <c r="O55" s="49">
        <v>0</v>
      </c>
      <c r="P55" s="50">
        <f t="shared" si="13"/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3">
        <f t="shared" si="14"/>
        <v>0</v>
      </c>
      <c r="Y55" s="49">
        <v>0</v>
      </c>
    </row>
    <row r="56" spans="1:25" ht="12">
      <c r="A56" s="57" t="s">
        <v>350</v>
      </c>
      <c r="B56" s="29" t="s">
        <v>52</v>
      </c>
      <c r="E56" s="53">
        <v>0</v>
      </c>
      <c r="F56" s="53">
        <v>0</v>
      </c>
      <c r="G56" s="53">
        <v>0</v>
      </c>
      <c r="H56" s="43">
        <f t="shared" si="11"/>
        <v>0</v>
      </c>
      <c r="I56" s="49">
        <v>0</v>
      </c>
      <c r="J56" s="49">
        <v>0</v>
      </c>
      <c r="K56" s="49">
        <v>0</v>
      </c>
      <c r="L56" s="43">
        <f t="shared" si="12"/>
        <v>0</v>
      </c>
      <c r="M56" s="49">
        <v>0</v>
      </c>
      <c r="N56" s="49">
        <v>0</v>
      </c>
      <c r="O56" s="49">
        <v>0</v>
      </c>
      <c r="P56" s="50">
        <f t="shared" si="13"/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3">
        <f t="shared" si="14"/>
        <v>0</v>
      </c>
      <c r="Y56" s="49">
        <v>0</v>
      </c>
    </row>
    <row r="57" spans="1:25" ht="12">
      <c r="A57" s="29">
        <v>330</v>
      </c>
      <c r="B57" s="29" t="s">
        <v>53</v>
      </c>
      <c r="E57" s="55">
        <f>+E58+E59+E60+E61</f>
        <v>0</v>
      </c>
      <c r="F57" s="55">
        <f>+F58+F59+F60+F61</f>
        <v>0</v>
      </c>
      <c r="G57" s="55">
        <f>+G58+G59+G60+G61</f>
        <v>0</v>
      </c>
      <c r="H57" s="43">
        <f t="shared" si="11"/>
        <v>0</v>
      </c>
      <c r="I57" s="55">
        <f>+I58+I59+I60+I61</f>
        <v>0</v>
      </c>
      <c r="J57" s="49">
        <v>0</v>
      </c>
      <c r="K57" s="49">
        <v>0</v>
      </c>
      <c r="L57" s="43">
        <f t="shared" si="12"/>
        <v>0</v>
      </c>
      <c r="M57" s="49">
        <v>0</v>
      </c>
      <c r="N57" s="49">
        <v>0</v>
      </c>
      <c r="O57" s="55">
        <f>+O58+O59+O60+O61</f>
        <v>0</v>
      </c>
      <c r="P57" s="50">
        <f t="shared" si="13"/>
        <v>0</v>
      </c>
      <c r="Q57" s="55">
        <f aca="true" t="shared" si="16" ref="Q57:W57">+Q58+Q59+Q60+Q61</f>
        <v>0</v>
      </c>
      <c r="R57" s="55">
        <f t="shared" si="16"/>
        <v>0</v>
      </c>
      <c r="S57" s="55">
        <f t="shared" si="16"/>
        <v>0</v>
      </c>
      <c r="T57" s="55">
        <f t="shared" si="16"/>
        <v>0</v>
      </c>
      <c r="U57" s="55">
        <f t="shared" si="16"/>
        <v>0</v>
      </c>
      <c r="V57" s="55">
        <f t="shared" si="16"/>
        <v>0</v>
      </c>
      <c r="W57" s="55">
        <f t="shared" si="16"/>
        <v>0</v>
      </c>
      <c r="X57" s="43">
        <f t="shared" si="14"/>
        <v>0</v>
      </c>
      <c r="Y57" s="55">
        <f>+Y58+Y59+Y60+Y61</f>
        <v>0</v>
      </c>
    </row>
    <row r="58" spans="1:25" ht="12">
      <c r="A58" s="57" t="s">
        <v>351</v>
      </c>
      <c r="B58" s="29" t="s">
        <v>54</v>
      </c>
      <c r="E58" s="53">
        <v>0</v>
      </c>
      <c r="F58" s="53">
        <v>0</v>
      </c>
      <c r="G58" s="53">
        <v>0</v>
      </c>
      <c r="H58" s="43">
        <f t="shared" si="11"/>
        <v>0</v>
      </c>
      <c r="I58" s="49">
        <v>0</v>
      </c>
      <c r="J58" s="49">
        <v>0</v>
      </c>
      <c r="K58" s="49">
        <v>0</v>
      </c>
      <c r="L58" s="43">
        <f t="shared" si="12"/>
        <v>0</v>
      </c>
      <c r="M58" s="49">
        <v>0</v>
      </c>
      <c r="N58" s="49">
        <v>0</v>
      </c>
      <c r="O58" s="49">
        <v>0</v>
      </c>
      <c r="P58" s="50">
        <f t="shared" si="13"/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3">
        <f t="shared" si="14"/>
        <v>0</v>
      </c>
      <c r="Y58" s="49">
        <v>0</v>
      </c>
    </row>
    <row r="59" spans="1:25" ht="12">
      <c r="A59" s="57" t="s">
        <v>352</v>
      </c>
      <c r="B59" s="29" t="s">
        <v>55</v>
      </c>
      <c r="E59" s="53">
        <v>0</v>
      </c>
      <c r="F59" s="53">
        <v>0</v>
      </c>
      <c r="G59" s="53">
        <v>0</v>
      </c>
      <c r="H59" s="43">
        <f t="shared" si="11"/>
        <v>0</v>
      </c>
      <c r="I59" s="49">
        <v>0</v>
      </c>
      <c r="J59" s="49">
        <v>0</v>
      </c>
      <c r="K59" s="49">
        <v>0</v>
      </c>
      <c r="L59" s="43">
        <f t="shared" si="12"/>
        <v>0</v>
      </c>
      <c r="M59" s="49">
        <v>0</v>
      </c>
      <c r="N59" s="49">
        <v>0</v>
      </c>
      <c r="O59" s="49">
        <v>0</v>
      </c>
      <c r="P59" s="50">
        <f t="shared" si="13"/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3">
        <f t="shared" si="14"/>
        <v>0</v>
      </c>
      <c r="Y59" s="49">
        <v>0</v>
      </c>
    </row>
    <row r="60" spans="1:25" ht="12">
      <c r="A60" s="57" t="s">
        <v>353</v>
      </c>
      <c r="B60" s="29" t="s">
        <v>56</v>
      </c>
      <c r="E60" s="53">
        <v>0</v>
      </c>
      <c r="F60" s="53">
        <v>0</v>
      </c>
      <c r="G60" s="53">
        <v>0</v>
      </c>
      <c r="H60" s="43">
        <f t="shared" si="11"/>
        <v>0</v>
      </c>
      <c r="I60" s="49">
        <v>0</v>
      </c>
      <c r="J60" s="49">
        <v>0</v>
      </c>
      <c r="K60" s="49">
        <v>0</v>
      </c>
      <c r="L60" s="43">
        <f t="shared" si="12"/>
        <v>0</v>
      </c>
      <c r="M60" s="49">
        <v>0</v>
      </c>
      <c r="N60" s="49">
        <v>0</v>
      </c>
      <c r="O60" s="49">
        <v>0</v>
      </c>
      <c r="P60" s="50">
        <f t="shared" si="13"/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3">
        <f t="shared" si="14"/>
        <v>0</v>
      </c>
      <c r="Y60" s="49">
        <v>0</v>
      </c>
    </row>
    <row r="61" spans="1:25" ht="12">
      <c r="A61" s="57" t="s">
        <v>354</v>
      </c>
      <c r="B61" s="29" t="s">
        <v>57</v>
      </c>
      <c r="E61" s="53">
        <v>0</v>
      </c>
      <c r="F61" s="53">
        <v>0</v>
      </c>
      <c r="G61" s="53">
        <v>0</v>
      </c>
      <c r="H61" s="43">
        <f t="shared" si="11"/>
        <v>0</v>
      </c>
      <c r="I61" s="49">
        <v>0</v>
      </c>
      <c r="J61" s="49">
        <v>0</v>
      </c>
      <c r="K61" s="49">
        <v>0</v>
      </c>
      <c r="L61" s="43">
        <f t="shared" si="12"/>
        <v>0</v>
      </c>
      <c r="M61" s="49">
        <v>0</v>
      </c>
      <c r="N61" s="49">
        <v>0</v>
      </c>
      <c r="O61" s="49">
        <v>0</v>
      </c>
      <c r="P61" s="50">
        <f t="shared" si="13"/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3">
        <f t="shared" si="14"/>
        <v>0</v>
      </c>
      <c r="Y61" s="49">
        <v>0</v>
      </c>
    </row>
    <row r="62" spans="1:25" ht="12">
      <c r="A62" s="29">
        <v>340</v>
      </c>
      <c r="B62" s="29" t="s">
        <v>58</v>
      </c>
      <c r="E62" s="55">
        <f>+E63+E64+E65+E66</f>
        <v>0</v>
      </c>
      <c r="F62" s="55">
        <f>+F63+F64+F65+F66</f>
        <v>0</v>
      </c>
      <c r="G62" s="55">
        <f>+G63+G64+G65+G66</f>
        <v>0</v>
      </c>
      <c r="H62" s="43">
        <f t="shared" si="11"/>
        <v>0</v>
      </c>
      <c r="I62" s="55">
        <f>+I63+I64+I65+I66</f>
        <v>0</v>
      </c>
      <c r="J62" s="49">
        <v>0</v>
      </c>
      <c r="K62" s="49">
        <v>0</v>
      </c>
      <c r="L62" s="43">
        <f t="shared" si="12"/>
        <v>0</v>
      </c>
      <c r="M62" s="49">
        <v>0</v>
      </c>
      <c r="N62" s="49">
        <v>0</v>
      </c>
      <c r="O62" s="55">
        <f>+O63+O64+O65+O66</f>
        <v>0</v>
      </c>
      <c r="P62" s="50">
        <f t="shared" si="13"/>
        <v>0</v>
      </c>
      <c r="Q62" s="55">
        <f aca="true" t="shared" si="17" ref="Q62:W62">+Q63+Q64+Q65+Q66</f>
        <v>0</v>
      </c>
      <c r="R62" s="55">
        <f t="shared" si="17"/>
        <v>0</v>
      </c>
      <c r="S62" s="55">
        <f t="shared" si="17"/>
        <v>0</v>
      </c>
      <c r="T62" s="55">
        <f t="shared" si="17"/>
        <v>0</v>
      </c>
      <c r="U62" s="55">
        <f t="shared" si="17"/>
        <v>0</v>
      </c>
      <c r="V62" s="55">
        <f t="shared" si="17"/>
        <v>0</v>
      </c>
      <c r="W62" s="55">
        <f t="shared" si="17"/>
        <v>0</v>
      </c>
      <c r="X62" s="43">
        <f t="shared" si="14"/>
        <v>0</v>
      </c>
      <c r="Y62" s="55">
        <f>+Y63+Y64+Y65+Y66</f>
        <v>0</v>
      </c>
    </row>
    <row r="63" spans="1:25" ht="12">
      <c r="A63" s="57" t="s">
        <v>355</v>
      </c>
      <c r="B63" s="29" t="s">
        <v>54</v>
      </c>
      <c r="E63" s="53">
        <v>0</v>
      </c>
      <c r="F63" s="53">
        <v>0</v>
      </c>
      <c r="G63" s="53">
        <v>0</v>
      </c>
      <c r="H63" s="43">
        <f t="shared" si="11"/>
        <v>0</v>
      </c>
      <c r="I63" s="49">
        <v>0</v>
      </c>
      <c r="J63" s="49">
        <v>0</v>
      </c>
      <c r="K63" s="49">
        <v>0</v>
      </c>
      <c r="L63" s="43">
        <f t="shared" si="12"/>
        <v>0</v>
      </c>
      <c r="M63" s="49">
        <v>0</v>
      </c>
      <c r="N63" s="49">
        <v>0</v>
      </c>
      <c r="O63" s="49">
        <v>0</v>
      </c>
      <c r="P63" s="50">
        <f t="shared" si="13"/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3">
        <f t="shared" si="14"/>
        <v>0</v>
      </c>
      <c r="Y63" s="49">
        <v>0</v>
      </c>
    </row>
    <row r="64" spans="1:25" ht="12">
      <c r="A64" s="57" t="s">
        <v>356</v>
      </c>
      <c r="B64" s="29" t="s">
        <v>59</v>
      </c>
      <c r="E64" s="53">
        <v>0</v>
      </c>
      <c r="F64" s="53">
        <v>0</v>
      </c>
      <c r="G64" s="53">
        <v>0</v>
      </c>
      <c r="H64" s="43">
        <f t="shared" si="11"/>
        <v>0</v>
      </c>
      <c r="I64" s="49">
        <v>0</v>
      </c>
      <c r="J64" s="49">
        <v>0</v>
      </c>
      <c r="K64" s="49">
        <v>0</v>
      </c>
      <c r="L64" s="43">
        <f t="shared" si="12"/>
        <v>0</v>
      </c>
      <c r="M64" s="49">
        <v>0</v>
      </c>
      <c r="N64" s="49">
        <v>0</v>
      </c>
      <c r="O64" s="49">
        <v>0</v>
      </c>
      <c r="P64" s="50">
        <f t="shared" si="13"/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3">
        <f t="shared" si="14"/>
        <v>0</v>
      </c>
      <c r="Y64" s="49">
        <v>0</v>
      </c>
    </row>
    <row r="65" spans="1:25" ht="12">
      <c r="A65" s="57" t="s">
        <v>357</v>
      </c>
      <c r="B65" s="29" t="s">
        <v>60</v>
      </c>
      <c r="E65" s="53">
        <v>0</v>
      </c>
      <c r="F65" s="53">
        <v>0</v>
      </c>
      <c r="G65" s="53">
        <v>0</v>
      </c>
      <c r="H65" s="43">
        <f t="shared" si="11"/>
        <v>0</v>
      </c>
      <c r="I65" s="49">
        <v>0</v>
      </c>
      <c r="J65" s="49">
        <v>0</v>
      </c>
      <c r="K65" s="49">
        <v>0</v>
      </c>
      <c r="L65" s="43">
        <f t="shared" si="12"/>
        <v>0</v>
      </c>
      <c r="M65" s="49">
        <v>0</v>
      </c>
      <c r="N65" s="49">
        <v>0</v>
      </c>
      <c r="O65" s="49">
        <v>0</v>
      </c>
      <c r="P65" s="50">
        <f t="shared" si="13"/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3">
        <f t="shared" si="14"/>
        <v>0</v>
      </c>
      <c r="Y65" s="49">
        <v>0</v>
      </c>
    </row>
    <row r="66" spans="1:25" ht="12">
      <c r="A66" s="57" t="s">
        <v>358</v>
      </c>
      <c r="B66" s="29" t="s">
        <v>57</v>
      </c>
      <c r="E66" s="53">
        <v>0</v>
      </c>
      <c r="F66" s="53">
        <v>0</v>
      </c>
      <c r="G66" s="53">
        <v>0</v>
      </c>
      <c r="H66" s="43">
        <f t="shared" si="11"/>
        <v>0</v>
      </c>
      <c r="I66" s="49">
        <v>0</v>
      </c>
      <c r="J66" s="49">
        <v>0</v>
      </c>
      <c r="K66" s="49">
        <v>0</v>
      </c>
      <c r="L66" s="43">
        <f t="shared" si="12"/>
        <v>0</v>
      </c>
      <c r="M66" s="49">
        <v>0</v>
      </c>
      <c r="N66" s="49">
        <v>0</v>
      </c>
      <c r="O66" s="49">
        <v>0</v>
      </c>
      <c r="P66" s="50">
        <f t="shared" si="13"/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3">
        <f t="shared" si="14"/>
        <v>0</v>
      </c>
      <c r="Y66" s="49">
        <v>0</v>
      </c>
    </row>
    <row r="67" spans="1:25" ht="12">
      <c r="A67" s="29">
        <v>350</v>
      </c>
      <c r="B67" s="29" t="s">
        <v>61</v>
      </c>
      <c r="E67" s="53">
        <v>0</v>
      </c>
      <c r="F67" s="53">
        <v>0</v>
      </c>
      <c r="G67" s="53">
        <v>0</v>
      </c>
      <c r="H67" s="43">
        <f t="shared" si="11"/>
        <v>0</v>
      </c>
      <c r="I67" s="49">
        <v>0</v>
      </c>
      <c r="J67" s="49">
        <v>0</v>
      </c>
      <c r="K67" s="49">
        <v>0</v>
      </c>
      <c r="L67" s="43">
        <f t="shared" si="12"/>
        <v>0</v>
      </c>
      <c r="M67" s="49">
        <v>0</v>
      </c>
      <c r="N67" s="49">
        <v>0</v>
      </c>
      <c r="O67" s="49">
        <v>0</v>
      </c>
      <c r="P67" s="50">
        <f t="shared" si="13"/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3">
        <f t="shared" si="14"/>
        <v>0</v>
      </c>
      <c r="Y67" s="49">
        <v>0</v>
      </c>
    </row>
    <row r="68" spans="1:25" ht="12">
      <c r="A68" s="29">
        <v>360</v>
      </c>
      <c r="B68" s="29" t="s">
        <v>62</v>
      </c>
      <c r="E68" s="53">
        <v>0</v>
      </c>
      <c r="F68" s="53">
        <v>0</v>
      </c>
      <c r="G68" s="53">
        <v>0</v>
      </c>
      <c r="H68" s="43">
        <f t="shared" si="11"/>
        <v>0</v>
      </c>
      <c r="I68" s="49">
        <v>0</v>
      </c>
      <c r="J68" s="49">
        <v>0</v>
      </c>
      <c r="K68" s="49">
        <v>0</v>
      </c>
      <c r="L68" s="43">
        <f t="shared" si="12"/>
        <v>0</v>
      </c>
      <c r="M68" s="49">
        <v>0</v>
      </c>
      <c r="N68" s="49">
        <v>0</v>
      </c>
      <c r="O68" s="49">
        <v>0</v>
      </c>
      <c r="P68" s="50">
        <f t="shared" si="13"/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3">
        <f t="shared" si="14"/>
        <v>0</v>
      </c>
      <c r="Y68" s="49">
        <v>0</v>
      </c>
    </row>
    <row r="69" spans="1:25" ht="12">
      <c r="A69" s="29">
        <v>370</v>
      </c>
      <c r="B69" s="29" t="s">
        <v>63</v>
      </c>
      <c r="E69" s="55">
        <f aca="true" t="shared" si="18" ref="E69:W69">E51+E52+E57+E62+E67+E68</f>
        <v>0</v>
      </c>
      <c r="F69" s="55">
        <f t="shared" si="18"/>
        <v>0</v>
      </c>
      <c r="G69" s="55">
        <f t="shared" si="18"/>
        <v>0</v>
      </c>
      <c r="H69" s="55">
        <f t="shared" si="18"/>
        <v>0</v>
      </c>
      <c r="I69" s="55">
        <f t="shared" si="18"/>
        <v>0</v>
      </c>
      <c r="J69" s="55">
        <f t="shared" si="18"/>
        <v>0</v>
      </c>
      <c r="K69" s="55">
        <f t="shared" si="18"/>
        <v>0</v>
      </c>
      <c r="L69" s="55">
        <f t="shared" si="18"/>
        <v>0</v>
      </c>
      <c r="M69" s="55">
        <f t="shared" si="18"/>
        <v>0</v>
      </c>
      <c r="N69" s="55">
        <f t="shared" si="18"/>
        <v>0</v>
      </c>
      <c r="O69" s="55">
        <f t="shared" si="18"/>
        <v>0</v>
      </c>
      <c r="P69" s="55">
        <f t="shared" si="18"/>
        <v>0</v>
      </c>
      <c r="Q69" s="55">
        <f t="shared" si="18"/>
        <v>0</v>
      </c>
      <c r="R69" s="55">
        <f t="shared" si="18"/>
        <v>0</v>
      </c>
      <c r="S69" s="55">
        <f t="shared" si="18"/>
        <v>0</v>
      </c>
      <c r="T69" s="55">
        <f t="shared" si="18"/>
        <v>0</v>
      </c>
      <c r="U69" s="55">
        <f t="shared" si="18"/>
        <v>0</v>
      </c>
      <c r="V69" s="55">
        <f t="shared" si="18"/>
        <v>0</v>
      </c>
      <c r="W69" s="55">
        <f t="shared" si="18"/>
        <v>0</v>
      </c>
      <c r="X69" s="43">
        <f t="shared" si="14"/>
        <v>0</v>
      </c>
      <c r="Y69" s="55">
        <f>Y51+Y52+Y57+Y62+Y67+Y68</f>
        <v>0</v>
      </c>
    </row>
    <row r="70" spans="5:83" ht="12">
      <c r="E70" s="51" t="s">
        <v>84</v>
      </c>
      <c r="F70" s="51" t="s">
        <v>84</v>
      </c>
      <c r="G70" s="51" t="s">
        <v>84</v>
      </c>
      <c r="H70" s="51" t="s">
        <v>84</v>
      </c>
      <c r="I70" s="51" t="s">
        <v>84</v>
      </c>
      <c r="J70" s="51" t="s">
        <v>84</v>
      </c>
      <c r="K70" s="51" t="s">
        <v>84</v>
      </c>
      <c r="L70" s="51" t="s">
        <v>84</v>
      </c>
      <c r="M70" s="51" t="s">
        <v>84</v>
      </c>
      <c r="N70" s="51" t="s">
        <v>84</v>
      </c>
      <c r="O70" s="51" t="s">
        <v>84</v>
      </c>
      <c r="P70" s="52" t="s">
        <v>84</v>
      </c>
      <c r="Q70" s="51" t="s">
        <v>84</v>
      </c>
      <c r="R70" s="51" t="s">
        <v>84</v>
      </c>
      <c r="S70" s="51" t="s">
        <v>84</v>
      </c>
      <c r="T70" s="51" t="s">
        <v>84</v>
      </c>
      <c r="U70" s="51" t="s">
        <v>84</v>
      </c>
      <c r="V70" s="51" t="s">
        <v>84</v>
      </c>
      <c r="W70" s="51" t="s">
        <v>84</v>
      </c>
      <c r="X70" s="51" t="s">
        <v>84</v>
      </c>
      <c r="Y70" s="51" t="s">
        <v>84</v>
      </c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</row>
    <row r="71" spans="2:83" ht="12">
      <c r="B71" s="28" t="s">
        <v>13</v>
      </c>
      <c r="E71" s="51" t="s">
        <v>84</v>
      </c>
      <c r="F71" s="51" t="s">
        <v>84</v>
      </c>
      <c r="G71" s="51" t="s">
        <v>84</v>
      </c>
      <c r="H71" s="51" t="s">
        <v>84</v>
      </c>
      <c r="I71" s="51" t="s">
        <v>84</v>
      </c>
      <c r="J71" s="51" t="s">
        <v>84</v>
      </c>
      <c r="K71" s="51" t="s">
        <v>84</v>
      </c>
      <c r="L71" s="51" t="s">
        <v>84</v>
      </c>
      <c r="M71" s="51" t="s">
        <v>84</v>
      </c>
      <c r="N71" s="51" t="s">
        <v>84</v>
      </c>
      <c r="O71" s="51" t="s">
        <v>84</v>
      </c>
      <c r="P71" s="52" t="s">
        <v>84</v>
      </c>
      <c r="Q71" s="51" t="s">
        <v>84</v>
      </c>
      <c r="R71" s="51" t="s">
        <v>84</v>
      </c>
      <c r="S71" s="51" t="s">
        <v>84</v>
      </c>
      <c r="T71" s="51" t="s">
        <v>84</v>
      </c>
      <c r="U71" s="51" t="s">
        <v>84</v>
      </c>
      <c r="V71" s="51" t="s">
        <v>84</v>
      </c>
      <c r="W71" s="51" t="s">
        <v>84</v>
      </c>
      <c r="X71" s="51" t="s">
        <v>84</v>
      </c>
      <c r="Y71" s="51" t="s">
        <v>84</v>
      </c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</row>
    <row r="72" spans="1:25" ht="12">
      <c r="A72" s="29">
        <v>380</v>
      </c>
      <c r="B72" s="29" t="s">
        <v>64</v>
      </c>
      <c r="E72" s="53">
        <v>0</v>
      </c>
      <c r="F72" s="53">
        <v>0</v>
      </c>
      <c r="G72" s="53">
        <v>0</v>
      </c>
      <c r="H72" s="43">
        <f>SUM(E72:G72)</f>
        <v>0</v>
      </c>
      <c r="I72" s="49">
        <v>0</v>
      </c>
      <c r="J72" s="49">
        <v>0</v>
      </c>
      <c r="K72" s="49">
        <v>0</v>
      </c>
      <c r="L72" s="43">
        <f>I72-J72-K72</f>
        <v>0</v>
      </c>
      <c r="M72" s="49">
        <v>0</v>
      </c>
      <c r="N72" s="49">
        <v>0</v>
      </c>
      <c r="O72" s="49">
        <v>0</v>
      </c>
      <c r="P72" s="50">
        <f>+M72+N72+O72</f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3">
        <f>SUM(Q72:W72)</f>
        <v>0</v>
      </c>
      <c r="Y72" s="49">
        <v>0</v>
      </c>
    </row>
    <row r="73" spans="1:25" ht="12">
      <c r="A73" s="29">
        <v>390</v>
      </c>
      <c r="B73" s="29" t="s">
        <v>65</v>
      </c>
      <c r="E73" s="53">
        <v>0</v>
      </c>
      <c r="F73" s="53">
        <v>0</v>
      </c>
      <c r="G73" s="53">
        <v>0</v>
      </c>
      <c r="H73" s="43">
        <f>SUM(E73:G73)</f>
        <v>0</v>
      </c>
      <c r="I73" s="49">
        <v>0</v>
      </c>
      <c r="J73" s="49">
        <v>0</v>
      </c>
      <c r="K73" s="49">
        <v>0</v>
      </c>
      <c r="L73" s="43">
        <f>I73-J73-K73</f>
        <v>0</v>
      </c>
      <c r="M73" s="49">
        <v>0</v>
      </c>
      <c r="N73" s="49">
        <v>0</v>
      </c>
      <c r="O73" s="49">
        <v>0</v>
      </c>
      <c r="P73" s="50">
        <f>+M73+N73+O73</f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3">
        <f>SUM(Q73:W73)</f>
        <v>0</v>
      </c>
      <c r="Y73" s="49">
        <v>0</v>
      </c>
    </row>
    <row r="74" spans="1:25" ht="12">
      <c r="A74" s="29">
        <v>400</v>
      </c>
      <c r="B74" s="29" t="s">
        <v>66</v>
      </c>
      <c r="E74" s="54" t="s">
        <v>83</v>
      </c>
      <c r="F74" s="54" t="s">
        <v>83</v>
      </c>
      <c r="G74" s="54" t="s">
        <v>83</v>
      </c>
      <c r="H74" s="54" t="s">
        <v>83</v>
      </c>
      <c r="I74" s="49">
        <v>0</v>
      </c>
      <c r="J74" s="49">
        <v>0</v>
      </c>
      <c r="K74" s="49">
        <v>0</v>
      </c>
      <c r="L74" s="43">
        <f>I74-J74-K74</f>
        <v>0</v>
      </c>
      <c r="M74" s="49">
        <v>0</v>
      </c>
      <c r="N74" s="49">
        <v>0</v>
      </c>
      <c r="O74" s="49">
        <v>0</v>
      </c>
      <c r="P74" s="50">
        <f>+M74+N74+O74</f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3">
        <f>SUM(Q74:W74)</f>
        <v>0</v>
      </c>
      <c r="Y74" s="49">
        <v>0</v>
      </c>
    </row>
    <row r="75" spans="5:101" ht="12">
      <c r="E75" s="51" t="s">
        <v>84</v>
      </c>
      <c r="F75" s="51" t="s">
        <v>84</v>
      </c>
      <c r="G75" s="51" t="s">
        <v>84</v>
      </c>
      <c r="H75" s="51" t="s">
        <v>84</v>
      </c>
      <c r="I75" s="51" t="s">
        <v>84</v>
      </c>
      <c r="J75" s="51" t="s">
        <v>84</v>
      </c>
      <c r="K75" s="51" t="s">
        <v>84</v>
      </c>
      <c r="L75" s="51" t="s">
        <v>84</v>
      </c>
      <c r="M75" s="51" t="s">
        <v>84</v>
      </c>
      <c r="N75" s="51" t="s">
        <v>84</v>
      </c>
      <c r="O75" s="51" t="s">
        <v>84</v>
      </c>
      <c r="P75" s="52" t="s">
        <v>84</v>
      </c>
      <c r="Q75" s="51" t="s">
        <v>84</v>
      </c>
      <c r="R75" s="51" t="s">
        <v>84</v>
      </c>
      <c r="S75" s="51" t="s">
        <v>84</v>
      </c>
      <c r="T75" s="51" t="s">
        <v>84</v>
      </c>
      <c r="U75" s="51" t="s">
        <v>84</v>
      </c>
      <c r="V75" s="51" t="s">
        <v>84</v>
      </c>
      <c r="W75" s="51" t="s">
        <v>84</v>
      </c>
      <c r="X75" s="51" t="s">
        <v>84</v>
      </c>
      <c r="Y75" s="51" t="s">
        <v>84</v>
      </c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</row>
    <row r="76" spans="1:101" ht="12">
      <c r="A76" s="28"/>
      <c r="B76" s="28" t="s">
        <v>14</v>
      </c>
      <c r="E76" s="51" t="s">
        <v>84</v>
      </c>
      <c r="F76" s="51" t="s">
        <v>84</v>
      </c>
      <c r="G76" s="51" t="s">
        <v>84</v>
      </c>
      <c r="H76" s="51" t="s">
        <v>84</v>
      </c>
      <c r="I76" s="51" t="s">
        <v>84</v>
      </c>
      <c r="J76" s="51" t="s">
        <v>84</v>
      </c>
      <c r="K76" s="51" t="s">
        <v>84</v>
      </c>
      <c r="L76" s="51" t="s">
        <v>84</v>
      </c>
      <c r="M76" s="51" t="s">
        <v>84</v>
      </c>
      <c r="N76" s="51" t="s">
        <v>84</v>
      </c>
      <c r="O76" s="51" t="s">
        <v>84</v>
      </c>
      <c r="P76" s="52" t="s">
        <v>84</v>
      </c>
      <c r="Q76" s="51" t="s">
        <v>84</v>
      </c>
      <c r="R76" s="51" t="s">
        <v>84</v>
      </c>
      <c r="S76" s="51" t="s">
        <v>84</v>
      </c>
      <c r="T76" s="51" t="s">
        <v>84</v>
      </c>
      <c r="U76" s="51" t="s">
        <v>84</v>
      </c>
      <c r="V76" s="51" t="s">
        <v>84</v>
      </c>
      <c r="W76" s="51" t="s">
        <v>84</v>
      </c>
      <c r="X76" s="51" t="s">
        <v>84</v>
      </c>
      <c r="Y76" s="51" t="s">
        <v>84</v>
      </c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</row>
    <row r="77" spans="1:25" ht="12">
      <c r="A77" s="29">
        <v>410</v>
      </c>
      <c r="B77" s="29" t="s">
        <v>67</v>
      </c>
      <c r="E77" s="54" t="s">
        <v>83</v>
      </c>
      <c r="F77" s="54" t="s">
        <v>83</v>
      </c>
      <c r="G77" s="54" t="s">
        <v>83</v>
      </c>
      <c r="H77" s="54" t="s">
        <v>83</v>
      </c>
      <c r="I77" s="54">
        <f>I69-I72-I73+I74</f>
        <v>0</v>
      </c>
      <c r="J77" s="54" t="s">
        <v>83</v>
      </c>
      <c r="K77" s="54" t="s">
        <v>83</v>
      </c>
      <c r="L77" s="54">
        <f aca="true" t="shared" si="19" ref="L77:Y77">L69-L72-L73+L74</f>
        <v>0</v>
      </c>
      <c r="M77" s="54">
        <f t="shared" si="19"/>
        <v>0</v>
      </c>
      <c r="N77" s="54">
        <f t="shared" si="19"/>
        <v>0</v>
      </c>
      <c r="O77" s="54">
        <f t="shared" si="19"/>
        <v>0</v>
      </c>
      <c r="P77" s="54">
        <f t="shared" si="19"/>
        <v>0</v>
      </c>
      <c r="Q77" s="54">
        <f t="shared" si="19"/>
        <v>0</v>
      </c>
      <c r="R77" s="54">
        <f t="shared" si="19"/>
        <v>0</v>
      </c>
      <c r="S77" s="54">
        <f t="shared" si="19"/>
        <v>0</v>
      </c>
      <c r="T77" s="54">
        <f t="shared" si="19"/>
        <v>0</v>
      </c>
      <c r="U77" s="54">
        <f t="shared" si="19"/>
        <v>0</v>
      </c>
      <c r="V77" s="54">
        <f t="shared" si="19"/>
        <v>0</v>
      </c>
      <c r="W77" s="54">
        <f t="shared" si="19"/>
        <v>0</v>
      </c>
      <c r="X77" s="54">
        <f t="shared" si="19"/>
        <v>0</v>
      </c>
      <c r="Y77" s="54">
        <f t="shared" si="19"/>
        <v>0</v>
      </c>
    </row>
    <row r="78" spans="1:25" ht="12">
      <c r="A78" s="29">
        <v>420</v>
      </c>
      <c r="B78" s="29" t="s">
        <v>68</v>
      </c>
      <c r="E78" s="54" t="s">
        <v>83</v>
      </c>
      <c r="F78" s="54" t="s">
        <v>83</v>
      </c>
      <c r="G78" s="54" t="s">
        <v>83</v>
      </c>
      <c r="H78" s="54" t="s">
        <v>83</v>
      </c>
      <c r="I78" s="54" t="s">
        <v>83</v>
      </c>
      <c r="J78" s="54" t="s">
        <v>83</v>
      </c>
      <c r="K78" s="54" t="s">
        <v>83</v>
      </c>
      <c r="L78" s="43">
        <f aca="true" t="shared" si="20" ref="L78:Y78">SUM((L17-L41-L46+L45),0)</f>
        <v>0</v>
      </c>
      <c r="M78" s="43">
        <f t="shared" si="20"/>
        <v>0</v>
      </c>
      <c r="N78" s="43">
        <f t="shared" si="20"/>
        <v>0</v>
      </c>
      <c r="O78" s="43">
        <f t="shared" si="20"/>
        <v>0</v>
      </c>
      <c r="P78" s="43">
        <f t="shared" si="20"/>
        <v>0</v>
      </c>
      <c r="Q78" s="43">
        <f t="shared" si="20"/>
        <v>0</v>
      </c>
      <c r="R78" s="43">
        <f t="shared" si="20"/>
        <v>0</v>
      </c>
      <c r="S78" s="43">
        <f t="shared" si="20"/>
        <v>0</v>
      </c>
      <c r="T78" s="43">
        <f t="shared" si="20"/>
        <v>0</v>
      </c>
      <c r="U78" s="43">
        <f t="shared" si="20"/>
        <v>0</v>
      </c>
      <c r="V78" s="43">
        <f t="shared" si="20"/>
        <v>0</v>
      </c>
      <c r="W78" s="43">
        <f t="shared" si="20"/>
        <v>0</v>
      </c>
      <c r="X78" s="43">
        <f t="shared" si="20"/>
        <v>0</v>
      </c>
      <c r="Y78" s="43">
        <f t="shared" si="20"/>
        <v>0</v>
      </c>
    </row>
    <row r="79" spans="1:25" ht="12">
      <c r="A79" s="29">
        <v>430</v>
      </c>
      <c r="B79" s="29" t="s">
        <v>69</v>
      </c>
      <c r="E79" s="54" t="s">
        <v>83</v>
      </c>
      <c r="F79" s="54" t="s">
        <v>83</v>
      </c>
      <c r="G79" s="54" t="s">
        <v>83</v>
      </c>
      <c r="H79" s="54" t="s">
        <v>83</v>
      </c>
      <c r="I79" s="54" t="s">
        <v>83</v>
      </c>
      <c r="J79" s="54" t="s">
        <v>83</v>
      </c>
      <c r="K79" s="58">
        <v>0.1125</v>
      </c>
      <c r="L79" s="58">
        <f aca="true" t="shared" si="21" ref="L79:S79">IF(L78=0,0,L78/L77)</f>
        <v>0</v>
      </c>
      <c r="M79" s="58">
        <f t="shared" si="21"/>
        <v>0</v>
      </c>
      <c r="N79" s="58">
        <f t="shared" si="21"/>
        <v>0</v>
      </c>
      <c r="O79" s="58">
        <f t="shared" si="21"/>
        <v>0</v>
      </c>
      <c r="P79" s="58">
        <f t="shared" si="21"/>
        <v>0</v>
      </c>
      <c r="Q79" s="58">
        <f t="shared" si="21"/>
        <v>0</v>
      </c>
      <c r="R79" s="58">
        <f t="shared" si="21"/>
        <v>0</v>
      </c>
      <c r="S79" s="58">
        <f t="shared" si="21"/>
        <v>0</v>
      </c>
      <c r="T79" s="58">
        <f>IF(T77=0,0,T78/T77)</f>
        <v>0</v>
      </c>
      <c r="U79" s="58">
        <f>IF(U78=0,0,U78/U77)</f>
        <v>0</v>
      </c>
      <c r="V79" s="58">
        <f>IF(V78=0,0,V78/V77)</f>
        <v>0</v>
      </c>
      <c r="W79" s="58">
        <f>IF(W78=0,0,W78/W77)</f>
        <v>0</v>
      </c>
      <c r="X79" s="58">
        <f>IF(X78=0,0,X78/X77)</f>
        <v>0</v>
      </c>
      <c r="Y79" s="58">
        <f>IF(Y78=0,0,Y78/Y77)</f>
        <v>0</v>
      </c>
    </row>
    <row r="80" spans="5:10" ht="12">
      <c r="E80" s="43"/>
      <c r="F80" s="43"/>
      <c r="G80" s="43"/>
      <c r="H80" s="43"/>
      <c r="I80" s="43"/>
      <c r="J80" s="43"/>
    </row>
  </sheetData>
  <printOptions/>
  <pageMargins left="0.75" right="0.75" top="0.3" bottom="0.5" header="0.5" footer="0.5"/>
  <pageSetup horizontalDpi="300" verticalDpi="300" orientation="landscape" scale="60" r:id="rId3"/>
  <headerFooter alignWithMargins="0">
    <oddHeader>&amp;L&amp;"Arial,Bold"
&amp;7Page &amp;P of &amp;N</oddHeader>
  </headerFooter>
  <colBreaks count="3" manualBreakCount="3">
    <brk id="10" max="65535" man="1"/>
    <brk id="16" max="65535" man="1"/>
    <brk id="22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140625" defaultRowHeight="12.75"/>
  <cols>
    <col min="5" max="5" width="11.8515625" style="0" customWidth="1"/>
    <col min="6" max="6" width="18.8515625" style="0" customWidth="1"/>
    <col min="7" max="7" width="15.421875" style="0" customWidth="1"/>
    <col min="8" max="8" width="14.8515625" style="0" customWidth="1"/>
    <col min="9" max="9" width="16.140625" style="0" customWidth="1"/>
    <col min="10" max="10" width="15.7109375" style="0" customWidth="1"/>
    <col min="11" max="11" width="15.421875" style="0" customWidth="1"/>
    <col min="12" max="12" width="13.57421875" style="0" customWidth="1"/>
  </cols>
  <sheetData>
    <row r="1" spans="1:10" ht="12.75">
      <c r="A1" s="1" t="s">
        <v>241</v>
      </c>
      <c r="F1" s="3" t="s">
        <v>143</v>
      </c>
      <c r="J1" s="3" t="s">
        <v>143</v>
      </c>
    </row>
    <row r="2" spans="1:10" ht="12.75">
      <c r="A2" s="1" t="s">
        <v>0</v>
      </c>
      <c r="C2" s="99">
        <f>'COS-1(P)'!C2</f>
        <v>39614</v>
      </c>
      <c r="F2" s="3" t="s">
        <v>373</v>
      </c>
      <c r="J2" s="1" t="s">
        <v>387</v>
      </c>
    </row>
    <row r="3" spans="1:10" ht="12.75">
      <c r="A3" s="1" t="s">
        <v>1</v>
      </c>
      <c r="C3" s="3" t="str">
        <f>'COS-1(P)'!C3</f>
        <v>Telephone Company</v>
      </c>
      <c r="F3" s="3" t="s">
        <v>247</v>
      </c>
      <c r="J3" s="3" t="s">
        <v>247</v>
      </c>
    </row>
    <row r="4" spans="1:3" ht="12.75">
      <c r="A4" t="s">
        <v>127</v>
      </c>
      <c r="C4" s="3">
        <f>'COS-1(P)'!C4</f>
        <v>0</v>
      </c>
    </row>
    <row r="5" spans="1:3" ht="12.75">
      <c r="A5" t="str">
        <f>'COS-1(P)'!A5</f>
        <v>COSA:</v>
      </c>
      <c r="C5" s="3">
        <f>'COS-1(P)'!C5</f>
        <v>0</v>
      </c>
    </row>
    <row r="7" spans="5:12" ht="12.75">
      <c r="E7" s="6"/>
      <c r="F7" s="6" t="s">
        <v>244</v>
      </c>
      <c r="G7" s="6" t="s">
        <v>246</v>
      </c>
      <c r="H7" s="6"/>
      <c r="I7" s="6"/>
      <c r="J7" s="6"/>
      <c r="K7" s="6"/>
      <c r="L7" s="6"/>
    </row>
    <row r="8" spans="5:12" ht="12.75">
      <c r="E8" s="6" t="s">
        <v>388</v>
      </c>
      <c r="F8" s="6" t="s">
        <v>245</v>
      </c>
      <c r="G8" s="6" t="s">
        <v>100</v>
      </c>
      <c r="H8" s="6" t="s">
        <v>103</v>
      </c>
      <c r="I8" s="6" t="s">
        <v>103</v>
      </c>
      <c r="J8" s="6"/>
      <c r="K8" s="6" t="s">
        <v>106</v>
      </c>
      <c r="L8" s="6" t="s">
        <v>123</v>
      </c>
    </row>
    <row r="9" spans="5:12" ht="12.75">
      <c r="E9" s="6" t="s">
        <v>243</v>
      </c>
      <c r="F9" s="6" t="s">
        <v>243</v>
      </c>
      <c r="G9" s="6" t="s">
        <v>101</v>
      </c>
      <c r="H9" s="6" t="s">
        <v>104</v>
      </c>
      <c r="I9" s="6" t="s">
        <v>114</v>
      </c>
      <c r="J9" s="6" t="s">
        <v>110</v>
      </c>
      <c r="K9" s="6" t="s">
        <v>37</v>
      </c>
      <c r="L9" s="6" t="s">
        <v>37</v>
      </c>
    </row>
    <row r="10" spans="2:12" ht="12.75">
      <c r="B10" s="1" t="s">
        <v>242</v>
      </c>
      <c r="E10" s="6" t="s">
        <v>8</v>
      </c>
      <c r="F10" s="6" t="s">
        <v>9</v>
      </c>
      <c r="G10" s="6" t="s">
        <v>73</v>
      </c>
      <c r="H10" s="6" t="s">
        <v>74</v>
      </c>
      <c r="I10" s="6" t="s">
        <v>77</v>
      </c>
      <c r="J10" s="6" t="s">
        <v>80</v>
      </c>
      <c r="K10" s="6" t="s">
        <v>85</v>
      </c>
      <c r="L10" s="6" t="s">
        <v>91</v>
      </c>
    </row>
    <row r="11" spans="1:12" ht="12.75">
      <c r="A11">
        <v>100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>
        <v>110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>
        <v>120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>
        <v>130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>
        <v>140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>
        <v>150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>
        <v>160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>
        <v>170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>
        <v>180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>
        <v>190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>
        <v>200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>
        <v>210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>
        <v>220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>
        <v>230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ht="12.75">
      <c r="A27" t="s">
        <v>389</v>
      </c>
    </row>
  </sheetData>
  <printOptions/>
  <pageMargins left="0.75" right="0.75" top="1" bottom="1" header="1.87" footer="0.5"/>
  <pageSetup horizontalDpi="300" verticalDpi="300" orientation="landscape" r:id="rId1"/>
  <headerFooter alignWithMargins="0">
    <oddHeader>&amp;L&amp;"Arial,Bold" Page &amp;P of &amp;N</oddHeader>
  </headerFooter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1">
      <selection activeCell="N41" sqref="N41"/>
    </sheetView>
  </sheetViews>
  <sheetFormatPr defaultColWidth="9.140625" defaultRowHeight="12.75"/>
  <cols>
    <col min="2" max="2" width="11.140625" style="0" customWidth="1"/>
    <col min="4" max="4" width="4.421875" style="0" customWidth="1"/>
    <col min="5" max="5" width="13.57421875" style="0" customWidth="1"/>
    <col min="6" max="6" width="13.7109375" style="0" customWidth="1"/>
    <col min="7" max="7" width="14.421875" style="0" customWidth="1"/>
    <col min="8" max="8" width="15.00390625" style="0" customWidth="1"/>
    <col min="9" max="9" width="14.28125" style="0" customWidth="1"/>
    <col min="10" max="10" width="16.28125" style="0" customWidth="1"/>
  </cols>
  <sheetData>
    <row r="1" spans="1:7" ht="12.75">
      <c r="A1" s="1" t="s">
        <v>248</v>
      </c>
      <c r="G1" s="1" t="s">
        <v>143</v>
      </c>
    </row>
    <row r="2" spans="1:7" ht="12.75">
      <c r="A2" s="1" t="s">
        <v>0</v>
      </c>
      <c r="C2" s="99">
        <f>'COS-1(P)'!C2</f>
        <v>39614</v>
      </c>
      <c r="G2" s="1" t="s">
        <v>146</v>
      </c>
    </row>
    <row r="3" spans="1:7" ht="12.75">
      <c r="A3" s="1" t="s">
        <v>1</v>
      </c>
      <c r="C3" s="3" t="str">
        <f>'COS-1(P)'!C3</f>
        <v>Telephone Company</v>
      </c>
      <c r="G3" s="1" t="s">
        <v>254</v>
      </c>
    </row>
    <row r="4" spans="1:3" ht="12.75">
      <c r="A4" s="1" t="s">
        <v>127</v>
      </c>
      <c r="C4" s="24">
        <f>'COS-1(P)'!C4</f>
        <v>0</v>
      </c>
    </row>
    <row r="5" spans="1:3" ht="12.75">
      <c r="A5" s="1" t="str">
        <f>'COS-1(P)'!A5</f>
        <v>COSA:</v>
      </c>
      <c r="C5" s="121">
        <f>'COS-1(P)'!C5</f>
        <v>0</v>
      </c>
    </row>
    <row r="6" ht="12.75">
      <c r="A6" s="1" t="s">
        <v>361</v>
      </c>
    </row>
    <row r="7" spans="5:10" ht="12.75">
      <c r="E7" s="6" t="s">
        <v>174</v>
      </c>
      <c r="F7" s="6" t="s">
        <v>174</v>
      </c>
      <c r="G7" s="6" t="s">
        <v>174</v>
      </c>
      <c r="H7" s="6" t="s">
        <v>175</v>
      </c>
      <c r="I7" s="6" t="s">
        <v>175</v>
      </c>
      <c r="J7" s="6" t="s">
        <v>175</v>
      </c>
    </row>
    <row r="8" spans="5:10" ht="12.75">
      <c r="E8" s="6" t="s">
        <v>251</v>
      </c>
      <c r="F8" s="6" t="s">
        <v>252</v>
      </c>
      <c r="G8" s="6" t="s">
        <v>78</v>
      </c>
      <c r="H8" s="6" t="s">
        <v>251</v>
      </c>
      <c r="I8" s="6" t="s">
        <v>252</v>
      </c>
      <c r="J8" s="6" t="s">
        <v>78</v>
      </c>
    </row>
    <row r="9" spans="2:10" ht="12.75">
      <c r="B9" s="1" t="s">
        <v>249</v>
      </c>
      <c r="E9" s="6" t="s">
        <v>8</v>
      </c>
      <c r="F9" s="6" t="s">
        <v>9</v>
      </c>
      <c r="G9" s="6" t="s">
        <v>73</v>
      </c>
      <c r="H9" s="6" t="s">
        <v>74</v>
      </c>
      <c r="I9" s="6" t="s">
        <v>77</v>
      </c>
      <c r="J9" s="6" t="s">
        <v>80</v>
      </c>
    </row>
    <row r="10" spans="1:10" ht="12.75">
      <c r="A10">
        <v>100</v>
      </c>
      <c r="B10" s="59" t="s">
        <v>462</v>
      </c>
      <c r="E10" s="8">
        <v>0</v>
      </c>
      <c r="F10" s="8">
        <v>0</v>
      </c>
      <c r="G10" s="13">
        <f aca="true" t="shared" si="0" ref="G10:G21">SUM(E10:F10)</f>
        <v>0</v>
      </c>
      <c r="H10" s="8">
        <v>0</v>
      </c>
      <c r="I10" s="8">
        <v>0</v>
      </c>
      <c r="J10" s="13">
        <f aca="true" t="shared" si="1" ref="J10:J21">SUM(H10:I10)</f>
        <v>0</v>
      </c>
    </row>
    <row r="11" spans="1:10" ht="12.75">
      <c r="A11">
        <v>110</v>
      </c>
      <c r="B11" s="59" t="s">
        <v>461</v>
      </c>
      <c r="E11" s="8">
        <v>0</v>
      </c>
      <c r="F11" s="8">
        <v>0</v>
      </c>
      <c r="G11" s="13">
        <f t="shared" si="0"/>
        <v>0</v>
      </c>
      <c r="H11" s="8">
        <v>0</v>
      </c>
      <c r="I11" s="8">
        <v>0</v>
      </c>
      <c r="J11" s="13">
        <f t="shared" si="1"/>
        <v>0</v>
      </c>
    </row>
    <row r="12" spans="1:10" ht="12.75">
      <c r="A12">
        <v>120</v>
      </c>
      <c r="B12" s="59" t="s">
        <v>460</v>
      </c>
      <c r="E12" s="8">
        <v>0</v>
      </c>
      <c r="F12" s="8">
        <v>0</v>
      </c>
      <c r="G12" s="13">
        <f t="shared" si="0"/>
        <v>0</v>
      </c>
      <c r="H12" s="8">
        <v>0</v>
      </c>
      <c r="I12" s="8">
        <v>0</v>
      </c>
      <c r="J12" s="13">
        <f t="shared" si="1"/>
        <v>0</v>
      </c>
    </row>
    <row r="13" spans="1:10" ht="12.75">
      <c r="A13">
        <v>130</v>
      </c>
      <c r="B13" s="59" t="s">
        <v>459</v>
      </c>
      <c r="E13" s="8">
        <v>0</v>
      </c>
      <c r="F13" s="8">
        <v>0</v>
      </c>
      <c r="G13" s="13">
        <f t="shared" si="0"/>
        <v>0</v>
      </c>
      <c r="H13" s="8">
        <v>0</v>
      </c>
      <c r="I13" s="8">
        <v>0</v>
      </c>
      <c r="J13" s="13">
        <f t="shared" si="1"/>
        <v>0</v>
      </c>
    </row>
    <row r="14" spans="1:10" ht="12.75">
      <c r="A14">
        <v>140</v>
      </c>
      <c r="B14" s="59" t="s">
        <v>457</v>
      </c>
      <c r="E14" s="8">
        <v>0</v>
      </c>
      <c r="F14" s="8">
        <v>0</v>
      </c>
      <c r="G14" s="13">
        <f t="shared" si="0"/>
        <v>0</v>
      </c>
      <c r="H14" s="8">
        <v>0</v>
      </c>
      <c r="I14" s="8">
        <v>0</v>
      </c>
      <c r="J14" s="13">
        <f t="shared" si="1"/>
        <v>0</v>
      </c>
    </row>
    <row r="15" spans="1:10" ht="12.75">
      <c r="A15">
        <v>150</v>
      </c>
      <c r="B15" s="59" t="s">
        <v>458</v>
      </c>
      <c r="E15" s="8">
        <v>0</v>
      </c>
      <c r="F15" s="8">
        <v>0</v>
      </c>
      <c r="G15" s="13">
        <f t="shared" si="0"/>
        <v>0</v>
      </c>
      <c r="H15" s="8">
        <v>0</v>
      </c>
      <c r="I15" s="8">
        <v>0</v>
      </c>
      <c r="J15" s="13">
        <f t="shared" si="1"/>
        <v>0</v>
      </c>
    </row>
    <row r="16" spans="1:10" ht="12.75">
      <c r="A16">
        <v>160</v>
      </c>
      <c r="B16" s="59" t="s">
        <v>456</v>
      </c>
      <c r="E16" s="8">
        <v>0</v>
      </c>
      <c r="F16" s="8">
        <v>0</v>
      </c>
      <c r="G16" s="13">
        <f t="shared" si="0"/>
        <v>0</v>
      </c>
      <c r="H16" s="8">
        <v>0</v>
      </c>
      <c r="I16" s="8">
        <v>0</v>
      </c>
      <c r="J16" s="13">
        <f t="shared" si="1"/>
        <v>0</v>
      </c>
    </row>
    <row r="17" spans="1:10" ht="12.75">
      <c r="A17">
        <v>170</v>
      </c>
      <c r="B17" s="59" t="s">
        <v>455</v>
      </c>
      <c r="E17" s="8">
        <v>0</v>
      </c>
      <c r="F17" s="8">
        <v>0</v>
      </c>
      <c r="G17" s="13">
        <f t="shared" si="0"/>
        <v>0</v>
      </c>
      <c r="H17" s="8">
        <v>0</v>
      </c>
      <c r="I17" s="8">
        <v>0</v>
      </c>
      <c r="J17" s="13">
        <f t="shared" si="1"/>
        <v>0</v>
      </c>
    </row>
    <row r="18" spans="1:10" ht="12.75">
      <c r="A18">
        <v>180</v>
      </c>
      <c r="B18" s="59" t="s">
        <v>471</v>
      </c>
      <c r="E18" s="8">
        <v>0</v>
      </c>
      <c r="F18" s="8">
        <v>0</v>
      </c>
      <c r="G18" s="13">
        <f t="shared" si="0"/>
        <v>0</v>
      </c>
      <c r="H18" s="8">
        <v>0</v>
      </c>
      <c r="I18" s="8">
        <v>0</v>
      </c>
      <c r="J18" s="13">
        <f t="shared" si="1"/>
        <v>0</v>
      </c>
    </row>
    <row r="19" spans="1:10" ht="12.75">
      <c r="A19">
        <v>190</v>
      </c>
      <c r="B19" s="59" t="s">
        <v>472</v>
      </c>
      <c r="E19" s="8">
        <v>0</v>
      </c>
      <c r="F19" s="8">
        <v>0</v>
      </c>
      <c r="G19" s="13">
        <f t="shared" si="0"/>
        <v>0</v>
      </c>
      <c r="H19" s="8">
        <v>0</v>
      </c>
      <c r="I19" s="8">
        <v>0</v>
      </c>
      <c r="J19" s="13">
        <f t="shared" si="1"/>
        <v>0</v>
      </c>
    </row>
    <row r="20" spans="1:10" ht="12.75">
      <c r="A20">
        <v>200</v>
      </c>
      <c r="B20" s="59" t="s">
        <v>473</v>
      </c>
      <c r="E20" s="8">
        <v>0</v>
      </c>
      <c r="F20" s="8">
        <v>0</v>
      </c>
      <c r="G20" s="13">
        <f t="shared" si="0"/>
        <v>0</v>
      </c>
      <c r="H20" s="8">
        <v>0</v>
      </c>
      <c r="I20" s="8">
        <v>0</v>
      </c>
      <c r="J20" s="13">
        <f t="shared" si="1"/>
        <v>0</v>
      </c>
    </row>
    <row r="21" spans="1:10" ht="12.75">
      <c r="A21">
        <v>210</v>
      </c>
      <c r="B21" s="59" t="s">
        <v>474</v>
      </c>
      <c r="E21" s="8">
        <v>0</v>
      </c>
      <c r="F21" s="8">
        <v>0</v>
      </c>
      <c r="G21" s="13">
        <f t="shared" si="0"/>
        <v>0</v>
      </c>
      <c r="H21" s="8">
        <v>0</v>
      </c>
      <c r="I21" s="8">
        <v>0</v>
      </c>
      <c r="J21" s="13">
        <f t="shared" si="1"/>
        <v>0</v>
      </c>
    </row>
    <row r="22" spans="5:10" ht="12.75">
      <c r="E22" s="2" t="s">
        <v>84</v>
      </c>
      <c r="F22" s="2" t="s">
        <v>84</v>
      </c>
      <c r="G22" s="17" t="s">
        <v>84</v>
      </c>
      <c r="H22" s="2" t="s">
        <v>84</v>
      </c>
      <c r="I22" s="2" t="s">
        <v>84</v>
      </c>
      <c r="J22" s="17" t="s">
        <v>84</v>
      </c>
    </row>
    <row r="23" spans="1:10" ht="12.75">
      <c r="A23">
        <v>220</v>
      </c>
      <c r="B23" s="59" t="s">
        <v>275</v>
      </c>
      <c r="C23" s="59" t="s">
        <v>475</v>
      </c>
      <c r="E23" s="8">
        <v>0</v>
      </c>
      <c r="F23" s="8">
        <v>0</v>
      </c>
      <c r="G23" s="13">
        <f>SUM(E23:F23)</f>
        <v>0</v>
      </c>
      <c r="H23" s="8">
        <v>0</v>
      </c>
      <c r="I23" s="8">
        <v>0</v>
      </c>
      <c r="J23" s="13">
        <f>SUM(H23:I23)</f>
        <v>0</v>
      </c>
    </row>
    <row r="24" spans="2:10" ht="12.75">
      <c r="B24" s="1"/>
      <c r="C24" s="5"/>
      <c r="E24" s="2" t="s">
        <v>84</v>
      </c>
      <c r="F24" s="2" t="s">
        <v>84</v>
      </c>
      <c r="G24" s="17" t="s">
        <v>84</v>
      </c>
      <c r="H24" s="2" t="s">
        <v>84</v>
      </c>
      <c r="I24" s="2" t="s">
        <v>84</v>
      </c>
      <c r="J24" s="17" t="s">
        <v>84</v>
      </c>
    </row>
    <row r="25" spans="1:10" ht="12.75">
      <c r="A25">
        <v>230</v>
      </c>
      <c r="B25" s="59" t="s">
        <v>465</v>
      </c>
      <c r="C25" s="59"/>
      <c r="E25" s="8">
        <v>0</v>
      </c>
      <c r="F25" s="8">
        <v>0</v>
      </c>
      <c r="G25" s="13">
        <f>SUM(E25:F25)</f>
        <v>0</v>
      </c>
      <c r="H25" s="8">
        <v>0</v>
      </c>
      <c r="I25" s="8">
        <v>0</v>
      </c>
      <c r="J25" s="13">
        <f>SUM(H25:I25)</f>
        <v>0</v>
      </c>
    </row>
    <row r="26" ht="12.75">
      <c r="A26" s="1" t="s">
        <v>362</v>
      </c>
    </row>
    <row r="27" spans="5:9" ht="12.75">
      <c r="E27" s="6" t="s">
        <v>78</v>
      </c>
      <c r="F27" s="6" t="s">
        <v>78</v>
      </c>
      <c r="G27" s="6" t="s">
        <v>253</v>
      </c>
      <c r="H27" s="6" t="s">
        <v>386</v>
      </c>
      <c r="I27" s="6" t="s">
        <v>386</v>
      </c>
    </row>
    <row r="28" spans="5:9" ht="12.75">
      <c r="E28" s="6" t="s">
        <v>251</v>
      </c>
      <c r="F28" s="6" t="s">
        <v>252</v>
      </c>
      <c r="G28" s="6" t="s">
        <v>78</v>
      </c>
      <c r="H28" s="6" t="s">
        <v>251</v>
      </c>
      <c r="I28" s="6" t="s">
        <v>252</v>
      </c>
    </row>
    <row r="29" spans="2:9" ht="12.75">
      <c r="B29" s="1" t="s">
        <v>249</v>
      </c>
      <c r="E29" s="6" t="s">
        <v>8</v>
      </c>
      <c r="F29" s="6" t="s">
        <v>9</v>
      </c>
      <c r="G29" s="6" t="s">
        <v>73</v>
      </c>
      <c r="H29" s="6" t="s">
        <v>74</v>
      </c>
      <c r="I29" s="6" t="s">
        <v>77</v>
      </c>
    </row>
    <row r="30" spans="1:10" ht="12.75">
      <c r="A30">
        <v>100</v>
      </c>
      <c r="B30" t="str">
        <f aca="true" t="shared" si="2" ref="B30:B41">+B10</f>
        <v>1st Qtr. 2004</v>
      </c>
      <c r="E30" s="8">
        <v>0</v>
      </c>
      <c r="F30" s="8">
        <v>0</v>
      </c>
      <c r="G30" s="14">
        <f aca="true" t="shared" si="3" ref="G30:G41">SUM(E30:F30)</f>
        <v>0</v>
      </c>
      <c r="H30" s="8">
        <v>0</v>
      </c>
      <c r="I30" s="8">
        <v>0</v>
      </c>
      <c r="J30" s="8"/>
    </row>
    <row r="31" spans="1:10" ht="12.75">
      <c r="A31">
        <v>110</v>
      </c>
      <c r="B31" t="str">
        <f t="shared" si="2"/>
        <v>2nd Qtr. 2004</v>
      </c>
      <c r="E31" s="8">
        <v>0</v>
      </c>
      <c r="F31" s="8">
        <v>0</v>
      </c>
      <c r="G31" s="14">
        <f t="shared" si="3"/>
        <v>0</v>
      </c>
      <c r="H31" s="8">
        <v>0</v>
      </c>
      <c r="I31" s="8">
        <v>0</v>
      </c>
      <c r="J31" s="8"/>
    </row>
    <row r="32" spans="1:10" ht="12.75">
      <c r="A32">
        <v>120</v>
      </c>
      <c r="B32" t="str">
        <f t="shared" si="2"/>
        <v>3rd Qtr. 2004</v>
      </c>
      <c r="E32" s="8">
        <v>0</v>
      </c>
      <c r="F32" s="8">
        <v>0</v>
      </c>
      <c r="G32" s="14">
        <f t="shared" si="3"/>
        <v>0</v>
      </c>
      <c r="H32" s="8">
        <v>0</v>
      </c>
      <c r="I32" s="8">
        <v>0</v>
      </c>
      <c r="J32" s="8"/>
    </row>
    <row r="33" spans="1:10" ht="12.75">
      <c r="A33">
        <v>130</v>
      </c>
      <c r="B33" t="str">
        <f t="shared" si="2"/>
        <v>4th Qtr. 2004</v>
      </c>
      <c r="E33" s="8">
        <v>0</v>
      </c>
      <c r="F33" s="8">
        <v>0</v>
      </c>
      <c r="G33" s="14">
        <f t="shared" si="3"/>
        <v>0</v>
      </c>
      <c r="H33" s="8">
        <v>0</v>
      </c>
      <c r="I33" s="8">
        <v>0</v>
      </c>
      <c r="J33" s="8"/>
    </row>
    <row r="34" spans="1:10" ht="12.75">
      <c r="A34">
        <v>140</v>
      </c>
      <c r="B34" t="str">
        <f t="shared" si="2"/>
        <v>1st Qtr. 2005</v>
      </c>
      <c r="E34" s="8">
        <v>0</v>
      </c>
      <c r="F34" s="8">
        <v>0</v>
      </c>
      <c r="G34" s="13">
        <f t="shared" si="3"/>
        <v>0</v>
      </c>
      <c r="H34" s="8">
        <v>0</v>
      </c>
      <c r="I34" s="8">
        <v>0</v>
      </c>
      <c r="J34" s="8"/>
    </row>
    <row r="35" spans="1:10" ht="12.75">
      <c r="A35">
        <v>150</v>
      </c>
      <c r="B35" t="str">
        <f t="shared" si="2"/>
        <v>2nd Qtr. 2005</v>
      </c>
      <c r="E35" s="8">
        <v>0</v>
      </c>
      <c r="F35" s="8">
        <v>0</v>
      </c>
      <c r="G35" s="13">
        <f t="shared" si="3"/>
        <v>0</v>
      </c>
      <c r="H35" s="8">
        <v>0</v>
      </c>
      <c r="I35" s="8">
        <v>0</v>
      </c>
      <c r="J35" s="8"/>
    </row>
    <row r="36" spans="1:10" ht="12.75">
      <c r="A36">
        <v>160</v>
      </c>
      <c r="B36" t="str">
        <f t="shared" si="2"/>
        <v>3rd Qtr. 2005</v>
      </c>
      <c r="E36" s="8">
        <v>0</v>
      </c>
      <c r="F36" s="8">
        <v>0</v>
      </c>
      <c r="G36" s="13">
        <f t="shared" si="3"/>
        <v>0</v>
      </c>
      <c r="H36" s="8">
        <v>0</v>
      </c>
      <c r="I36" s="8">
        <v>0</v>
      </c>
      <c r="J36" s="8"/>
    </row>
    <row r="37" spans="1:10" ht="12.75">
      <c r="A37">
        <v>170</v>
      </c>
      <c r="B37" t="str">
        <f t="shared" si="2"/>
        <v>4th Qtr. 2005</v>
      </c>
      <c r="E37" s="8">
        <v>0</v>
      </c>
      <c r="F37" s="8">
        <v>0</v>
      </c>
      <c r="G37" s="13">
        <f t="shared" si="3"/>
        <v>0</v>
      </c>
      <c r="H37" s="8">
        <v>0</v>
      </c>
      <c r="I37" s="8">
        <v>0</v>
      </c>
      <c r="J37" s="8"/>
    </row>
    <row r="38" spans="1:10" ht="12.75">
      <c r="A38">
        <v>180</v>
      </c>
      <c r="B38" t="str">
        <f t="shared" si="2"/>
        <v>1st Qtr. 2006</v>
      </c>
      <c r="E38" s="8">
        <v>0</v>
      </c>
      <c r="F38" s="8">
        <v>0</v>
      </c>
      <c r="G38" s="13">
        <f t="shared" si="3"/>
        <v>0</v>
      </c>
      <c r="H38" s="8">
        <v>0</v>
      </c>
      <c r="I38" s="8">
        <v>0</v>
      </c>
      <c r="J38" s="8"/>
    </row>
    <row r="39" spans="1:10" ht="12.75">
      <c r="A39">
        <v>190</v>
      </c>
      <c r="B39" t="str">
        <f t="shared" si="2"/>
        <v>2nd Qtr. 2006</v>
      </c>
      <c r="E39" s="8">
        <v>0</v>
      </c>
      <c r="F39" s="8">
        <v>0</v>
      </c>
      <c r="G39" s="13">
        <f t="shared" si="3"/>
        <v>0</v>
      </c>
      <c r="H39" s="8">
        <v>0</v>
      </c>
      <c r="I39" s="8">
        <v>0</v>
      </c>
      <c r="J39" s="8"/>
    </row>
    <row r="40" spans="1:10" ht="12.75">
      <c r="A40">
        <v>200</v>
      </c>
      <c r="B40" t="str">
        <f t="shared" si="2"/>
        <v>3rd Qtr. 2006</v>
      </c>
      <c r="E40" s="8">
        <v>0</v>
      </c>
      <c r="F40" s="8">
        <v>0</v>
      </c>
      <c r="G40" s="13">
        <f t="shared" si="3"/>
        <v>0</v>
      </c>
      <c r="H40" s="8">
        <v>0</v>
      </c>
      <c r="I40" s="8">
        <v>0</v>
      </c>
      <c r="J40" s="8"/>
    </row>
    <row r="41" spans="1:10" ht="12.75">
      <c r="A41">
        <v>210</v>
      </c>
      <c r="B41" t="str">
        <f t="shared" si="2"/>
        <v>4th Qtr. 2006</v>
      </c>
      <c r="E41" s="8">
        <v>0</v>
      </c>
      <c r="F41" s="8">
        <v>0</v>
      </c>
      <c r="G41" s="13">
        <f t="shared" si="3"/>
        <v>0</v>
      </c>
      <c r="H41" s="8">
        <v>0</v>
      </c>
      <c r="I41" s="8">
        <v>0</v>
      </c>
      <c r="J41" s="8"/>
    </row>
    <row r="42" spans="5:10" ht="12.75">
      <c r="E42" s="2" t="s">
        <v>84</v>
      </c>
      <c r="F42" s="2" t="s">
        <v>84</v>
      </c>
      <c r="G42" s="17" t="s">
        <v>84</v>
      </c>
      <c r="H42" s="2" t="s">
        <v>84</v>
      </c>
      <c r="I42" s="2" t="s">
        <v>84</v>
      </c>
      <c r="J42" s="2"/>
    </row>
    <row r="43" spans="1:10" ht="12.75">
      <c r="A43">
        <v>220</v>
      </c>
      <c r="B43" s="9" t="str">
        <f>+B23</f>
        <v>Pycos Year,</v>
      </c>
      <c r="C43" s="9" t="str">
        <f>C23</f>
        <v>1/07 - 12/07</v>
      </c>
      <c r="E43" s="8">
        <v>0</v>
      </c>
      <c r="F43" s="8">
        <v>0</v>
      </c>
      <c r="G43" s="13">
        <f>SUM(E43:F43)</f>
        <v>0</v>
      </c>
      <c r="H43" s="8">
        <v>0</v>
      </c>
      <c r="I43" s="8">
        <v>0</v>
      </c>
      <c r="J43" s="8"/>
    </row>
    <row r="44" spans="2:10" ht="12.75">
      <c r="B44" s="1"/>
      <c r="C44" s="9"/>
      <c r="E44" s="2" t="s">
        <v>84</v>
      </c>
      <c r="F44" s="2" t="s">
        <v>84</v>
      </c>
      <c r="G44" s="17" t="s">
        <v>84</v>
      </c>
      <c r="H44" s="2" t="s">
        <v>84</v>
      </c>
      <c r="I44" s="2" t="s">
        <v>84</v>
      </c>
      <c r="J44" s="2"/>
    </row>
    <row r="45" spans="1:10" ht="12.75">
      <c r="A45">
        <v>230</v>
      </c>
      <c r="B45" t="str">
        <f>+B25</f>
        <v>Test Year, 7/08 - 6/09</v>
      </c>
      <c r="E45" s="8">
        <v>0</v>
      </c>
      <c r="F45" s="8">
        <v>0</v>
      </c>
      <c r="G45" s="13">
        <f>SUM(E45:F45)</f>
        <v>0</v>
      </c>
      <c r="H45" s="8">
        <v>0</v>
      </c>
      <c r="I45" s="8">
        <v>0</v>
      </c>
      <c r="J45" s="8"/>
    </row>
  </sheetData>
  <printOptions/>
  <pageMargins left="0.75" right="0.75" top="1" bottom="1" header="1.87" footer="0.5"/>
  <pageSetup horizontalDpi="300" verticalDpi="300" orientation="landscape" r:id="rId1"/>
  <rowBreaks count="2" manualBreakCount="2">
    <brk id="25" max="255" man="1"/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customWidth="1"/>
    <col min="4" max="4" width="4.421875" style="0" customWidth="1"/>
    <col min="5" max="5" width="13.57421875" style="0" customWidth="1"/>
    <col min="6" max="6" width="13.7109375" style="0" customWidth="1"/>
    <col min="7" max="7" width="14.421875" style="0" customWidth="1"/>
    <col min="8" max="8" width="15.00390625" style="0" customWidth="1"/>
    <col min="9" max="9" width="14.28125" style="0" customWidth="1"/>
    <col min="10" max="10" width="16.28125" style="0" customWidth="1"/>
  </cols>
  <sheetData>
    <row r="1" spans="1:7" ht="12.75">
      <c r="A1" s="1" t="s">
        <v>248</v>
      </c>
      <c r="G1" s="1" t="s">
        <v>143</v>
      </c>
    </row>
    <row r="2" spans="1:7" ht="12.75">
      <c r="A2" s="1" t="s">
        <v>0</v>
      </c>
      <c r="C2" s="99">
        <f>'COS-1(P)'!C2</f>
        <v>39614</v>
      </c>
      <c r="G2" s="1" t="s">
        <v>121</v>
      </c>
    </row>
    <row r="3" spans="1:7" ht="12.75">
      <c r="A3" s="1" t="s">
        <v>1</v>
      </c>
      <c r="C3" s="3" t="str">
        <f>'COS-1(P)'!C3</f>
        <v>Telephone Company</v>
      </c>
      <c r="G3" s="1" t="s">
        <v>254</v>
      </c>
    </row>
    <row r="4" spans="1:3" ht="12.75">
      <c r="A4" s="1" t="s">
        <v>127</v>
      </c>
      <c r="C4" s="24">
        <f>'COS-1(P)'!C4</f>
        <v>0</v>
      </c>
    </row>
    <row r="5" spans="1:3" ht="12.75">
      <c r="A5" s="1" t="str">
        <f>'COS-1(P)'!A5</f>
        <v>COSA:</v>
      </c>
      <c r="C5" s="121">
        <f>'COS-1(P)'!C5</f>
        <v>0</v>
      </c>
    </row>
    <row r="6" ht="12.75">
      <c r="A6" s="1" t="s">
        <v>363</v>
      </c>
    </row>
    <row r="7" spans="1:10" ht="12.75">
      <c r="A7" s="1"/>
      <c r="E7" s="6" t="s">
        <v>174</v>
      </c>
      <c r="F7" s="6" t="s">
        <v>175</v>
      </c>
      <c r="G7" s="6" t="s">
        <v>78</v>
      </c>
      <c r="H7" s="6" t="s">
        <v>78</v>
      </c>
      <c r="I7" s="6" t="s">
        <v>78</v>
      </c>
      <c r="J7" s="6" t="s">
        <v>112</v>
      </c>
    </row>
    <row r="8" spans="5:10" ht="12.75">
      <c r="E8" s="6" t="s">
        <v>103</v>
      </c>
      <c r="F8" s="6" t="s">
        <v>103</v>
      </c>
      <c r="G8" s="6" t="s">
        <v>103</v>
      </c>
      <c r="H8" s="6" t="s">
        <v>386</v>
      </c>
      <c r="I8" s="6" t="s">
        <v>112</v>
      </c>
      <c r="J8" s="6" t="s">
        <v>104</v>
      </c>
    </row>
    <row r="9" spans="5:10" ht="12.75">
      <c r="E9" s="6" t="s">
        <v>104</v>
      </c>
      <c r="F9" s="6" t="s">
        <v>104</v>
      </c>
      <c r="G9" s="6" t="s">
        <v>104</v>
      </c>
      <c r="H9" s="6" t="s">
        <v>104</v>
      </c>
      <c r="I9" s="6" t="s">
        <v>255</v>
      </c>
      <c r="J9" s="6" t="s">
        <v>256</v>
      </c>
    </row>
    <row r="10" spans="2:10" ht="12.75">
      <c r="B10" s="1" t="s">
        <v>249</v>
      </c>
      <c r="E10" s="6" t="s">
        <v>8</v>
      </c>
      <c r="F10" s="6" t="s">
        <v>9</v>
      </c>
      <c r="G10" s="6" t="s">
        <v>73</v>
      </c>
      <c r="H10" s="6" t="s">
        <v>74</v>
      </c>
      <c r="I10" s="6" t="s">
        <v>77</v>
      </c>
      <c r="J10" s="6" t="s">
        <v>80</v>
      </c>
    </row>
    <row r="11" spans="1:10" ht="12.75">
      <c r="A11">
        <v>100</v>
      </c>
      <c r="B11" t="str">
        <f>+'DMD-1'!B10</f>
        <v>1st Qtr. 2004</v>
      </c>
      <c r="E11" s="12">
        <v>0</v>
      </c>
      <c r="F11" s="12">
        <v>0</v>
      </c>
      <c r="G11" s="13">
        <f aca="true" t="shared" si="0" ref="G11:G22">SUM(E11:F11)</f>
        <v>0</v>
      </c>
      <c r="H11" s="13">
        <f aca="true" t="shared" si="1" ref="H11:H22">SUM(E11+(F11*0.45))</f>
        <v>0</v>
      </c>
      <c r="I11" s="8">
        <v>0</v>
      </c>
      <c r="J11" s="8">
        <v>0</v>
      </c>
    </row>
    <row r="12" spans="1:10" ht="12.75">
      <c r="A12">
        <v>110</v>
      </c>
      <c r="B12" t="str">
        <f>+'DMD-1'!B11</f>
        <v>2nd Qtr. 2004</v>
      </c>
      <c r="E12" s="12">
        <v>0</v>
      </c>
      <c r="F12" s="12">
        <v>0</v>
      </c>
      <c r="G12" s="13">
        <f t="shared" si="0"/>
        <v>0</v>
      </c>
      <c r="H12" s="13">
        <f t="shared" si="1"/>
        <v>0</v>
      </c>
      <c r="I12" s="8">
        <v>0</v>
      </c>
      <c r="J12" s="8">
        <v>0</v>
      </c>
    </row>
    <row r="13" spans="1:10" ht="12.75">
      <c r="A13">
        <v>120</v>
      </c>
      <c r="B13" t="str">
        <f>+'DMD-1'!B12</f>
        <v>3rd Qtr. 2004</v>
      </c>
      <c r="E13" s="12">
        <v>0</v>
      </c>
      <c r="F13" s="12">
        <v>0</v>
      </c>
      <c r="G13" s="13">
        <f t="shared" si="0"/>
        <v>0</v>
      </c>
      <c r="H13" s="13">
        <f t="shared" si="1"/>
        <v>0</v>
      </c>
      <c r="I13" s="8">
        <v>0</v>
      </c>
      <c r="J13" s="8">
        <v>0</v>
      </c>
    </row>
    <row r="14" spans="1:10" ht="12.75">
      <c r="A14">
        <v>130</v>
      </c>
      <c r="B14" t="str">
        <f>+'DMD-1'!B13</f>
        <v>4th Qtr. 2004</v>
      </c>
      <c r="E14" s="12">
        <v>0</v>
      </c>
      <c r="F14" s="12">
        <v>0</v>
      </c>
      <c r="G14" s="13">
        <f t="shared" si="0"/>
        <v>0</v>
      </c>
      <c r="H14" s="13">
        <f t="shared" si="1"/>
        <v>0</v>
      </c>
      <c r="I14" s="8">
        <v>0</v>
      </c>
      <c r="J14" s="8">
        <v>0</v>
      </c>
    </row>
    <row r="15" spans="1:10" ht="12.75">
      <c r="A15">
        <v>140</v>
      </c>
      <c r="B15" t="str">
        <f>+'DMD-1'!B14</f>
        <v>1st Qtr. 2005</v>
      </c>
      <c r="E15" s="8">
        <v>0</v>
      </c>
      <c r="F15" s="8">
        <v>0</v>
      </c>
      <c r="G15" s="13">
        <f t="shared" si="0"/>
        <v>0</v>
      </c>
      <c r="H15" s="13">
        <f t="shared" si="1"/>
        <v>0</v>
      </c>
      <c r="I15" s="8">
        <v>0</v>
      </c>
      <c r="J15" s="8">
        <v>0</v>
      </c>
    </row>
    <row r="16" spans="1:10" ht="12.75">
      <c r="A16">
        <v>150</v>
      </c>
      <c r="B16" t="str">
        <f>+'DMD-1'!B15</f>
        <v>2nd Qtr. 2005</v>
      </c>
      <c r="E16" s="8">
        <v>0</v>
      </c>
      <c r="F16" s="8">
        <v>0</v>
      </c>
      <c r="G16" s="13">
        <f t="shared" si="0"/>
        <v>0</v>
      </c>
      <c r="H16" s="13">
        <f t="shared" si="1"/>
        <v>0</v>
      </c>
      <c r="I16" s="8">
        <v>0</v>
      </c>
      <c r="J16" s="8">
        <v>0</v>
      </c>
    </row>
    <row r="17" spans="1:10" ht="12.75">
      <c r="A17">
        <v>160</v>
      </c>
      <c r="B17" t="str">
        <f>+'DMD-1'!B16</f>
        <v>3rd Qtr. 2005</v>
      </c>
      <c r="E17" s="8">
        <v>0</v>
      </c>
      <c r="F17" s="8">
        <v>0</v>
      </c>
      <c r="G17" s="13">
        <f t="shared" si="0"/>
        <v>0</v>
      </c>
      <c r="H17" s="13">
        <f t="shared" si="1"/>
        <v>0</v>
      </c>
      <c r="I17" s="8">
        <v>0</v>
      </c>
      <c r="J17" s="8">
        <v>0</v>
      </c>
    </row>
    <row r="18" spans="1:10" ht="12.75">
      <c r="A18">
        <v>170</v>
      </c>
      <c r="B18" t="str">
        <f>+'DMD-1'!B17</f>
        <v>4th Qtr. 2005</v>
      </c>
      <c r="E18" s="8">
        <v>0</v>
      </c>
      <c r="F18" s="8">
        <v>0</v>
      </c>
      <c r="G18" s="13">
        <f t="shared" si="0"/>
        <v>0</v>
      </c>
      <c r="H18" s="13">
        <f t="shared" si="1"/>
        <v>0</v>
      </c>
      <c r="I18" s="8">
        <v>0</v>
      </c>
      <c r="J18" s="8">
        <v>0</v>
      </c>
    </row>
    <row r="19" spans="1:10" ht="12.75">
      <c r="A19">
        <v>180</v>
      </c>
      <c r="B19" t="str">
        <f>+'DMD-1'!B18</f>
        <v>1st Qtr. 2006</v>
      </c>
      <c r="E19" s="8">
        <v>0</v>
      </c>
      <c r="F19" s="8">
        <v>0</v>
      </c>
      <c r="G19" s="13">
        <f t="shared" si="0"/>
        <v>0</v>
      </c>
      <c r="H19" s="13">
        <f t="shared" si="1"/>
        <v>0</v>
      </c>
      <c r="I19" s="8">
        <v>0</v>
      </c>
      <c r="J19" s="8">
        <v>0</v>
      </c>
    </row>
    <row r="20" spans="1:10" ht="12.75">
      <c r="A20">
        <v>190</v>
      </c>
      <c r="B20" t="str">
        <f>+'DMD-1'!B19</f>
        <v>2nd Qtr. 2006</v>
      </c>
      <c r="E20" s="8">
        <v>0</v>
      </c>
      <c r="F20" s="8">
        <v>0</v>
      </c>
      <c r="G20" s="13">
        <f t="shared" si="0"/>
        <v>0</v>
      </c>
      <c r="H20" s="13">
        <f t="shared" si="1"/>
        <v>0</v>
      </c>
      <c r="I20" s="8">
        <v>0</v>
      </c>
      <c r="J20" s="8">
        <v>0</v>
      </c>
    </row>
    <row r="21" spans="1:10" ht="12.75">
      <c r="A21">
        <v>200</v>
      </c>
      <c r="B21" t="str">
        <f>+'DMD-1'!B20</f>
        <v>3rd Qtr. 2006</v>
      </c>
      <c r="E21" s="8">
        <v>0</v>
      </c>
      <c r="F21" s="8">
        <v>0</v>
      </c>
      <c r="G21" s="13">
        <f t="shared" si="0"/>
        <v>0</v>
      </c>
      <c r="H21" s="13">
        <f t="shared" si="1"/>
        <v>0</v>
      </c>
      <c r="I21" s="8">
        <v>0</v>
      </c>
      <c r="J21" s="8">
        <v>0</v>
      </c>
    </row>
    <row r="22" spans="1:10" ht="12.75">
      <c r="A22">
        <v>210</v>
      </c>
      <c r="B22" t="str">
        <f>+'DMD-1'!B21</f>
        <v>4th Qtr. 2006</v>
      </c>
      <c r="E22" s="8">
        <v>0</v>
      </c>
      <c r="F22" s="8">
        <v>0</v>
      </c>
      <c r="G22" s="13">
        <f t="shared" si="0"/>
        <v>0</v>
      </c>
      <c r="H22" s="13">
        <f t="shared" si="1"/>
        <v>0</v>
      </c>
      <c r="I22" s="8">
        <v>0</v>
      </c>
      <c r="J22" s="8">
        <v>0</v>
      </c>
    </row>
    <row r="23" spans="5:10" ht="12.75">
      <c r="E23" s="2" t="s">
        <v>84</v>
      </c>
      <c r="F23" s="2" t="s">
        <v>84</v>
      </c>
      <c r="G23" s="17" t="s">
        <v>84</v>
      </c>
      <c r="H23" s="2" t="s">
        <v>84</v>
      </c>
      <c r="I23" s="2" t="s">
        <v>84</v>
      </c>
      <c r="J23" s="18" t="s">
        <v>84</v>
      </c>
    </row>
    <row r="24" spans="1:10" ht="12.75">
      <c r="A24">
        <v>220</v>
      </c>
      <c r="B24" s="9" t="str">
        <f>+'DMD-1'!B23</f>
        <v>Pycos Year,</v>
      </c>
      <c r="C24" s="9" t="str">
        <f>'DMD-1'!C23</f>
        <v>1/07 - 12/07</v>
      </c>
      <c r="E24" s="8">
        <v>0</v>
      </c>
      <c r="F24" s="8">
        <v>0</v>
      </c>
      <c r="G24" s="13">
        <f>SUM(E24:F24)</f>
        <v>0</v>
      </c>
      <c r="H24" s="13">
        <f>SUM(E24+(F24*0.45))</f>
        <v>0</v>
      </c>
      <c r="I24" s="8">
        <v>0</v>
      </c>
      <c r="J24" s="8">
        <v>0</v>
      </c>
    </row>
    <row r="25" spans="2:10" ht="12.75">
      <c r="B25" s="1"/>
      <c r="C25" s="9"/>
      <c r="E25" s="2" t="s">
        <v>84</v>
      </c>
      <c r="F25" s="2" t="s">
        <v>84</v>
      </c>
      <c r="G25" s="17" t="s">
        <v>84</v>
      </c>
      <c r="H25" s="2" t="s">
        <v>84</v>
      </c>
      <c r="I25" s="2" t="s">
        <v>84</v>
      </c>
      <c r="J25" s="18" t="s">
        <v>84</v>
      </c>
    </row>
    <row r="26" spans="1:10" ht="12.75">
      <c r="A26">
        <v>230</v>
      </c>
      <c r="B26" t="str">
        <f>+'DMD-1'!B25</f>
        <v>Test Year, 7/08 - 6/09</v>
      </c>
      <c r="E26" s="8">
        <v>0</v>
      </c>
      <c r="F26" s="8">
        <v>0</v>
      </c>
      <c r="G26" s="13">
        <f>SUM(E26:F26)</f>
        <v>0</v>
      </c>
      <c r="H26" s="13">
        <f>SUM(E26+(F26*0.45))</f>
        <v>0</v>
      </c>
      <c r="I26" s="8">
        <v>0</v>
      </c>
      <c r="J26" s="8">
        <v>0</v>
      </c>
    </row>
    <row r="28" ht="12.75">
      <c r="B28" t="s">
        <v>383</v>
      </c>
    </row>
    <row r="29" ht="12.75">
      <c r="B29" t="s">
        <v>384</v>
      </c>
    </row>
    <row r="30" ht="12.75">
      <c r="B30" t="s">
        <v>385</v>
      </c>
    </row>
  </sheetData>
  <printOptions/>
  <pageMargins left="0.75" right="0.75" top="1" bottom="1" header="1.87" footer="0.5"/>
  <pageSetup horizontalDpi="300" verticalDpi="300" orientation="landscape" r:id="rId1"/>
  <headerFooter alignWithMargins="0">
    <oddHeader>&amp;L&amp;"Arial,Bold" 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"/>
    </sheetView>
  </sheetViews>
  <sheetFormatPr defaultColWidth="9.140625" defaultRowHeight="12.75"/>
  <cols>
    <col min="4" max="4" width="12.28125" style="0" customWidth="1"/>
    <col min="5" max="5" width="15.28125" style="0" customWidth="1"/>
    <col min="6" max="6" width="14.421875" style="0" customWidth="1"/>
    <col min="7" max="7" width="14.140625" style="0" customWidth="1"/>
    <col min="8" max="8" width="15.8515625" style="0" customWidth="1"/>
    <col min="9" max="9" width="15.00390625" style="0" customWidth="1"/>
    <col min="10" max="10" width="15.7109375" style="0" customWidth="1"/>
  </cols>
  <sheetData>
    <row r="1" spans="1:6" ht="12.75">
      <c r="A1" s="1" t="s">
        <v>257</v>
      </c>
      <c r="E1" s="1"/>
      <c r="F1" s="1" t="s">
        <v>143</v>
      </c>
    </row>
    <row r="2" spans="1:6" ht="12.75">
      <c r="A2" s="1" t="str">
        <f>'COS-2'!A2:C5</f>
        <v>Filing Date:</v>
      </c>
      <c r="C2" s="99">
        <f>'COS-1(P)'!C2</f>
        <v>39614</v>
      </c>
      <c r="E2" s="1"/>
      <c r="F2" s="1" t="s">
        <v>208</v>
      </c>
    </row>
    <row r="3" spans="1:6" ht="12.75">
      <c r="A3" s="1" t="str">
        <f>'REV-2'!A3</f>
        <v>Filing Entity:</v>
      </c>
      <c r="C3" s="3" t="str">
        <f>'COS-1(P)'!C3</f>
        <v>Telephone Company</v>
      </c>
      <c r="E3" s="1"/>
      <c r="F3" s="1" t="s">
        <v>154</v>
      </c>
    </row>
    <row r="4" spans="1:3" ht="12.75">
      <c r="A4" s="1" t="str">
        <f>'REV-2'!A4</f>
        <v>Transmittal Number:</v>
      </c>
      <c r="C4" s="3">
        <f>'COS-1(P)'!C4</f>
        <v>0</v>
      </c>
    </row>
    <row r="5" spans="1:3" ht="12.75">
      <c r="A5" s="1" t="str">
        <f>'COS-1(P)'!A5</f>
        <v>COSA:</v>
      </c>
      <c r="C5" s="3">
        <f>'COS-1(P)'!C5</f>
        <v>0</v>
      </c>
    </row>
    <row r="6" ht="12.75">
      <c r="A6" s="1"/>
    </row>
    <row r="8" spans="4:16" ht="12.75">
      <c r="D8" s="6" t="str">
        <f>'DMD-1'!C23</f>
        <v>1/07 - 12/07</v>
      </c>
      <c r="E8" s="6" t="str">
        <f>D8</f>
        <v>1/07 - 12/07</v>
      </c>
      <c r="F8" s="6" t="str">
        <f>D8</f>
        <v>1/07 - 12/07</v>
      </c>
      <c r="G8" s="25" t="str">
        <f>'COS-2'!F3</f>
        <v>7/08 - 6/09</v>
      </c>
      <c r="H8" s="6" t="str">
        <f>G8</f>
        <v>7/08 - 6/09</v>
      </c>
      <c r="I8" s="6" t="str">
        <f>G8</f>
        <v>7/08 - 6/09</v>
      </c>
      <c r="J8" s="6"/>
      <c r="K8" s="6"/>
      <c r="L8" s="6"/>
      <c r="M8" s="6"/>
      <c r="N8" s="6"/>
      <c r="O8" s="6"/>
      <c r="P8" s="6"/>
    </row>
    <row r="9" spans="4:16" ht="12.75">
      <c r="D9" s="6" t="s">
        <v>262</v>
      </c>
      <c r="E9" s="6" t="s">
        <v>264</v>
      </c>
      <c r="F9" s="6" t="s">
        <v>266</v>
      </c>
      <c r="G9" s="6" t="s">
        <v>262</v>
      </c>
      <c r="H9" s="6" t="s">
        <v>267</v>
      </c>
      <c r="I9" s="6" t="s">
        <v>266</v>
      </c>
      <c r="J9" s="6"/>
      <c r="K9" s="6"/>
      <c r="L9" s="6"/>
      <c r="M9" s="6"/>
      <c r="N9" s="6"/>
      <c r="O9" s="6"/>
      <c r="P9" s="6"/>
    </row>
    <row r="10" spans="4:16" ht="12.75">
      <c r="D10" s="6" t="s">
        <v>263</v>
      </c>
      <c r="E10" s="6" t="s">
        <v>265</v>
      </c>
      <c r="F10" s="6" t="s">
        <v>151</v>
      </c>
      <c r="G10" s="6" t="s">
        <v>263</v>
      </c>
      <c r="H10" s="6" t="s">
        <v>265</v>
      </c>
      <c r="I10" s="6" t="s">
        <v>151</v>
      </c>
      <c r="J10" s="6"/>
      <c r="K10" s="6"/>
      <c r="L10" s="6"/>
      <c r="M10" s="6"/>
      <c r="N10" s="6"/>
      <c r="O10" s="6"/>
      <c r="P10" s="6"/>
    </row>
    <row r="11" spans="4:16" ht="12.75">
      <c r="D11" s="6" t="s">
        <v>8</v>
      </c>
      <c r="E11" s="6" t="s">
        <v>9</v>
      </c>
      <c r="F11" s="6" t="s">
        <v>73</v>
      </c>
      <c r="G11" s="6" t="s">
        <v>74</v>
      </c>
      <c r="H11" s="6" t="s">
        <v>77</v>
      </c>
      <c r="I11" s="6" t="s">
        <v>80</v>
      </c>
      <c r="J11" s="6"/>
      <c r="K11" s="6"/>
      <c r="L11" s="6"/>
      <c r="M11" s="6"/>
      <c r="N11" s="6"/>
      <c r="O11" s="6"/>
      <c r="P11" s="6"/>
    </row>
    <row r="12" spans="1:9" ht="12.75">
      <c r="A12">
        <v>100</v>
      </c>
      <c r="B12" t="s">
        <v>258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>
        <v>110</v>
      </c>
      <c r="B13" t="s">
        <v>259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>
        <v>120</v>
      </c>
      <c r="B14" t="s">
        <v>360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2.75">
      <c r="A15">
        <v>130</v>
      </c>
      <c r="B15" t="s">
        <v>260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>
        <v>140</v>
      </c>
      <c r="B16" t="s">
        <v>382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>
        <v>150</v>
      </c>
      <c r="B17" t="s">
        <v>261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</sheetData>
  <printOptions/>
  <pageMargins left="0.75" right="0.75" top="1" bottom="1" header="1.87" footer="0.5"/>
  <pageSetup horizontalDpi="300" verticalDpi="300" orientation="landscape" r:id="rId1"/>
  <headerFooter alignWithMargins="0">
    <oddHeader>&amp;L&amp;"Arial,Bold" 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/>
  <cols>
    <col min="5" max="5" width="17.7109375" style="0" customWidth="1"/>
    <col min="6" max="6" width="16.57421875" style="0" customWidth="1"/>
    <col min="7" max="7" width="16.28125" style="0" customWidth="1"/>
    <col min="8" max="8" width="18.140625" style="0" customWidth="1"/>
  </cols>
  <sheetData>
    <row r="1" spans="1:6" ht="12.75">
      <c r="A1" s="1" t="s">
        <v>268</v>
      </c>
      <c r="F1" s="1" t="s">
        <v>143</v>
      </c>
    </row>
    <row r="2" spans="1:6" ht="12.75">
      <c r="A2" s="1" t="str">
        <f>'REV-2'!A2</f>
        <v>Filing Date:</v>
      </c>
      <c r="B2" s="1"/>
      <c r="C2" s="99">
        <f>'COS-1(P)'!C2</f>
        <v>39614</v>
      </c>
      <c r="F2" s="1" t="s">
        <v>146</v>
      </c>
    </row>
    <row r="3" spans="1:6" ht="12.75">
      <c r="A3" s="1" t="str">
        <f>'REV-2'!A3</f>
        <v>Filing Entity:</v>
      </c>
      <c r="B3" s="1"/>
      <c r="C3" s="3" t="str">
        <f>'COS-1(P)'!C3</f>
        <v>Telephone Company</v>
      </c>
      <c r="F3" s="1" t="s">
        <v>332</v>
      </c>
    </row>
    <row r="4" spans="1:3" ht="12.75">
      <c r="A4" s="1" t="str">
        <f>'REV-2'!A4</f>
        <v>Transmittal Number:</v>
      </c>
      <c r="C4" s="3">
        <f>'COS-1(P)'!C4</f>
        <v>0</v>
      </c>
    </row>
    <row r="5" spans="1:3" ht="12.75">
      <c r="A5" s="1" t="str">
        <f>'COS-1(P)'!A5</f>
        <v>COSA:</v>
      </c>
      <c r="C5" s="3">
        <f>'COS-1(P)'!C5</f>
        <v>0</v>
      </c>
    </row>
    <row r="6" ht="12.75">
      <c r="A6" s="1"/>
    </row>
    <row r="8" spans="5:8" ht="12.75">
      <c r="E8" s="6" t="str">
        <f>'DMD-1'!C23</f>
        <v>1/07 - 12/07</v>
      </c>
      <c r="F8" s="6" t="str">
        <f>E8</f>
        <v>1/07 - 12/07</v>
      </c>
      <c r="G8" s="25" t="str">
        <f>'COS-2'!F3</f>
        <v>7/08 - 6/09</v>
      </c>
      <c r="H8" s="6" t="str">
        <f>G8</f>
        <v>7/08 - 6/09</v>
      </c>
    </row>
    <row r="9" spans="5:8" ht="12.75">
      <c r="E9" s="6" t="s">
        <v>249</v>
      </c>
      <c r="F9" s="6" t="s">
        <v>249</v>
      </c>
      <c r="G9" s="6" t="s">
        <v>273</v>
      </c>
      <c r="H9" s="6" t="s">
        <v>273</v>
      </c>
    </row>
    <row r="10" spans="5:8" ht="12.75">
      <c r="E10" s="6" t="s">
        <v>155</v>
      </c>
      <c r="F10" s="6" t="s">
        <v>380</v>
      </c>
      <c r="G10" s="6" t="s">
        <v>155</v>
      </c>
      <c r="H10" s="6" t="s">
        <v>380</v>
      </c>
    </row>
    <row r="11" spans="5:8" ht="12.75">
      <c r="E11" s="6" t="s">
        <v>8</v>
      </c>
      <c r="F11" s="6" t="s">
        <v>9</v>
      </c>
      <c r="G11" s="6" t="s">
        <v>73</v>
      </c>
      <c r="H11" s="6" t="s">
        <v>74</v>
      </c>
    </row>
    <row r="12" spans="1:8" ht="12.75">
      <c r="A12">
        <v>100</v>
      </c>
      <c r="B12" t="s">
        <v>269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>
        <v>110</v>
      </c>
      <c r="B13" t="s">
        <v>270</v>
      </c>
      <c r="E13" s="11">
        <v>0</v>
      </c>
      <c r="F13" s="11">
        <v>0</v>
      </c>
      <c r="G13" s="11">
        <v>0</v>
      </c>
      <c r="H13" s="11">
        <v>0</v>
      </c>
    </row>
    <row r="14" spans="1:8" ht="12.75">
      <c r="A14">
        <v>120</v>
      </c>
      <c r="B14" t="s">
        <v>271</v>
      </c>
      <c r="E14" s="11">
        <v>0</v>
      </c>
      <c r="F14" s="11">
        <v>0</v>
      </c>
      <c r="G14" s="11">
        <v>0</v>
      </c>
      <c r="H14" s="11">
        <v>0</v>
      </c>
    </row>
    <row r="15" spans="1:8" ht="12.75">
      <c r="A15">
        <v>130</v>
      </c>
      <c r="B15" t="s">
        <v>381</v>
      </c>
      <c r="E15" s="11">
        <v>0</v>
      </c>
      <c r="F15" s="11">
        <v>0</v>
      </c>
      <c r="G15" s="11">
        <v>0</v>
      </c>
      <c r="H15" s="11">
        <v>0</v>
      </c>
    </row>
    <row r="16" spans="1:8" ht="12.75">
      <c r="A16">
        <v>140</v>
      </c>
      <c r="B16" t="s">
        <v>163</v>
      </c>
      <c r="E16" s="11">
        <v>0</v>
      </c>
      <c r="F16" s="11">
        <v>0</v>
      </c>
      <c r="G16" s="11">
        <v>0</v>
      </c>
      <c r="H16" s="11">
        <v>0</v>
      </c>
    </row>
    <row r="17" spans="1:8" ht="12.75">
      <c r="A17">
        <v>150</v>
      </c>
      <c r="B17" t="s">
        <v>207</v>
      </c>
      <c r="E17" s="11">
        <v>0</v>
      </c>
      <c r="F17" s="11">
        <v>0</v>
      </c>
      <c r="G17" s="11">
        <v>0</v>
      </c>
      <c r="H17" s="11">
        <v>0</v>
      </c>
    </row>
    <row r="18" spans="1:8" ht="12.75">
      <c r="A18">
        <v>160</v>
      </c>
      <c r="B18" t="s">
        <v>272</v>
      </c>
      <c r="E18" s="10">
        <f>E12+E16+E17</f>
        <v>0</v>
      </c>
      <c r="F18" s="10" t="s">
        <v>83</v>
      </c>
      <c r="G18" s="10">
        <f>G12+G16+G17</f>
        <v>0</v>
      </c>
      <c r="H18" s="10" t="s">
        <v>83</v>
      </c>
    </row>
  </sheetData>
  <printOptions/>
  <pageMargins left="0.75" right="0.75" top="1" bottom="1" header="1.87" footer="0.5"/>
  <pageSetup horizontalDpi="300" verticalDpi="300" orientation="landscape" r:id="rId1"/>
  <headerFooter alignWithMargins="0">
    <oddHeader>&amp;L&amp;"Arial,Bold" 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E10" sqref="E10"/>
    </sheetView>
  </sheetViews>
  <sheetFormatPr defaultColWidth="9.140625" defaultRowHeight="12.75"/>
  <cols>
    <col min="1" max="1" width="9.140625" style="9" customWidth="1"/>
    <col min="2" max="2" width="14.421875" style="9" customWidth="1"/>
    <col min="3" max="3" width="10.57421875" style="9" customWidth="1"/>
    <col min="4" max="4" width="9.140625" style="9" customWidth="1"/>
    <col min="5" max="5" width="21.7109375" style="9" customWidth="1"/>
    <col min="6" max="6" width="5.00390625" style="9" customWidth="1"/>
    <col min="7" max="7" width="23.421875" style="9" customWidth="1"/>
    <col min="8" max="16384" width="9.140625" style="9" customWidth="1"/>
  </cols>
  <sheetData>
    <row r="1" spans="1:6" ht="12.75">
      <c r="A1" s="1" t="s">
        <v>274</v>
      </c>
      <c r="E1" s="1"/>
      <c r="F1" s="1" t="s">
        <v>143</v>
      </c>
    </row>
    <row r="2" spans="1:6" ht="12.75">
      <c r="A2" s="1" t="s">
        <v>0</v>
      </c>
      <c r="B2" s="1"/>
      <c r="C2" s="99">
        <f>'COS-1(P)'!C2</f>
        <v>39614</v>
      </c>
      <c r="E2" s="1"/>
      <c r="F2" s="1" t="s">
        <v>254</v>
      </c>
    </row>
    <row r="3" spans="1:6" ht="12.75">
      <c r="A3" s="1" t="s">
        <v>1</v>
      </c>
      <c r="B3" s="1"/>
      <c r="C3" s="3" t="str">
        <f>'COS-1(P)'!C3</f>
        <v>Telephone Company</v>
      </c>
      <c r="E3" s="1"/>
      <c r="F3" s="1" t="s">
        <v>374</v>
      </c>
    </row>
    <row r="4" spans="1:3" ht="12.75">
      <c r="A4" s="1" t="s">
        <v>127</v>
      </c>
      <c r="C4" s="3">
        <f>'COS-1(P)'!C4</f>
        <v>0</v>
      </c>
    </row>
    <row r="5" spans="1:3" ht="12.75">
      <c r="A5" s="1" t="str">
        <f>'COS-1(P)'!A5</f>
        <v>COSA:</v>
      </c>
      <c r="C5" s="3">
        <f>'COS-1(P)'!C5</f>
        <v>0</v>
      </c>
    </row>
    <row r="6" spans="1:7" ht="12.75">
      <c r="A6" s="1" t="s">
        <v>206</v>
      </c>
      <c r="E6" s="6" t="s">
        <v>100</v>
      </c>
      <c r="G6" s="6" t="s">
        <v>139</v>
      </c>
    </row>
    <row r="7" spans="5:7" ht="12.75">
      <c r="E7" s="6" t="s">
        <v>101</v>
      </c>
      <c r="G7" s="6" t="s">
        <v>140</v>
      </c>
    </row>
    <row r="8" spans="5:7" ht="12.75">
      <c r="E8" s="6" t="s">
        <v>370</v>
      </c>
      <c r="G8" s="6" t="s">
        <v>370</v>
      </c>
    </row>
    <row r="9" spans="5:7" ht="12.75">
      <c r="E9" s="6" t="s">
        <v>8</v>
      </c>
      <c r="G9" s="6" t="s">
        <v>9</v>
      </c>
    </row>
    <row r="10" spans="1:7" ht="12.75">
      <c r="A10" s="9">
        <v>100</v>
      </c>
      <c r="B10" s="9" t="s">
        <v>273</v>
      </c>
      <c r="C10" s="13" t="str">
        <f>'COS-2'!F3</f>
        <v>7/08 - 6/09</v>
      </c>
      <c r="E10" s="60">
        <f>+'DMD-1'!G25</f>
        <v>0</v>
      </c>
      <c r="G10" s="60">
        <f>+'DMD-1 Page 3'!E26</f>
        <v>0</v>
      </c>
    </row>
    <row r="11" spans="1:7" ht="12.75">
      <c r="A11" s="9">
        <v>110</v>
      </c>
      <c r="B11" s="9" t="s">
        <v>250</v>
      </c>
      <c r="C11" s="9" t="str">
        <f>'DMD-1'!C23</f>
        <v>1/07 - 12/07</v>
      </c>
      <c r="E11" s="60">
        <f>+'DMD-1'!G23</f>
        <v>0</v>
      </c>
      <c r="G11" s="60">
        <f>+'DMD-1 Page 3'!E24</f>
        <v>0</v>
      </c>
    </row>
    <row r="12" spans="5:7" ht="12.75">
      <c r="E12" s="61" t="s">
        <v>84</v>
      </c>
      <c r="G12" s="61" t="s">
        <v>84</v>
      </c>
    </row>
    <row r="13" spans="1:7" ht="12.75">
      <c r="A13" s="9">
        <v>120</v>
      </c>
      <c r="B13" s="9" t="s">
        <v>273</v>
      </c>
      <c r="C13" s="5" t="s">
        <v>453</v>
      </c>
      <c r="E13" s="62">
        <v>0</v>
      </c>
      <c r="G13" s="62">
        <v>0</v>
      </c>
    </row>
    <row r="14" spans="1:7" ht="12.75">
      <c r="A14" s="9">
        <v>130</v>
      </c>
      <c r="B14" s="9" t="s">
        <v>275</v>
      </c>
      <c r="C14" s="5" t="s">
        <v>454</v>
      </c>
      <c r="E14" s="62">
        <v>0</v>
      </c>
      <c r="G14" s="60">
        <f>SUM('DMD-1 Page 3'!E19:E22)</f>
        <v>0</v>
      </c>
    </row>
    <row r="15" spans="3:7" ht="12.75">
      <c r="C15" s="5"/>
      <c r="E15" s="61" t="s">
        <v>84</v>
      </c>
      <c r="G15" s="61" t="s">
        <v>84</v>
      </c>
    </row>
    <row r="16" spans="1:7" ht="12.75">
      <c r="A16" s="9">
        <v>140</v>
      </c>
      <c r="B16" s="9" t="s">
        <v>273</v>
      </c>
      <c r="C16" s="5" t="s">
        <v>464</v>
      </c>
      <c r="E16" s="62">
        <v>0</v>
      </c>
      <c r="G16" s="62">
        <v>0</v>
      </c>
    </row>
    <row r="17" spans="1:7" ht="12.75">
      <c r="A17" s="9">
        <v>150</v>
      </c>
      <c r="B17" s="9" t="s">
        <v>275</v>
      </c>
      <c r="C17" s="5" t="s">
        <v>463</v>
      </c>
      <c r="E17" s="62">
        <v>0</v>
      </c>
      <c r="G17" s="60">
        <f>SUM('DMD-1 Page 3'!E15:E18)</f>
        <v>0</v>
      </c>
    </row>
    <row r="18" spans="3:7" ht="12.75">
      <c r="C18" s="5"/>
      <c r="E18" s="61" t="s">
        <v>84</v>
      </c>
      <c r="G18" s="61" t="s">
        <v>84</v>
      </c>
    </row>
    <row r="19" spans="1:7" ht="12.75">
      <c r="A19" s="9">
        <v>160</v>
      </c>
      <c r="B19" s="9" t="s">
        <v>273</v>
      </c>
      <c r="C19" s="5" t="s">
        <v>451</v>
      </c>
      <c r="E19" s="62">
        <v>0</v>
      </c>
      <c r="G19" s="62">
        <v>0</v>
      </c>
    </row>
    <row r="20" spans="1:7" ht="12.75">
      <c r="A20" s="9">
        <v>170</v>
      </c>
      <c r="B20" s="9" t="s">
        <v>275</v>
      </c>
      <c r="C20" s="5" t="s">
        <v>452</v>
      </c>
      <c r="E20" s="62">
        <v>0</v>
      </c>
      <c r="G20" s="62">
        <v>0</v>
      </c>
    </row>
    <row r="22" ht="12.75">
      <c r="B22" s="9" t="s">
        <v>276</v>
      </c>
    </row>
    <row r="23" ht="12.75">
      <c r="B23" s="9" t="s">
        <v>277</v>
      </c>
    </row>
    <row r="24" ht="12.75">
      <c r="B24" s="9" t="s">
        <v>278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2.75"/>
  <cols>
    <col min="5" max="5" width="12.00390625" style="0" customWidth="1"/>
    <col min="6" max="6" width="12.7109375" style="0" customWidth="1"/>
    <col min="7" max="7" width="12.140625" style="0" customWidth="1"/>
    <col min="8" max="9" width="12.57421875" style="0" customWidth="1"/>
    <col min="10" max="10" width="11.421875" style="0" customWidth="1"/>
  </cols>
  <sheetData>
    <row r="1" spans="1:7" ht="12.75">
      <c r="A1" s="1" t="s">
        <v>279</v>
      </c>
      <c r="B1" s="1"/>
      <c r="C1" s="1"/>
      <c r="G1" s="1" t="s">
        <v>143</v>
      </c>
    </row>
    <row r="2" spans="1:7" ht="12.75">
      <c r="A2" s="1" t="s">
        <v>0</v>
      </c>
      <c r="B2" s="1"/>
      <c r="C2" s="99">
        <f>'COS-1(P)'!C2</f>
        <v>39614</v>
      </c>
      <c r="G2" s="1" t="s">
        <v>254</v>
      </c>
    </row>
    <row r="3" spans="1:7" ht="12.75">
      <c r="A3" s="1" t="s">
        <v>1</v>
      </c>
      <c r="B3" s="1"/>
      <c r="C3" s="3" t="str">
        <f>'COS-1(P)'!C3</f>
        <v>Telephone Company</v>
      </c>
      <c r="G3" s="1" t="s">
        <v>282</v>
      </c>
    </row>
    <row r="4" spans="1:3" ht="12.75">
      <c r="A4" s="1" t="s">
        <v>127</v>
      </c>
      <c r="C4" s="3">
        <f>'COS-1(P)'!C4</f>
        <v>0</v>
      </c>
    </row>
    <row r="5" spans="1:3" ht="12.75">
      <c r="A5" s="1" t="str">
        <f>'COS-1(P)'!A5</f>
        <v>COSA:</v>
      </c>
      <c r="C5" s="3">
        <f>'COS-1(P)'!C5</f>
        <v>0</v>
      </c>
    </row>
    <row r="6" ht="12.75">
      <c r="A6" s="1" t="s">
        <v>206</v>
      </c>
    </row>
    <row r="7" spans="8:10" ht="12.75">
      <c r="H7" s="6" t="s">
        <v>273</v>
      </c>
      <c r="I7" s="6" t="s">
        <v>273</v>
      </c>
      <c r="J7" s="6" t="s">
        <v>273</v>
      </c>
    </row>
    <row r="8" spans="5:10" ht="12.75">
      <c r="E8" s="6" t="str">
        <f>'DMD-1'!C23</f>
        <v>1/07 - 12/07</v>
      </c>
      <c r="F8" s="6" t="str">
        <f>E8</f>
        <v>1/07 - 12/07</v>
      </c>
      <c r="G8" s="6" t="str">
        <f>E8</f>
        <v>1/07 - 12/07</v>
      </c>
      <c r="H8" s="25" t="str">
        <f>'COS-2'!F3</f>
        <v>7/08 - 6/09</v>
      </c>
      <c r="I8" s="6" t="str">
        <f>H8</f>
        <v>7/08 - 6/09</v>
      </c>
      <c r="J8" s="6" t="str">
        <f>H8</f>
        <v>7/08 - 6/09</v>
      </c>
    </row>
    <row r="9" spans="5:10" ht="12.75">
      <c r="E9" s="6" t="s">
        <v>283</v>
      </c>
      <c r="F9" s="6" t="s">
        <v>284</v>
      </c>
      <c r="G9" s="6" t="s">
        <v>285</v>
      </c>
      <c r="H9" s="6" t="s">
        <v>283</v>
      </c>
      <c r="I9" s="6" t="s">
        <v>286</v>
      </c>
      <c r="J9" s="6" t="s">
        <v>285</v>
      </c>
    </row>
    <row r="10" spans="5:10" ht="12.75">
      <c r="E10" s="6" t="s">
        <v>8</v>
      </c>
      <c r="F10" s="6" t="s">
        <v>9</v>
      </c>
      <c r="G10" s="6" t="s">
        <v>73</v>
      </c>
      <c r="H10" s="6" t="s">
        <v>74</v>
      </c>
      <c r="I10" s="6" t="s">
        <v>77</v>
      </c>
      <c r="J10" s="6" t="s">
        <v>80</v>
      </c>
    </row>
    <row r="11" spans="1:10" ht="12.75">
      <c r="A11">
        <v>100</v>
      </c>
      <c r="B11" t="s">
        <v>281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ht="12.75">
      <c r="A12">
        <v>110</v>
      </c>
      <c r="B12" t="s">
        <v>282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4" ht="12.75">
      <c r="B14" t="s">
        <v>280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23" sqref="F23"/>
    </sheetView>
  </sheetViews>
  <sheetFormatPr defaultColWidth="9.140625" defaultRowHeight="12.75"/>
  <cols>
    <col min="1" max="1" width="9.140625" style="9" customWidth="1"/>
    <col min="2" max="2" width="11.57421875" style="9" customWidth="1"/>
    <col min="3" max="5" width="9.140625" style="9" customWidth="1"/>
    <col min="6" max="6" width="19.421875" style="9" customWidth="1"/>
    <col min="7" max="7" width="19.00390625" style="9" customWidth="1"/>
    <col min="8" max="8" width="22.28125" style="9" customWidth="1"/>
    <col min="9" max="16384" width="9.140625" style="9" customWidth="1"/>
  </cols>
  <sheetData>
    <row r="1" spans="1:7" ht="12.75">
      <c r="A1" s="1" t="s">
        <v>287</v>
      </c>
      <c r="G1" s="1" t="s">
        <v>143</v>
      </c>
    </row>
    <row r="2" spans="1:7" ht="12.75">
      <c r="A2" s="1" t="s">
        <v>0</v>
      </c>
      <c r="C2" s="99">
        <f>'REV-2'!C2</f>
        <v>39614</v>
      </c>
      <c r="G2" s="1" t="s">
        <v>239</v>
      </c>
    </row>
    <row r="3" spans="1:7" ht="12.75">
      <c r="A3" s="1" t="s">
        <v>1</v>
      </c>
      <c r="C3" s="3" t="str">
        <f>'REV-2'!C3</f>
        <v>Telephone Company</v>
      </c>
      <c r="G3" s="1" t="s">
        <v>300</v>
      </c>
    </row>
    <row r="4" spans="1:3" ht="12.75">
      <c r="A4" s="1" t="s">
        <v>127</v>
      </c>
      <c r="B4" s="1"/>
      <c r="C4" s="3">
        <f>'REV-2'!C4</f>
        <v>0</v>
      </c>
    </row>
    <row r="5" spans="1:3" ht="12.75">
      <c r="A5" s="1" t="str">
        <f>'COS-1(P)'!A5</f>
        <v>COSA:</v>
      </c>
      <c r="B5" s="1"/>
      <c r="C5" s="3">
        <f>'REV-2'!C5</f>
        <v>0</v>
      </c>
    </row>
    <row r="6" ht="12.75">
      <c r="A6" s="1" t="s">
        <v>206</v>
      </c>
    </row>
    <row r="7" spans="6:8" ht="12.75">
      <c r="F7" s="63" t="s">
        <v>476</v>
      </c>
      <c r="G7" s="63">
        <v>2007</v>
      </c>
      <c r="H7" s="25" t="str">
        <f>'COS-2'!F3</f>
        <v>7/08 - 6/09</v>
      </c>
    </row>
    <row r="8" spans="6:8" ht="12.75">
      <c r="F8" s="6" t="s">
        <v>295</v>
      </c>
      <c r="G8" s="6" t="s">
        <v>297</v>
      </c>
      <c r="H8" s="6" t="s">
        <v>299</v>
      </c>
    </row>
    <row r="9" spans="6:8" ht="12.75">
      <c r="F9" s="6" t="s">
        <v>296</v>
      </c>
      <c r="G9" s="6" t="s">
        <v>298</v>
      </c>
      <c r="H9" s="6" t="s">
        <v>298</v>
      </c>
    </row>
    <row r="10" spans="6:8" ht="12.75">
      <c r="F10" s="6" t="s">
        <v>8</v>
      </c>
      <c r="G10" s="6" t="s">
        <v>9</v>
      </c>
      <c r="H10" s="6" t="s">
        <v>73</v>
      </c>
    </row>
    <row r="11" spans="1:8" ht="12.75">
      <c r="A11" s="9">
        <v>100</v>
      </c>
      <c r="B11" s="9" t="s">
        <v>288</v>
      </c>
      <c r="F11" s="64">
        <v>0</v>
      </c>
      <c r="G11" s="64">
        <v>0</v>
      </c>
      <c r="H11" s="64">
        <v>0</v>
      </c>
    </row>
    <row r="12" spans="1:8" ht="12.75">
      <c r="A12" s="9">
        <v>110</v>
      </c>
      <c r="B12" s="9" t="s">
        <v>289</v>
      </c>
      <c r="F12" s="64">
        <v>0</v>
      </c>
      <c r="G12" s="64">
        <v>0</v>
      </c>
      <c r="H12" s="64">
        <v>0</v>
      </c>
    </row>
    <row r="13" spans="1:8" ht="12.75">
      <c r="A13" s="9">
        <v>120</v>
      </c>
      <c r="B13" s="9" t="s">
        <v>290</v>
      </c>
      <c r="F13" s="64">
        <v>0</v>
      </c>
      <c r="G13" s="64">
        <v>0</v>
      </c>
      <c r="H13" s="64">
        <v>0</v>
      </c>
    </row>
    <row r="14" spans="1:8" ht="12.75">
      <c r="A14" s="9">
        <v>130</v>
      </c>
      <c r="B14" s="9" t="s">
        <v>291</v>
      </c>
      <c r="F14" s="64">
        <v>0</v>
      </c>
      <c r="G14" s="64">
        <v>0</v>
      </c>
      <c r="H14" s="64">
        <v>0</v>
      </c>
    </row>
    <row r="15" spans="1:8" ht="12.75">
      <c r="A15" s="9">
        <v>140</v>
      </c>
      <c r="B15" s="9" t="s">
        <v>292</v>
      </c>
      <c r="F15" s="64">
        <v>0</v>
      </c>
      <c r="G15" s="64">
        <v>0</v>
      </c>
      <c r="H15" s="64">
        <v>0</v>
      </c>
    </row>
    <row r="16" spans="1:8" ht="12.75">
      <c r="A16" s="9">
        <v>150</v>
      </c>
      <c r="B16" s="9" t="s">
        <v>293</v>
      </c>
      <c r="F16" s="64">
        <v>0</v>
      </c>
      <c r="G16" s="64">
        <v>0</v>
      </c>
      <c r="H16" s="64">
        <v>0</v>
      </c>
    </row>
    <row r="17" spans="1:8" ht="12.75">
      <c r="A17" s="9">
        <v>160</v>
      </c>
      <c r="B17" s="9" t="s">
        <v>294</v>
      </c>
      <c r="F17" s="64">
        <v>0</v>
      </c>
      <c r="G17" s="64">
        <v>0</v>
      </c>
      <c r="H17" s="64"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D12" sqref="D12"/>
    </sheetView>
  </sheetViews>
  <sheetFormatPr defaultColWidth="9.140625" defaultRowHeight="12.75"/>
  <cols>
    <col min="1" max="3" width="9.140625" style="29" customWidth="1"/>
    <col min="4" max="4" width="15.7109375" style="29" customWidth="1"/>
    <col min="5" max="5" width="12.00390625" style="29" bestFit="1" customWidth="1"/>
    <col min="6" max="6" width="9.140625" style="29" customWidth="1"/>
    <col min="7" max="7" width="12.00390625" style="29" bestFit="1" customWidth="1"/>
    <col min="8" max="9" width="13.421875" style="29" bestFit="1" customWidth="1"/>
    <col min="10" max="10" width="13.421875" style="29" customWidth="1"/>
    <col min="11" max="16384" width="9.140625" style="29" customWidth="1"/>
  </cols>
  <sheetData>
    <row r="2" spans="1:6" ht="12">
      <c r="A2" s="28" t="s">
        <v>1</v>
      </c>
      <c r="B2" s="28"/>
      <c r="C2" s="75" t="str">
        <f>'COS-1(P)'!C3</f>
        <v>Telephone Company</v>
      </c>
      <c r="F2" s="28" t="s">
        <v>143</v>
      </c>
    </row>
    <row r="3" spans="1:6" ht="12">
      <c r="A3" s="28" t="s">
        <v>0</v>
      </c>
      <c r="B3" s="28"/>
      <c r="C3" s="74">
        <f>+'COS-1(P)'!C2</f>
        <v>39614</v>
      </c>
      <c r="F3" s="28" t="s">
        <v>369</v>
      </c>
    </row>
    <row r="4" spans="1:3" ht="12">
      <c r="A4" s="28" t="s">
        <v>127</v>
      </c>
      <c r="C4" s="75">
        <f>'COS-1(P)'!C4</f>
        <v>0</v>
      </c>
    </row>
    <row r="5" spans="1:3" ht="12">
      <c r="A5" s="28" t="str">
        <f>'COS-1(P)'!A5</f>
        <v>COSA:</v>
      </c>
      <c r="C5" s="75">
        <f>'COS-1(P)'!C5</f>
        <v>0</v>
      </c>
    </row>
    <row r="6" ht="12">
      <c r="A6" s="28" t="s">
        <v>206</v>
      </c>
    </row>
    <row r="7" spans="5:11" ht="12">
      <c r="E7" s="30" t="s">
        <v>304</v>
      </c>
      <c r="F7" s="30" t="s">
        <v>304</v>
      </c>
      <c r="G7" s="30" t="s">
        <v>304</v>
      </c>
      <c r="H7" s="30" t="s">
        <v>304</v>
      </c>
      <c r="I7" s="30" t="s">
        <v>304</v>
      </c>
      <c r="J7" s="30" t="s">
        <v>305</v>
      </c>
      <c r="K7" s="30"/>
    </row>
    <row r="8" spans="5:11" ht="12">
      <c r="E8" s="100">
        <v>2002</v>
      </c>
      <c r="F8" s="30">
        <f>E8+1</f>
        <v>2003</v>
      </c>
      <c r="G8" s="30">
        <f>E8+2</f>
        <v>2004</v>
      </c>
      <c r="H8" s="30">
        <f>E8+3</f>
        <v>2005</v>
      </c>
      <c r="I8" s="30">
        <f>E8+4</f>
        <v>2006</v>
      </c>
      <c r="J8" s="30">
        <f>E8+6</f>
        <v>2008</v>
      </c>
      <c r="K8" s="30"/>
    </row>
    <row r="9" spans="2:11" ht="12">
      <c r="B9" s="72"/>
      <c r="E9" s="30" t="s">
        <v>8</v>
      </c>
      <c r="F9" s="30" t="s">
        <v>9</v>
      </c>
      <c r="G9" s="30" t="s">
        <v>73</v>
      </c>
      <c r="H9" s="30" t="s">
        <v>74</v>
      </c>
      <c r="I9" s="30" t="s">
        <v>77</v>
      </c>
      <c r="J9" s="30" t="s">
        <v>80</v>
      </c>
      <c r="K9" s="30"/>
    </row>
    <row r="10" ht="12">
      <c r="B10" s="28" t="s">
        <v>379</v>
      </c>
    </row>
    <row r="11" spans="1:10" ht="12">
      <c r="A11" s="32">
        <v>100</v>
      </c>
      <c r="B11" s="29" t="s">
        <v>317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</row>
    <row r="12" spans="1:10" ht="12">
      <c r="A12" s="32">
        <v>110</v>
      </c>
      <c r="B12" s="29" t="s">
        <v>318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</row>
    <row r="13" spans="1:10" ht="12">
      <c r="A13" s="32">
        <v>120</v>
      </c>
      <c r="B13" s="29" t="s">
        <v>319</v>
      </c>
      <c r="E13" s="91">
        <f aca="true" t="shared" si="0" ref="E13:J13">IF(E12=0,0,+E11/E12)</f>
        <v>0</v>
      </c>
      <c r="F13" s="91">
        <f t="shared" si="0"/>
        <v>0</v>
      </c>
      <c r="G13" s="91">
        <f t="shared" si="0"/>
        <v>0</v>
      </c>
      <c r="H13" s="91">
        <f t="shared" si="0"/>
        <v>0</v>
      </c>
      <c r="I13" s="91">
        <f t="shared" si="0"/>
        <v>0</v>
      </c>
      <c r="J13" s="91">
        <f t="shared" si="0"/>
        <v>0</v>
      </c>
    </row>
    <row r="14" spans="1:10" ht="12">
      <c r="A14" s="32"/>
      <c r="E14" s="34"/>
      <c r="F14" s="34"/>
      <c r="G14" s="34"/>
      <c r="H14" s="34"/>
      <c r="I14" s="34"/>
      <c r="J14" s="34"/>
    </row>
    <row r="15" spans="1:10" ht="12">
      <c r="A15" s="32"/>
      <c r="B15" s="28" t="s">
        <v>377</v>
      </c>
      <c r="E15" s="34"/>
      <c r="F15" s="34"/>
      <c r="G15" s="34"/>
      <c r="H15" s="34"/>
      <c r="I15" s="34"/>
      <c r="J15" s="34"/>
    </row>
    <row r="16" spans="1:10" ht="12">
      <c r="A16" s="32">
        <v>130</v>
      </c>
      <c r="B16" s="29" t="s">
        <v>317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</row>
    <row r="17" spans="1:10" ht="12">
      <c r="A17" s="32">
        <v>140</v>
      </c>
      <c r="B17" s="29" t="s">
        <v>318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</row>
    <row r="18" spans="1:10" ht="12">
      <c r="A18" s="32">
        <v>150</v>
      </c>
      <c r="B18" s="29" t="s">
        <v>319</v>
      </c>
      <c r="E18" s="91">
        <f aca="true" t="shared" si="1" ref="E18:J18">IF(E17=0,0,+E16/E17)</f>
        <v>0</v>
      </c>
      <c r="F18" s="91">
        <f t="shared" si="1"/>
        <v>0</v>
      </c>
      <c r="G18" s="91">
        <f t="shared" si="1"/>
        <v>0</v>
      </c>
      <c r="H18" s="91">
        <f t="shared" si="1"/>
        <v>0</v>
      </c>
      <c r="I18" s="91">
        <f t="shared" si="1"/>
        <v>0</v>
      </c>
      <c r="J18" s="91">
        <f t="shared" si="1"/>
        <v>0</v>
      </c>
    </row>
    <row r="19" spans="1:10" ht="12">
      <c r="A19" s="32"/>
      <c r="E19" s="34"/>
      <c r="F19" s="34"/>
      <c r="G19" s="34"/>
      <c r="H19" s="34"/>
      <c r="I19" s="34"/>
      <c r="J19" s="34"/>
    </row>
    <row r="20" spans="1:10" ht="12">
      <c r="A20" s="32"/>
      <c r="B20" s="28" t="s">
        <v>301</v>
      </c>
      <c r="E20" s="34"/>
      <c r="F20" s="34"/>
      <c r="G20" s="34"/>
      <c r="H20" s="34"/>
      <c r="I20" s="34"/>
      <c r="J20" s="34"/>
    </row>
    <row r="21" spans="1:10" ht="12">
      <c r="A21" s="32">
        <v>160</v>
      </c>
      <c r="B21" s="29" t="s">
        <v>317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</row>
    <row r="22" spans="1:10" ht="12">
      <c r="A22" s="32">
        <v>170</v>
      </c>
      <c r="B22" s="29" t="s">
        <v>318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</row>
    <row r="23" spans="1:10" ht="12">
      <c r="A23" s="32">
        <v>180</v>
      </c>
      <c r="B23" s="29" t="s">
        <v>319</v>
      </c>
      <c r="E23" s="91">
        <f aca="true" t="shared" si="2" ref="E23:J23">IF(E22=0,0,+E21/E22)</f>
        <v>0</v>
      </c>
      <c r="F23" s="91">
        <f t="shared" si="2"/>
        <v>0</v>
      </c>
      <c r="G23" s="91">
        <f t="shared" si="2"/>
        <v>0</v>
      </c>
      <c r="H23" s="91">
        <f t="shared" si="2"/>
        <v>0</v>
      </c>
      <c r="I23" s="91">
        <f t="shared" si="2"/>
        <v>0</v>
      </c>
      <c r="J23" s="91">
        <f t="shared" si="2"/>
        <v>0</v>
      </c>
    </row>
    <row r="24" spans="1:10" ht="12">
      <c r="A24" s="32"/>
      <c r="E24" s="34"/>
      <c r="F24" s="34"/>
      <c r="G24" s="34"/>
      <c r="H24" s="34"/>
      <c r="I24" s="34"/>
      <c r="J24" s="34"/>
    </row>
    <row r="25" spans="1:10" ht="12">
      <c r="A25" s="32"/>
      <c r="B25" s="28" t="s">
        <v>302</v>
      </c>
      <c r="E25" s="34"/>
      <c r="F25" s="34"/>
      <c r="G25" s="34"/>
      <c r="H25" s="34"/>
      <c r="I25" s="34"/>
      <c r="J25" s="34"/>
    </row>
    <row r="26" spans="1:10" ht="12">
      <c r="A26" s="32">
        <v>190</v>
      </c>
      <c r="B26" s="29" t="s">
        <v>317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</row>
    <row r="27" spans="1:10" ht="12">
      <c r="A27" s="32">
        <v>200</v>
      </c>
      <c r="B27" s="29" t="s">
        <v>318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</row>
    <row r="28" spans="1:10" ht="12">
      <c r="A28" s="32">
        <v>210</v>
      </c>
      <c r="B28" s="29" t="s">
        <v>319</v>
      </c>
      <c r="E28" s="91">
        <f aca="true" t="shared" si="3" ref="E28:J28">IF(E27=0,0,+E26/E27)</f>
        <v>0</v>
      </c>
      <c r="F28" s="91">
        <f t="shared" si="3"/>
        <v>0</v>
      </c>
      <c r="G28" s="91">
        <f t="shared" si="3"/>
        <v>0</v>
      </c>
      <c r="H28" s="91">
        <f t="shared" si="3"/>
        <v>0</v>
      </c>
      <c r="I28" s="91">
        <f t="shared" si="3"/>
        <v>0</v>
      </c>
      <c r="J28" s="91">
        <f t="shared" si="3"/>
        <v>0</v>
      </c>
    </row>
    <row r="29" spans="1:10" ht="12">
      <c r="A29" s="32"/>
      <c r="E29" s="34"/>
      <c r="F29" s="34"/>
      <c r="G29" s="34"/>
      <c r="H29" s="34"/>
      <c r="I29" s="34"/>
      <c r="J29" s="34"/>
    </row>
    <row r="30" spans="1:10" ht="12">
      <c r="A30" s="32"/>
      <c r="B30" s="28" t="s">
        <v>303</v>
      </c>
      <c r="E30" s="34"/>
      <c r="F30" s="34"/>
      <c r="G30" s="34"/>
      <c r="H30" s="34"/>
      <c r="I30" s="34"/>
      <c r="J30" s="34"/>
    </row>
    <row r="31" spans="1:10" ht="12">
      <c r="A31" s="32">
        <v>220</v>
      </c>
      <c r="B31" s="29" t="s">
        <v>317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</row>
    <row r="32" spans="1:10" ht="12">
      <c r="A32" s="32">
        <v>230</v>
      </c>
      <c r="B32" s="29" t="s">
        <v>318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</row>
    <row r="33" spans="1:10" ht="12">
      <c r="A33" s="32">
        <v>240</v>
      </c>
      <c r="B33" s="29" t="s">
        <v>319</v>
      </c>
      <c r="E33" s="91">
        <f aca="true" t="shared" si="4" ref="E33:J33">IF(E32=0,0,+E31/E32)</f>
        <v>0</v>
      </c>
      <c r="F33" s="91">
        <f t="shared" si="4"/>
        <v>0</v>
      </c>
      <c r="G33" s="91">
        <f t="shared" si="4"/>
        <v>0</v>
      </c>
      <c r="H33" s="91">
        <f t="shared" si="4"/>
        <v>0</v>
      </c>
      <c r="I33" s="91">
        <f t="shared" si="4"/>
        <v>0</v>
      </c>
      <c r="J33" s="91">
        <f t="shared" si="4"/>
        <v>0</v>
      </c>
    </row>
    <row r="34" ht="12">
      <c r="A34" s="32"/>
    </row>
    <row r="35" ht="12">
      <c r="A35" s="32"/>
    </row>
    <row r="36" spans="1:2" ht="12">
      <c r="A36" s="32"/>
      <c r="B36" s="28" t="s">
        <v>306</v>
      </c>
    </row>
    <row r="37" ht="12">
      <c r="A37" s="32"/>
    </row>
    <row r="38" spans="1:7" ht="12">
      <c r="A38" s="32"/>
      <c r="B38" s="77"/>
      <c r="C38" s="78"/>
      <c r="D38" s="79"/>
      <c r="E38" s="80" t="s">
        <v>308</v>
      </c>
      <c r="F38" s="81" t="s">
        <v>310</v>
      </c>
      <c r="G38" s="79"/>
    </row>
    <row r="39" spans="1:7" ht="12">
      <c r="A39" s="32"/>
      <c r="B39" s="82"/>
      <c r="C39" s="83"/>
      <c r="D39" s="84"/>
      <c r="E39" s="85" t="s">
        <v>309</v>
      </c>
      <c r="F39" s="86" t="s">
        <v>311</v>
      </c>
      <c r="G39" s="84"/>
    </row>
    <row r="40" spans="1:7" ht="12">
      <c r="A40" s="32"/>
      <c r="B40" s="87"/>
      <c r="C40" s="88"/>
      <c r="D40" s="89"/>
      <c r="E40" s="90"/>
      <c r="F40" s="87"/>
      <c r="G40" s="89"/>
    </row>
    <row r="41" spans="1:7" ht="12">
      <c r="A41" s="32"/>
      <c r="B41" s="87" t="s">
        <v>378</v>
      </c>
      <c r="C41" s="88"/>
      <c r="D41" s="89"/>
      <c r="E41" s="90">
        <v>2210</v>
      </c>
      <c r="F41" s="87" t="s">
        <v>312</v>
      </c>
      <c r="G41" s="89"/>
    </row>
    <row r="42" spans="1:7" ht="12">
      <c r="A42" s="32"/>
      <c r="B42" s="87" t="s">
        <v>377</v>
      </c>
      <c r="C42" s="88"/>
      <c r="D42" s="89"/>
      <c r="E42" s="90">
        <v>2230</v>
      </c>
      <c r="F42" s="87" t="s">
        <v>313</v>
      </c>
      <c r="G42" s="89"/>
    </row>
    <row r="43" spans="1:7" ht="12">
      <c r="A43" s="32"/>
      <c r="B43" s="87" t="s">
        <v>301</v>
      </c>
      <c r="C43" s="88"/>
      <c r="D43" s="89"/>
      <c r="E43" s="90">
        <v>2410</v>
      </c>
      <c r="F43" s="87" t="s">
        <v>314</v>
      </c>
      <c r="G43" s="89"/>
    </row>
    <row r="44" spans="1:7" ht="12">
      <c r="A44" s="32"/>
      <c r="B44" s="87" t="s">
        <v>302</v>
      </c>
      <c r="C44" s="88"/>
      <c r="D44" s="89"/>
      <c r="E44" s="90">
        <v>2230</v>
      </c>
      <c r="F44" s="87" t="s">
        <v>315</v>
      </c>
      <c r="G44" s="89"/>
    </row>
    <row r="45" spans="1:7" ht="12">
      <c r="A45" s="32"/>
      <c r="B45" s="82" t="s">
        <v>307</v>
      </c>
      <c r="C45" s="83"/>
      <c r="D45" s="84"/>
      <c r="E45" s="85">
        <v>2410</v>
      </c>
      <c r="F45" s="82" t="s">
        <v>316</v>
      </c>
      <c r="G45" s="84"/>
    </row>
  </sheetData>
  <printOptions/>
  <pageMargins left="0.75" right="0.75" top="0.5" bottom="0.5" header="0.5" footer="0.5"/>
  <pageSetup horizontalDpi="300" verticalDpi="300" orientation="landscape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C312"/>
  <sheetViews>
    <sheetView tabSelected="1" workbookViewId="0" topLeftCell="B1">
      <selection activeCell="F27" sqref="F27"/>
    </sheetView>
  </sheetViews>
  <sheetFormatPr defaultColWidth="9.140625" defaultRowHeight="12.75"/>
  <cols>
    <col min="1" max="1" width="7.421875" style="0" customWidth="1"/>
    <col min="2" max="2" width="12.28125" style="0" customWidth="1"/>
    <col min="3" max="3" width="9.57421875" style="0" customWidth="1"/>
    <col min="4" max="4" width="14.8515625" style="0" customWidth="1"/>
    <col min="5" max="5" width="14.00390625" style="0" customWidth="1"/>
    <col min="6" max="7" width="12.28125" style="0" customWidth="1"/>
    <col min="8" max="8" width="12.7109375" style="0" customWidth="1"/>
    <col min="9" max="9" width="12.57421875" style="0" customWidth="1"/>
    <col min="10" max="10" width="14.140625" style="0" customWidth="1"/>
    <col min="11" max="11" width="15.28125" style="0" customWidth="1"/>
  </cols>
  <sheetData>
    <row r="1" spans="1:7" ht="12.75">
      <c r="A1" s="1" t="s">
        <v>320</v>
      </c>
      <c r="G1" s="1" t="s">
        <v>143</v>
      </c>
    </row>
    <row r="2" spans="1:7" ht="12.75">
      <c r="A2" s="1" t="s">
        <v>0</v>
      </c>
      <c r="C2" s="99">
        <f>'COS-1(P)'!C2</f>
        <v>39614</v>
      </c>
      <c r="D2" s="7"/>
      <c r="G2" s="1" t="s">
        <v>328</v>
      </c>
    </row>
    <row r="3" spans="1:4" ht="12.75">
      <c r="A3" s="1" t="s">
        <v>1</v>
      </c>
      <c r="C3" s="3" t="str">
        <f>'COS-1(P)'!C3</f>
        <v>Telephone Company</v>
      </c>
      <c r="D3" s="1"/>
    </row>
    <row r="4" spans="1:3" ht="12.75">
      <c r="A4" s="1" t="s">
        <v>127</v>
      </c>
      <c r="C4" s="3">
        <f>'COS-1(P)'!C4</f>
        <v>0</v>
      </c>
    </row>
    <row r="5" spans="1:3" ht="12.75">
      <c r="A5" s="1" t="str">
        <f>'COS-1(P)'!A5</f>
        <v>COSA:</v>
      </c>
      <c r="C5" s="3">
        <f>'COS-1(P)'!C5</f>
        <v>0</v>
      </c>
    </row>
    <row r="6" ht="12.75">
      <c r="A6" s="1" t="s">
        <v>206</v>
      </c>
    </row>
    <row r="8" spans="1:16" ht="12.75">
      <c r="A8" s="1"/>
      <c r="B8" s="1"/>
      <c r="C8" s="1"/>
      <c r="D8" s="6"/>
      <c r="E8" s="6"/>
      <c r="F8" s="6"/>
      <c r="G8" s="6"/>
      <c r="H8" s="6"/>
      <c r="I8" s="6" t="s">
        <v>326</v>
      </c>
      <c r="J8" s="6" t="s">
        <v>329</v>
      </c>
      <c r="K8" s="6"/>
      <c r="L8" s="6"/>
      <c r="M8" s="6"/>
      <c r="N8" s="6"/>
      <c r="O8" s="6"/>
      <c r="P8" s="6"/>
    </row>
    <row r="9" spans="1:16" ht="12.75">
      <c r="A9" s="1"/>
      <c r="B9" s="1"/>
      <c r="C9" s="1"/>
      <c r="D9" s="6"/>
      <c r="E9" s="6"/>
      <c r="F9" s="6"/>
      <c r="G9" s="6"/>
      <c r="H9" s="6" t="s">
        <v>79</v>
      </c>
      <c r="I9" s="6" t="s">
        <v>141</v>
      </c>
      <c r="J9" s="6" t="s">
        <v>249</v>
      </c>
      <c r="K9" s="6" t="s">
        <v>79</v>
      </c>
      <c r="L9" s="6"/>
      <c r="M9" s="6"/>
      <c r="N9" s="6"/>
      <c r="O9" s="6"/>
      <c r="P9" s="6"/>
    </row>
    <row r="10" spans="1:16" ht="12.75">
      <c r="A10" s="1"/>
      <c r="B10" s="6" t="s">
        <v>298</v>
      </c>
      <c r="C10" s="6"/>
      <c r="D10" s="6" t="s">
        <v>321</v>
      </c>
      <c r="E10" s="6" t="s">
        <v>322</v>
      </c>
      <c r="F10" s="6" t="s">
        <v>323</v>
      </c>
      <c r="G10" s="6" t="s">
        <v>324</v>
      </c>
      <c r="H10" s="6" t="s">
        <v>325</v>
      </c>
      <c r="I10" s="6" t="s">
        <v>327</v>
      </c>
      <c r="J10" s="6" t="s">
        <v>330</v>
      </c>
      <c r="K10" s="6" t="s">
        <v>331</v>
      </c>
      <c r="L10" s="6"/>
      <c r="M10" s="6"/>
      <c r="N10" s="6"/>
      <c r="O10" s="6"/>
      <c r="P10" s="6"/>
    </row>
    <row r="11" spans="1:16" ht="12.75">
      <c r="A11" s="1"/>
      <c r="B11" s="6"/>
      <c r="C11" s="6"/>
      <c r="D11" s="6" t="s">
        <v>370</v>
      </c>
      <c r="E11" s="6" t="s">
        <v>370</v>
      </c>
      <c r="F11" s="6" t="s">
        <v>370</v>
      </c>
      <c r="G11" s="6" t="s">
        <v>370</v>
      </c>
      <c r="H11" s="6"/>
      <c r="I11" s="6"/>
      <c r="J11" s="6"/>
      <c r="K11" s="6"/>
      <c r="L11" s="6"/>
      <c r="M11" s="6"/>
      <c r="N11" s="6"/>
      <c r="O11" s="6"/>
      <c r="P11" s="6"/>
    </row>
    <row r="12" spans="1:81" ht="12.75">
      <c r="A12" s="1"/>
      <c r="B12" s="4"/>
      <c r="C12" s="1"/>
      <c r="D12" s="6" t="s">
        <v>8</v>
      </c>
      <c r="E12" s="6" t="s">
        <v>9</v>
      </c>
      <c r="F12" s="6" t="s">
        <v>73</v>
      </c>
      <c r="G12" s="6" t="s">
        <v>74</v>
      </c>
      <c r="H12" s="6" t="s">
        <v>77</v>
      </c>
      <c r="I12" s="6" t="s">
        <v>80</v>
      </c>
      <c r="J12" s="6" t="s">
        <v>85</v>
      </c>
      <c r="K12" s="6" t="s">
        <v>91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3" ht="12.75">
      <c r="A13" s="1"/>
      <c r="B13" s="4"/>
      <c r="C13" s="1"/>
    </row>
    <row r="14" spans="1:11" ht="12.75">
      <c r="A14" s="1"/>
      <c r="B14" s="63">
        <v>2000</v>
      </c>
      <c r="C14" s="6"/>
      <c r="D14" s="92">
        <v>0</v>
      </c>
      <c r="E14" s="92">
        <v>0</v>
      </c>
      <c r="F14" s="92">
        <v>0</v>
      </c>
      <c r="G14" s="93">
        <f aca="true" t="shared" si="0" ref="G14:G20">SUM(D14:F14)</f>
        <v>0</v>
      </c>
      <c r="H14" s="94">
        <f aca="true" t="shared" si="1" ref="H14:H20">IF(G14=0,0,+D14/G14)</f>
        <v>0</v>
      </c>
      <c r="I14" s="92">
        <v>0</v>
      </c>
      <c r="J14" s="5">
        <v>0</v>
      </c>
      <c r="K14" s="94">
        <f aca="true" t="shared" si="2" ref="K14:K20">+H14*J14</f>
        <v>0</v>
      </c>
    </row>
    <row r="15" spans="1:11" ht="12.75">
      <c r="A15" s="1"/>
      <c r="B15" s="6">
        <f>B14+1</f>
        <v>2001</v>
      </c>
      <c r="C15" s="6"/>
      <c r="D15" s="92">
        <v>0</v>
      </c>
      <c r="E15" s="92">
        <v>0</v>
      </c>
      <c r="F15" s="92">
        <v>0</v>
      </c>
      <c r="G15" s="93">
        <f t="shared" si="0"/>
        <v>0</v>
      </c>
      <c r="H15" s="94">
        <f t="shared" si="1"/>
        <v>0</v>
      </c>
      <c r="I15" s="92">
        <v>0</v>
      </c>
      <c r="J15" s="5">
        <v>0</v>
      </c>
      <c r="K15" s="94">
        <f t="shared" si="2"/>
        <v>0</v>
      </c>
    </row>
    <row r="16" spans="1:11" ht="12.75">
      <c r="A16" s="1"/>
      <c r="B16" s="6">
        <f>B14+2</f>
        <v>2002</v>
      </c>
      <c r="C16" s="6"/>
      <c r="D16" s="92">
        <v>0</v>
      </c>
      <c r="E16" s="92">
        <v>0</v>
      </c>
      <c r="F16" s="92">
        <v>0</v>
      </c>
      <c r="G16" s="93">
        <f t="shared" si="0"/>
        <v>0</v>
      </c>
      <c r="H16" s="94">
        <f t="shared" si="1"/>
        <v>0</v>
      </c>
      <c r="I16" s="92">
        <v>0</v>
      </c>
      <c r="J16" s="5">
        <v>0</v>
      </c>
      <c r="K16" s="94">
        <f t="shared" si="2"/>
        <v>0</v>
      </c>
    </row>
    <row r="17" spans="1:11" ht="12.75">
      <c r="A17" s="1"/>
      <c r="B17" s="6">
        <f>B14+3</f>
        <v>2003</v>
      </c>
      <c r="C17" s="6"/>
      <c r="D17" s="92">
        <v>0</v>
      </c>
      <c r="E17" s="92">
        <v>0</v>
      </c>
      <c r="F17" s="92">
        <v>0</v>
      </c>
      <c r="G17" s="93">
        <f t="shared" si="0"/>
        <v>0</v>
      </c>
      <c r="H17" s="94">
        <f t="shared" si="1"/>
        <v>0</v>
      </c>
      <c r="I17" s="92">
        <v>0</v>
      </c>
      <c r="J17" s="5">
        <v>0</v>
      </c>
      <c r="K17" s="94">
        <f t="shared" si="2"/>
        <v>0</v>
      </c>
    </row>
    <row r="18" spans="1:11" ht="12.75">
      <c r="A18" s="1"/>
      <c r="B18" s="6">
        <f>B14+4</f>
        <v>2004</v>
      </c>
      <c r="C18" s="6"/>
      <c r="D18" s="92">
        <v>0</v>
      </c>
      <c r="E18" s="92">
        <v>0</v>
      </c>
      <c r="F18" s="92">
        <v>0</v>
      </c>
      <c r="G18" s="93">
        <f t="shared" si="0"/>
        <v>0</v>
      </c>
      <c r="H18" s="94">
        <f t="shared" si="1"/>
        <v>0</v>
      </c>
      <c r="I18" s="92">
        <v>0</v>
      </c>
      <c r="J18" s="5">
        <v>0</v>
      </c>
      <c r="K18" s="94">
        <f t="shared" si="2"/>
        <v>0</v>
      </c>
    </row>
    <row r="19" spans="1:11" ht="12.75">
      <c r="A19" s="1"/>
      <c r="B19" s="6">
        <f>B14+5</f>
        <v>2005</v>
      </c>
      <c r="C19" s="6"/>
      <c r="D19" s="92">
        <v>0</v>
      </c>
      <c r="E19" s="92">
        <v>0</v>
      </c>
      <c r="F19" s="92">
        <v>0</v>
      </c>
      <c r="G19" s="93">
        <f t="shared" si="0"/>
        <v>0</v>
      </c>
      <c r="H19" s="94">
        <f t="shared" si="1"/>
        <v>0</v>
      </c>
      <c r="I19" s="92">
        <v>0</v>
      </c>
      <c r="J19" s="5">
        <v>0</v>
      </c>
      <c r="K19" s="94">
        <f t="shared" si="2"/>
        <v>0</v>
      </c>
    </row>
    <row r="20" spans="1:11" ht="12.75">
      <c r="A20" s="1"/>
      <c r="B20" s="6">
        <f>B14+6</f>
        <v>2006</v>
      </c>
      <c r="C20" s="6"/>
      <c r="D20" s="92">
        <v>0</v>
      </c>
      <c r="E20" s="92">
        <v>0</v>
      </c>
      <c r="F20" s="92">
        <v>0</v>
      </c>
      <c r="G20" s="93">
        <f t="shared" si="0"/>
        <v>0</v>
      </c>
      <c r="H20" s="94">
        <f t="shared" si="1"/>
        <v>0</v>
      </c>
      <c r="I20" s="92">
        <v>0</v>
      </c>
      <c r="J20" s="5">
        <v>0</v>
      </c>
      <c r="K20" s="94">
        <f t="shared" si="2"/>
        <v>0</v>
      </c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</sheetData>
  <printOptions/>
  <pageMargins left="0.5" right="0.5" top="1" bottom="1" header="0.5" footer="0.5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80"/>
  <sheetViews>
    <sheetView workbookViewId="0" topLeftCell="A1">
      <selection activeCell="F4" sqref="F4"/>
    </sheetView>
  </sheetViews>
  <sheetFormatPr defaultColWidth="9.140625" defaultRowHeight="12.75"/>
  <cols>
    <col min="1" max="1" width="8.28125" style="29" customWidth="1"/>
    <col min="2" max="2" width="9.28125" style="29" customWidth="1"/>
    <col min="3" max="3" width="9.00390625" style="29" customWidth="1"/>
    <col min="4" max="4" width="13.8515625" style="29" customWidth="1"/>
    <col min="5" max="5" width="13.57421875" style="29" customWidth="1"/>
    <col min="6" max="6" width="13.00390625" style="29" customWidth="1"/>
    <col min="7" max="7" width="14.140625" style="29" customWidth="1"/>
    <col min="8" max="8" width="14.7109375" style="29" customWidth="1"/>
    <col min="9" max="9" width="13.421875" style="29" customWidth="1"/>
    <col min="10" max="10" width="14.140625" style="29" customWidth="1"/>
    <col min="11" max="11" width="14.7109375" style="43" customWidth="1"/>
    <col min="12" max="12" width="13.28125" style="43" customWidth="1"/>
    <col min="13" max="13" width="13.140625" style="43" customWidth="1"/>
    <col min="14" max="14" width="13.8515625" style="43" customWidth="1"/>
    <col min="15" max="15" width="13.421875" style="43" customWidth="1"/>
    <col min="16" max="16" width="12.57421875" style="50" customWidth="1"/>
    <col min="17" max="17" width="13.421875" style="48" customWidth="1"/>
    <col min="18" max="18" width="16.57421875" style="43" customWidth="1"/>
    <col min="19" max="19" width="14.00390625" style="43" customWidth="1"/>
    <col min="20" max="20" width="14.140625" style="43" customWidth="1"/>
    <col min="21" max="21" width="13.57421875" style="43" customWidth="1"/>
    <col min="22" max="22" width="12.8515625" style="43" customWidth="1"/>
    <col min="23" max="23" width="12.57421875" style="43" customWidth="1"/>
    <col min="24" max="24" width="15.00390625" style="43" customWidth="1"/>
    <col min="25" max="25" width="14.140625" style="43" customWidth="1"/>
    <col min="26" max="35" width="9.140625" style="43" customWidth="1"/>
    <col min="36" max="16384" width="9.140625" style="29" customWidth="1"/>
  </cols>
  <sheetData>
    <row r="1" spans="1:28" ht="12">
      <c r="A1" s="28" t="s">
        <v>125</v>
      </c>
      <c r="B1" s="2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2">
      <c r="A2" s="28" t="s">
        <v>0</v>
      </c>
      <c r="B2" s="28"/>
      <c r="C2" s="74">
        <f>+'COS-1(P)'!C2</f>
        <v>39614</v>
      </c>
      <c r="F2" s="28" t="s">
        <v>3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2">
      <c r="A3" s="28" t="s">
        <v>1</v>
      </c>
      <c r="B3" s="28"/>
      <c r="C3" s="75" t="str">
        <f>+'COS-1(P)'!C3</f>
        <v>Telephone Company</v>
      </c>
      <c r="F3" s="28" t="s">
        <v>4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2">
      <c r="A4" s="28" t="s">
        <v>2</v>
      </c>
      <c r="B4" s="28"/>
      <c r="C4" s="75">
        <f>+'COS-1(P)'!C4</f>
        <v>0</v>
      </c>
      <c r="F4" s="97" t="s">
        <v>466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ht="12">
      <c r="A5" s="28" t="s">
        <v>359</v>
      </c>
      <c r="B5" s="72"/>
      <c r="C5" s="75">
        <f>+'COS-1(P)'!C5</f>
        <v>0</v>
      </c>
      <c r="K5" s="29"/>
      <c r="L5" s="34"/>
      <c r="M5" s="29"/>
      <c r="N5" s="29"/>
      <c r="O5" s="29"/>
      <c r="P5" s="29"/>
      <c r="Q5" s="29"/>
      <c r="R5" s="34"/>
      <c r="S5" s="29"/>
      <c r="T5" s="29"/>
      <c r="U5" s="29"/>
      <c r="V5" s="29"/>
      <c r="W5" s="29"/>
      <c r="X5" s="34"/>
      <c r="Y5" s="29"/>
      <c r="Z5" s="29"/>
      <c r="AA5" s="29"/>
      <c r="AB5" s="29"/>
    </row>
    <row r="6" ht="12"/>
    <row r="7" spans="11:17" ht="12">
      <c r="K7" s="31" t="s">
        <v>79</v>
      </c>
      <c r="L7" s="31" t="s">
        <v>88</v>
      </c>
      <c r="M7" s="31"/>
      <c r="N7" s="31"/>
      <c r="P7" s="44" t="s">
        <v>78</v>
      </c>
      <c r="Q7" s="31"/>
    </row>
    <row r="8" spans="5:25" ht="12">
      <c r="E8" s="45" t="s">
        <v>5</v>
      </c>
      <c r="F8" s="45" t="s">
        <v>70</v>
      </c>
      <c r="G8" s="45" t="s">
        <v>72</v>
      </c>
      <c r="H8" s="45" t="s">
        <v>75</v>
      </c>
      <c r="I8" s="45" t="s">
        <v>78</v>
      </c>
      <c r="J8" s="45" t="s">
        <v>81</v>
      </c>
      <c r="K8" s="31" t="s">
        <v>86</v>
      </c>
      <c r="L8" s="31" t="s">
        <v>89</v>
      </c>
      <c r="M8" s="31" t="s">
        <v>92</v>
      </c>
      <c r="N8" s="31" t="s">
        <v>95</v>
      </c>
      <c r="P8" s="44" t="s">
        <v>100</v>
      </c>
      <c r="Q8" s="31" t="s">
        <v>103</v>
      </c>
      <c r="R8" s="31" t="s">
        <v>106</v>
      </c>
      <c r="S8" s="31"/>
      <c r="U8" s="31" t="s">
        <v>112</v>
      </c>
      <c r="V8" s="31" t="s">
        <v>103</v>
      </c>
      <c r="W8" s="31" t="s">
        <v>117</v>
      </c>
      <c r="X8" s="31" t="s">
        <v>120</v>
      </c>
      <c r="Y8" s="31" t="s">
        <v>123</v>
      </c>
    </row>
    <row r="9" spans="5:25" ht="12">
      <c r="E9" s="45" t="s">
        <v>6</v>
      </c>
      <c r="F9" s="45" t="s">
        <v>71</v>
      </c>
      <c r="G9" s="45" t="s">
        <v>71</v>
      </c>
      <c r="H9" s="45" t="s">
        <v>76</v>
      </c>
      <c r="I9" s="45" t="s">
        <v>79</v>
      </c>
      <c r="J9" s="45" t="s">
        <v>82</v>
      </c>
      <c r="K9" s="31" t="s">
        <v>87</v>
      </c>
      <c r="L9" s="31" t="s">
        <v>90</v>
      </c>
      <c r="M9" s="31" t="s">
        <v>93</v>
      </c>
      <c r="N9" s="31" t="s">
        <v>96</v>
      </c>
      <c r="O9" s="31" t="s">
        <v>98</v>
      </c>
      <c r="P9" s="44" t="s">
        <v>101</v>
      </c>
      <c r="Q9" s="31" t="s">
        <v>104</v>
      </c>
      <c r="R9" s="31" t="s">
        <v>37</v>
      </c>
      <c r="S9" s="31" t="s">
        <v>108</v>
      </c>
      <c r="T9" s="31" t="s">
        <v>110</v>
      </c>
      <c r="U9" s="31" t="s">
        <v>104</v>
      </c>
      <c r="V9" s="31" t="s">
        <v>114</v>
      </c>
      <c r="W9" s="31" t="s">
        <v>118</v>
      </c>
      <c r="X9" s="31" t="s">
        <v>121</v>
      </c>
      <c r="Y9" s="31" t="s">
        <v>37</v>
      </c>
    </row>
    <row r="10" spans="2:25" ht="12">
      <c r="B10" s="28" t="s">
        <v>7</v>
      </c>
      <c r="D10" s="45"/>
      <c r="E10" s="45" t="s">
        <v>8</v>
      </c>
      <c r="F10" s="45" t="s">
        <v>9</v>
      </c>
      <c r="G10" s="45" t="s">
        <v>73</v>
      </c>
      <c r="H10" s="45" t="s">
        <v>74</v>
      </c>
      <c r="I10" s="45" t="s">
        <v>77</v>
      </c>
      <c r="J10" s="45" t="s">
        <v>80</v>
      </c>
      <c r="K10" s="31" t="s">
        <v>85</v>
      </c>
      <c r="L10" s="31" t="s">
        <v>91</v>
      </c>
      <c r="M10" s="31" t="s">
        <v>94</v>
      </c>
      <c r="N10" s="31" t="s">
        <v>97</v>
      </c>
      <c r="O10" s="31" t="s">
        <v>99</v>
      </c>
      <c r="P10" s="44" t="s">
        <v>102</v>
      </c>
      <c r="Q10" s="31" t="s">
        <v>105</v>
      </c>
      <c r="R10" s="31" t="s">
        <v>107</v>
      </c>
      <c r="S10" s="31" t="s">
        <v>109</v>
      </c>
      <c r="T10" s="31" t="s">
        <v>111</v>
      </c>
      <c r="U10" s="31" t="s">
        <v>113</v>
      </c>
      <c r="V10" s="31" t="s">
        <v>115</v>
      </c>
      <c r="W10" s="31" t="s">
        <v>119</v>
      </c>
      <c r="X10" s="31" t="s">
        <v>122</v>
      </c>
      <c r="Y10" s="31" t="s">
        <v>124</v>
      </c>
    </row>
    <row r="11" spans="1:25" ht="12">
      <c r="A11" s="29">
        <v>100</v>
      </c>
      <c r="B11" s="29" t="s">
        <v>15</v>
      </c>
      <c r="E11" s="54" t="s">
        <v>83</v>
      </c>
      <c r="F11" s="48" t="s">
        <v>83</v>
      </c>
      <c r="G11" s="48" t="s">
        <v>83</v>
      </c>
      <c r="H11" s="48" t="s">
        <v>83</v>
      </c>
      <c r="I11" s="48" t="s">
        <v>83</v>
      </c>
      <c r="J11" s="48" t="s">
        <v>83</v>
      </c>
      <c r="K11" s="48" t="s">
        <v>83</v>
      </c>
      <c r="L11" s="49">
        <v>0</v>
      </c>
      <c r="M11" s="49">
        <v>0</v>
      </c>
      <c r="N11" s="49">
        <v>0</v>
      </c>
      <c r="O11" s="49">
        <v>0</v>
      </c>
      <c r="P11" s="50">
        <f aca="true" t="shared" si="0" ref="P11:P17">+M11+N11+O11</f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3">
        <f>SUM(Q11:W11)</f>
        <v>0</v>
      </c>
      <c r="Y11" s="49">
        <v>0</v>
      </c>
    </row>
    <row r="12" spans="1:25" ht="12">
      <c r="A12" s="29">
        <v>110</v>
      </c>
      <c r="B12" s="29" t="s">
        <v>372</v>
      </c>
      <c r="E12" s="54" t="s">
        <v>83</v>
      </c>
      <c r="F12" s="48" t="s">
        <v>83</v>
      </c>
      <c r="G12" s="48" t="s">
        <v>83</v>
      </c>
      <c r="H12" s="48" t="s">
        <v>83</v>
      </c>
      <c r="I12" s="48" t="s">
        <v>83</v>
      </c>
      <c r="J12" s="48" t="s">
        <v>83</v>
      </c>
      <c r="K12" s="48" t="s">
        <v>83</v>
      </c>
      <c r="L12" s="49">
        <v>0</v>
      </c>
      <c r="M12" s="49">
        <v>0</v>
      </c>
      <c r="N12" s="49">
        <v>0</v>
      </c>
      <c r="O12" s="49">
        <v>0</v>
      </c>
      <c r="P12" s="50">
        <f t="shared" si="0"/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3">
        <f>SUM(Q12:W12)</f>
        <v>0</v>
      </c>
      <c r="Y12" s="49">
        <v>0</v>
      </c>
    </row>
    <row r="13" spans="1:25" ht="12">
      <c r="A13" s="29">
        <v>120</v>
      </c>
      <c r="B13" s="29" t="s">
        <v>16</v>
      </c>
      <c r="E13" s="54" t="s">
        <v>83</v>
      </c>
      <c r="F13" s="48" t="s">
        <v>83</v>
      </c>
      <c r="G13" s="48" t="s">
        <v>83</v>
      </c>
      <c r="H13" s="48" t="s">
        <v>83</v>
      </c>
      <c r="I13" s="48" t="s">
        <v>83</v>
      </c>
      <c r="J13" s="48" t="s">
        <v>83</v>
      </c>
      <c r="K13" s="48" t="s">
        <v>83</v>
      </c>
      <c r="L13" s="49">
        <v>0</v>
      </c>
      <c r="M13" s="49">
        <v>0</v>
      </c>
      <c r="N13" s="49">
        <v>0</v>
      </c>
      <c r="O13" s="49">
        <v>0</v>
      </c>
      <c r="P13" s="50">
        <f t="shared" si="0"/>
        <v>0</v>
      </c>
      <c r="Q13" s="49">
        <v>0</v>
      </c>
      <c r="R13" s="48" t="s">
        <v>83</v>
      </c>
      <c r="S13" s="48" t="s">
        <v>83</v>
      </c>
      <c r="T13" s="48" t="s">
        <v>83</v>
      </c>
      <c r="U13" s="48" t="s">
        <v>83</v>
      </c>
      <c r="V13" s="48" t="s">
        <v>83</v>
      </c>
      <c r="W13" s="48" t="s">
        <v>83</v>
      </c>
      <c r="X13" s="48" t="s">
        <v>83</v>
      </c>
      <c r="Y13" s="48" t="s">
        <v>83</v>
      </c>
    </row>
    <row r="14" spans="1:25" ht="12">
      <c r="A14" s="29">
        <v>130</v>
      </c>
      <c r="B14" s="29" t="s">
        <v>17</v>
      </c>
      <c r="E14" s="54" t="s">
        <v>83</v>
      </c>
      <c r="F14" s="48" t="s">
        <v>83</v>
      </c>
      <c r="G14" s="48" t="s">
        <v>83</v>
      </c>
      <c r="H14" s="48" t="s">
        <v>83</v>
      </c>
      <c r="I14" s="48" t="s">
        <v>83</v>
      </c>
      <c r="J14" s="48" t="s">
        <v>83</v>
      </c>
      <c r="K14" s="48" t="s">
        <v>83</v>
      </c>
      <c r="L14" s="49">
        <v>0</v>
      </c>
      <c r="M14" s="49">
        <v>0</v>
      </c>
      <c r="N14" s="49">
        <v>0</v>
      </c>
      <c r="O14" s="49">
        <v>0</v>
      </c>
      <c r="P14" s="50">
        <f t="shared" si="0"/>
        <v>0</v>
      </c>
      <c r="Q14" s="49">
        <v>0</v>
      </c>
      <c r="R14" s="48" t="s">
        <v>83</v>
      </c>
      <c r="S14" s="48" t="s">
        <v>83</v>
      </c>
      <c r="T14" s="48" t="s">
        <v>83</v>
      </c>
      <c r="U14" s="48" t="s">
        <v>83</v>
      </c>
      <c r="V14" s="48" t="s">
        <v>83</v>
      </c>
      <c r="W14" s="48" t="s">
        <v>83</v>
      </c>
      <c r="X14" s="48" t="s">
        <v>83</v>
      </c>
      <c r="Y14" s="48" t="s">
        <v>83</v>
      </c>
    </row>
    <row r="15" spans="1:25" ht="12">
      <c r="A15" s="29">
        <v>140</v>
      </c>
      <c r="B15" s="29" t="s">
        <v>18</v>
      </c>
      <c r="E15" s="54" t="s">
        <v>83</v>
      </c>
      <c r="F15" s="48" t="s">
        <v>83</v>
      </c>
      <c r="G15" s="48" t="s">
        <v>83</v>
      </c>
      <c r="H15" s="48" t="s">
        <v>83</v>
      </c>
      <c r="I15" s="48" t="s">
        <v>83</v>
      </c>
      <c r="J15" s="48" t="s">
        <v>83</v>
      </c>
      <c r="K15" s="48" t="s">
        <v>83</v>
      </c>
      <c r="L15" s="49">
        <v>0</v>
      </c>
      <c r="M15" s="49">
        <v>0</v>
      </c>
      <c r="N15" s="49">
        <v>0</v>
      </c>
      <c r="O15" s="49">
        <v>0</v>
      </c>
      <c r="P15" s="50">
        <f t="shared" si="0"/>
        <v>0</v>
      </c>
      <c r="Q15" s="49">
        <v>0</v>
      </c>
      <c r="R15" s="48" t="s">
        <v>83</v>
      </c>
      <c r="S15" s="48" t="s">
        <v>83</v>
      </c>
      <c r="T15" s="48" t="s">
        <v>83</v>
      </c>
      <c r="U15" s="48" t="s">
        <v>83</v>
      </c>
      <c r="V15" s="48" t="s">
        <v>83</v>
      </c>
      <c r="W15" s="48" t="s">
        <v>83</v>
      </c>
      <c r="X15" s="48" t="s">
        <v>83</v>
      </c>
      <c r="Y15" s="48" t="s">
        <v>83</v>
      </c>
    </row>
    <row r="16" spans="1:25" ht="12">
      <c r="A16" s="29">
        <v>150</v>
      </c>
      <c r="B16" s="29" t="s">
        <v>19</v>
      </c>
      <c r="E16" s="54" t="s">
        <v>83</v>
      </c>
      <c r="F16" s="48" t="s">
        <v>83</v>
      </c>
      <c r="G16" s="48" t="s">
        <v>83</v>
      </c>
      <c r="H16" s="48" t="s">
        <v>83</v>
      </c>
      <c r="I16" s="48" t="s">
        <v>83</v>
      </c>
      <c r="J16" s="48" t="s">
        <v>83</v>
      </c>
      <c r="K16" s="48" t="s">
        <v>83</v>
      </c>
      <c r="L16" s="49">
        <v>0</v>
      </c>
      <c r="M16" s="49">
        <v>0</v>
      </c>
      <c r="N16" s="49">
        <v>0</v>
      </c>
      <c r="O16" s="49">
        <v>0</v>
      </c>
      <c r="P16" s="50">
        <f t="shared" si="0"/>
        <v>0</v>
      </c>
      <c r="Q16" s="49">
        <v>0</v>
      </c>
      <c r="R16" s="47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3">
        <f>SUM(Q16:W16)</f>
        <v>0</v>
      </c>
      <c r="Y16" s="49">
        <v>0</v>
      </c>
    </row>
    <row r="17" spans="1:25" ht="12">
      <c r="A17" s="29">
        <v>160</v>
      </c>
      <c r="B17" s="29" t="s">
        <v>20</v>
      </c>
      <c r="E17" s="54" t="s">
        <v>83</v>
      </c>
      <c r="F17" s="48" t="s">
        <v>83</v>
      </c>
      <c r="G17" s="48" t="s">
        <v>83</v>
      </c>
      <c r="H17" s="48" t="s">
        <v>83</v>
      </c>
      <c r="I17" s="48" t="s">
        <v>83</v>
      </c>
      <c r="J17" s="48" t="s">
        <v>83</v>
      </c>
      <c r="K17" s="48" t="s">
        <v>83</v>
      </c>
      <c r="L17" s="48">
        <f>SUM(L11:L16)</f>
        <v>0</v>
      </c>
      <c r="M17" s="48">
        <f>SUM(M11:M16)</f>
        <v>0</v>
      </c>
      <c r="N17" s="48">
        <f>SUM(N11:N16)</f>
        <v>0</v>
      </c>
      <c r="O17" s="48">
        <f>SUM(O11:O16)</f>
        <v>0</v>
      </c>
      <c r="P17" s="50">
        <f t="shared" si="0"/>
        <v>0</v>
      </c>
      <c r="Q17" s="48">
        <f aca="true" t="shared" si="1" ref="Q17:W17">SUM(Q11:Q16)</f>
        <v>0</v>
      </c>
      <c r="R17" s="48">
        <f t="shared" si="1"/>
        <v>0</v>
      </c>
      <c r="S17" s="48">
        <f t="shared" si="1"/>
        <v>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8">
        <f t="shared" si="1"/>
        <v>0</v>
      </c>
      <c r="X17" s="43">
        <f>SUM(Q17:W17)</f>
        <v>0</v>
      </c>
      <c r="Y17" s="48">
        <f>SUM(Y11:Y16)</f>
        <v>0</v>
      </c>
    </row>
    <row r="18" spans="5:28" ht="12">
      <c r="E18" s="51" t="s">
        <v>84</v>
      </c>
      <c r="F18" s="51" t="s">
        <v>84</v>
      </c>
      <c r="G18" s="51" t="s">
        <v>84</v>
      </c>
      <c r="H18" s="51" t="s">
        <v>84</v>
      </c>
      <c r="I18" s="51" t="s">
        <v>84</v>
      </c>
      <c r="J18" s="51" t="s">
        <v>84</v>
      </c>
      <c r="K18" s="51" t="s">
        <v>84</v>
      </c>
      <c r="L18" s="51" t="s">
        <v>84</v>
      </c>
      <c r="M18" s="51" t="s">
        <v>84</v>
      </c>
      <c r="N18" s="51" t="s">
        <v>84</v>
      </c>
      <c r="O18" s="51" t="s">
        <v>84</v>
      </c>
      <c r="P18" s="52" t="s">
        <v>84</v>
      </c>
      <c r="Q18" s="51" t="s">
        <v>84</v>
      </c>
      <c r="R18" s="51" t="s">
        <v>84</v>
      </c>
      <c r="S18" s="51" t="s">
        <v>84</v>
      </c>
      <c r="T18" s="51" t="s">
        <v>84</v>
      </c>
      <c r="U18" s="51" t="s">
        <v>84</v>
      </c>
      <c r="V18" s="51" t="s">
        <v>84</v>
      </c>
      <c r="W18" s="51" t="s">
        <v>84</v>
      </c>
      <c r="X18" s="51" t="s">
        <v>84</v>
      </c>
      <c r="Y18" s="51" t="s">
        <v>84</v>
      </c>
      <c r="Z18" s="51"/>
      <c r="AA18" s="51"/>
      <c r="AB18" s="51"/>
    </row>
    <row r="19" spans="2:28" ht="12">
      <c r="B19" s="28" t="s">
        <v>10</v>
      </c>
      <c r="E19" s="51" t="s">
        <v>84</v>
      </c>
      <c r="F19" s="51" t="s">
        <v>84</v>
      </c>
      <c r="G19" s="51" t="s">
        <v>84</v>
      </c>
      <c r="H19" s="51" t="s">
        <v>84</v>
      </c>
      <c r="I19" s="51" t="s">
        <v>84</v>
      </c>
      <c r="J19" s="51" t="s">
        <v>84</v>
      </c>
      <c r="K19" s="51" t="s">
        <v>84</v>
      </c>
      <c r="L19" s="51" t="s">
        <v>84</v>
      </c>
      <c r="M19" s="51" t="s">
        <v>84</v>
      </c>
      <c r="N19" s="51" t="s">
        <v>84</v>
      </c>
      <c r="O19" s="51" t="s">
        <v>84</v>
      </c>
      <c r="P19" s="52" t="s">
        <v>84</v>
      </c>
      <c r="Q19" s="51" t="s">
        <v>84</v>
      </c>
      <c r="R19" s="51" t="s">
        <v>84</v>
      </c>
      <c r="S19" s="51" t="s">
        <v>84</v>
      </c>
      <c r="T19" s="51" t="s">
        <v>84</v>
      </c>
      <c r="U19" s="51" t="s">
        <v>84</v>
      </c>
      <c r="V19" s="51" t="s">
        <v>84</v>
      </c>
      <c r="W19" s="51" t="s">
        <v>84</v>
      </c>
      <c r="X19" s="51" t="s">
        <v>84</v>
      </c>
      <c r="Y19" s="51" t="s">
        <v>84</v>
      </c>
      <c r="Z19" s="51"/>
      <c r="AA19" s="51"/>
      <c r="AB19" s="51"/>
    </row>
    <row r="20" spans="1:25" ht="12">
      <c r="A20" s="29">
        <v>170</v>
      </c>
      <c r="B20" s="29" t="s">
        <v>21</v>
      </c>
      <c r="E20" s="54" t="s">
        <v>83</v>
      </c>
      <c r="F20" s="48" t="s">
        <v>83</v>
      </c>
      <c r="G20" s="48" t="s">
        <v>83</v>
      </c>
      <c r="H20" s="48" t="s">
        <v>83</v>
      </c>
      <c r="I20" s="43">
        <f>+I21+I22+I23+I28</f>
        <v>0</v>
      </c>
      <c r="J20" s="49">
        <v>0</v>
      </c>
      <c r="K20" s="49">
        <v>0</v>
      </c>
      <c r="L20" s="43">
        <f aca="true" t="shared" si="2" ref="L20:L31">I20-J20-K20</f>
        <v>0</v>
      </c>
      <c r="M20" s="49">
        <v>0</v>
      </c>
      <c r="N20" s="49">
        <v>0</v>
      </c>
      <c r="O20" s="43">
        <f>+O21+O22+O23+O28</f>
        <v>0</v>
      </c>
      <c r="P20" s="50">
        <f aca="true" t="shared" si="3" ref="P20:P35">+M20+N20+O20</f>
        <v>0</v>
      </c>
      <c r="Q20" s="43">
        <f aca="true" t="shared" si="4" ref="Q20:W20">+Q21+Q22+Q23+Q28</f>
        <v>0</v>
      </c>
      <c r="R20" s="43">
        <f t="shared" si="4"/>
        <v>0</v>
      </c>
      <c r="S20" s="43">
        <f t="shared" si="4"/>
        <v>0</v>
      </c>
      <c r="T20" s="43">
        <f t="shared" si="4"/>
        <v>0</v>
      </c>
      <c r="U20" s="43">
        <f t="shared" si="4"/>
        <v>0</v>
      </c>
      <c r="V20" s="43">
        <f t="shared" si="4"/>
        <v>0</v>
      </c>
      <c r="W20" s="43">
        <f t="shared" si="4"/>
        <v>0</v>
      </c>
      <c r="X20" s="43">
        <f aca="true" t="shared" si="5" ref="X20:X35">SUM(Q20:W20)</f>
        <v>0</v>
      </c>
      <c r="Y20" s="43">
        <f>+Y21+Y22+Y23+Y28</f>
        <v>0</v>
      </c>
    </row>
    <row r="21" spans="1:25" ht="12">
      <c r="A21" s="56" t="s">
        <v>335</v>
      </c>
      <c r="B21" s="29" t="s">
        <v>22</v>
      </c>
      <c r="E21" s="49">
        <v>0</v>
      </c>
      <c r="F21" s="49">
        <v>0</v>
      </c>
      <c r="G21" s="49">
        <v>0</v>
      </c>
      <c r="H21" s="43">
        <f aca="true" t="shared" si="6" ref="H21:H28">SUM(E21:G21)</f>
        <v>0</v>
      </c>
      <c r="I21" s="49">
        <v>0</v>
      </c>
      <c r="J21" s="49">
        <v>0</v>
      </c>
      <c r="K21" s="49">
        <v>0</v>
      </c>
      <c r="L21" s="43">
        <f t="shared" si="2"/>
        <v>0</v>
      </c>
      <c r="M21" s="49">
        <v>0</v>
      </c>
      <c r="N21" s="49">
        <v>0</v>
      </c>
      <c r="O21" s="49">
        <v>0</v>
      </c>
      <c r="P21" s="50">
        <f t="shared" si="3"/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3">
        <f t="shared" si="5"/>
        <v>0</v>
      </c>
      <c r="Y21" s="49">
        <v>0</v>
      </c>
    </row>
    <row r="22" spans="1:25" ht="12">
      <c r="A22" s="56" t="s">
        <v>336</v>
      </c>
      <c r="B22" s="29" t="s">
        <v>23</v>
      </c>
      <c r="E22" s="49">
        <v>0</v>
      </c>
      <c r="F22" s="49">
        <v>0</v>
      </c>
      <c r="G22" s="49">
        <v>0</v>
      </c>
      <c r="H22" s="43">
        <f t="shared" si="6"/>
        <v>0</v>
      </c>
      <c r="I22" s="49">
        <v>0</v>
      </c>
      <c r="J22" s="49">
        <v>0</v>
      </c>
      <c r="K22" s="49">
        <v>0</v>
      </c>
      <c r="L22" s="43">
        <f t="shared" si="2"/>
        <v>0</v>
      </c>
      <c r="M22" s="49">
        <v>0</v>
      </c>
      <c r="N22" s="49">
        <v>0</v>
      </c>
      <c r="O22" s="49">
        <v>0</v>
      </c>
      <c r="P22" s="50">
        <f t="shared" si="3"/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3">
        <f t="shared" si="5"/>
        <v>0</v>
      </c>
      <c r="Y22" s="49">
        <v>0</v>
      </c>
    </row>
    <row r="23" spans="1:25" ht="12">
      <c r="A23" s="56" t="s">
        <v>337</v>
      </c>
      <c r="B23" s="29" t="s">
        <v>24</v>
      </c>
      <c r="E23" s="55">
        <f>+E24+E25+E26</f>
        <v>0</v>
      </c>
      <c r="F23" s="55">
        <f>+F24+F25+F26</f>
        <v>0</v>
      </c>
      <c r="G23" s="55">
        <f>+G24+G25+G26</f>
        <v>0</v>
      </c>
      <c r="H23" s="43">
        <f t="shared" si="6"/>
        <v>0</v>
      </c>
      <c r="I23" s="43">
        <f>SUM(I24:I26)</f>
        <v>0</v>
      </c>
      <c r="J23" s="49">
        <v>0</v>
      </c>
      <c r="K23" s="49">
        <v>0</v>
      </c>
      <c r="L23" s="43">
        <f t="shared" si="2"/>
        <v>0</v>
      </c>
      <c r="M23" s="49">
        <v>0</v>
      </c>
      <c r="N23" s="49">
        <v>0</v>
      </c>
      <c r="O23" s="43">
        <f>SUM(O24:O26)</f>
        <v>0</v>
      </c>
      <c r="P23" s="50">
        <f t="shared" si="3"/>
        <v>0</v>
      </c>
      <c r="Q23" s="43">
        <f aca="true" t="shared" si="7" ref="Q23:W23">SUM(Q24:Q26)</f>
        <v>0</v>
      </c>
      <c r="R23" s="43">
        <f t="shared" si="7"/>
        <v>0</v>
      </c>
      <c r="S23" s="43">
        <f t="shared" si="7"/>
        <v>0</v>
      </c>
      <c r="T23" s="43">
        <f t="shared" si="7"/>
        <v>0</v>
      </c>
      <c r="U23" s="43">
        <f t="shared" si="7"/>
        <v>0</v>
      </c>
      <c r="V23" s="43">
        <f t="shared" si="7"/>
        <v>0</v>
      </c>
      <c r="W23" s="43">
        <f t="shared" si="7"/>
        <v>0</v>
      </c>
      <c r="X23" s="43">
        <f t="shared" si="5"/>
        <v>0</v>
      </c>
      <c r="Y23" s="43">
        <f>SUM(Y24:Y26)</f>
        <v>0</v>
      </c>
    </row>
    <row r="24" spans="1:25" ht="12">
      <c r="A24" s="56" t="s">
        <v>338</v>
      </c>
      <c r="B24" s="29" t="s">
        <v>25</v>
      </c>
      <c r="E24" s="49">
        <v>0</v>
      </c>
      <c r="F24" s="49">
        <v>0</v>
      </c>
      <c r="G24" s="49">
        <v>0</v>
      </c>
      <c r="H24" s="43">
        <f t="shared" si="6"/>
        <v>0</v>
      </c>
      <c r="I24" s="49">
        <v>0</v>
      </c>
      <c r="J24" s="49">
        <v>0</v>
      </c>
      <c r="K24" s="49">
        <v>0</v>
      </c>
      <c r="L24" s="43">
        <f t="shared" si="2"/>
        <v>0</v>
      </c>
      <c r="M24" s="49">
        <v>0</v>
      </c>
      <c r="N24" s="49">
        <v>0</v>
      </c>
      <c r="O24" s="49">
        <v>0</v>
      </c>
      <c r="P24" s="50">
        <f t="shared" si="3"/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3">
        <f t="shared" si="5"/>
        <v>0</v>
      </c>
      <c r="Y24" s="49">
        <v>0</v>
      </c>
    </row>
    <row r="25" spans="1:25" ht="12">
      <c r="A25" s="56" t="s">
        <v>339</v>
      </c>
      <c r="B25" s="29" t="s">
        <v>26</v>
      </c>
      <c r="E25" s="49">
        <v>0</v>
      </c>
      <c r="F25" s="49">
        <v>0</v>
      </c>
      <c r="G25" s="49">
        <v>0</v>
      </c>
      <c r="H25" s="43">
        <f t="shared" si="6"/>
        <v>0</v>
      </c>
      <c r="I25" s="49">
        <v>0</v>
      </c>
      <c r="J25" s="49">
        <v>0</v>
      </c>
      <c r="K25" s="49">
        <v>0</v>
      </c>
      <c r="L25" s="43">
        <f t="shared" si="2"/>
        <v>0</v>
      </c>
      <c r="M25" s="49">
        <v>0</v>
      </c>
      <c r="N25" s="49">
        <v>0</v>
      </c>
      <c r="O25" s="49">
        <v>0</v>
      </c>
      <c r="P25" s="50">
        <f t="shared" si="3"/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3">
        <f t="shared" si="5"/>
        <v>0</v>
      </c>
      <c r="Y25" s="49">
        <v>0</v>
      </c>
    </row>
    <row r="26" spans="1:25" ht="12">
      <c r="A26" s="56" t="s">
        <v>340</v>
      </c>
      <c r="B26" s="29" t="s">
        <v>27</v>
      </c>
      <c r="E26" s="49">
        <v>0</v>
      </c>
      <c r="F26" s="49">
        <v>0</v>
      </c>
      <c r="G26" s="49">
        <v>0</v>
      </c>
      <c r="H26" s="43">
        <f t="shared" si="6"/>
        <v>0</v>
      </c>
      <c r="I26" s="49">
        <v>0</v>
      </c>
      <c r="J26" s="49">
        <v>0</v>
      </c>
      <c r="K26" s="49">
        <v>0</v>
      </c>
      <c r="L26" s="43">
        <f t="shared" si="2"/>
        <v>0</v>
      </c>
      <c r="M26" s="49">
        <v>0</v>
      </c>
      <c r="N26" s="49">
        <v>0</v>
      </c>
      <c r="O26" s="49">
        <v>0</v>
      </c>
      <c r="P26" s="50">
        <f t="shared" si="3"/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3">
        <f t="shared" si="5"/>
        <v>0</v>
      </c>
      <c r="Y26" s="49">
        <v>0</v>
      </c>
    </row>
    <row r="27" spans="1:25" ht="12">
      <c r="A27" s="56" t="s">
        <v>341</v>
      </c>
      <c r="B27" s="29" t="s">
        <v>28</v>
      </c>
      <c r="E27" s="53">
        <v>0</v>
      </c>
      <c r="F27" s="53">
        <v>0</v>
      </c>
      <c r="G27" s="49">
        <v>0</v>
      </c>
      <c r="H27" s="43">
        <f t="shared" si="6"/>
        <v>0</v>
      </c>
      <c r="I27" s="49">
        <v>0</v>
      </c>
      <c r="J27" s="49">
        <v>0</v>
      </c>
      <c r="K27" s="49">
        <v>0</v>
      </c>
      <c r="L27" s="43">
        <f t="shared" si="2"/>
        <v>0</v>
      </c>
      <c r="M27" s="49">
        <v>0</v>
      </c>
      <c r="N27" s="49">
        <v>0</v>
      </c>
      <c r="O27" s="49">
        <v>0</v>
      </c>
      <c r="P27" s="50">
        <f t="shared" si="3"/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3">
        <f t="shared" si="5"/>
        <v>0</v>
      </c>
      <c r="Y27" s="49">
        <v>0</v>
      </c>
    </row>
    <row r="28" spans="1:25" ht="12">
      <c r="A28" s="56" t="s">
        <v>342</v>
      </c>
      <c r="B28" s="29" t="s">
        <v>29</v>
      </c>
      <c r="E28" s="49">
        <v>0</v>
      </c>
      <c r="F28" s="49">
        <v>0</v>
      </c>
      <c r="G28" s="49">
        <v>0</v>
      </c>
      <c r="H28" s="43">
        <f t="shared" si="6"/>
        <v>0</v>
      </c>
      <c r="I28" s="49">
        <v>0</v>
      </c>
      <c r="J28" s="49">
        <v>0</v>
      </c>
      <c r="K28" s="49">
        <v>0</v>
      </c>
      <c r="L28" s="43">
        <f t="shared" si="2"/>
        <v>0</v>
      </c>
      <c r="M28" s="49">
        <v>0</v>
      </c>
      <c r="N28" s="49">
        <v>0</v>
      </c>
      <c r="O28" s="49">
        <v>0</v>
      </c>
      <c r="P28" s="50">
        <f t="shared" si="3"/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3">
        <f t="shared" si="5"/>
        <v>0</v>
      </c>
      <c r="Y28" s="49">
        <v>0</v>
      </c>
    </row>
    <row r="29" spans="1:25" ht="12">
      <c r="A29" s="29">
        <v>180</v>
      </c>
      <c r="B29" s="29" t="s">
        <v>30</v>
      </c>
      <c r="E29" s="54" t="s">
        <v>83</v>
      </c>
      <c r="F29" s="54" t="s">
        <v>83</v>
      </c>
      <c r="G29" s="54" t="s">
        <v>83</v>
      </c>
      <c r="H29" s="54" t="s">
        <v>83</v>
      </c>
      <c r="I29" s="49">
        <v>0</v>
      </c>
      <c r="J29" s="49">
        <v>0</v>
      </c>
      <c r="K29" s="49">
        <v>0</v>
      </c>
      <c r="L29" s="43">
        <f t="shared" si="2"/>
        <v>0</v>
      </c>
      <c r="M29" s="49">
        <v>0</v>
      </c>
      <c r="N29" s="49">
        <v>0</v>
      </c>
      <c r="O29" s="49">
        <v>0</v>
      </c>
      <c r="P29" s="50">
        <f t="shared" si="3"/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3">
        <f t="shared" si="5"/>
        <v>0</v>
      </c>
      <c r="Y29" s="49">
        <v>0</v>
      </c>
    </row>
    <row r="30" spans="1:25" ht="12">
      <c r="A30" s="29">
        <v>190</v>
      </c>
      <c r="B30" s="29" t="s">
        <v>31</v>
      </c>
      <c r="E30" s="49">
        <v>0</v>
      </c>
      <c r="F30" s="49">
        <v>0</v>
      </c>
      <c r="G30" s="49">
        <v>0</v>
      </c>
      <c r="H30" s="43">
        <f>SUM(E30:G30)</f>
        <v>0</v>
      </c>
      <c r="I30" s="49">
        <v>0</v>
      </c>
      <c r="J30" s="49">
        <v>0</v>
      </c>
      <c r="K30" s="49">
        <v>0</v>
      </c>
      <c r="L30" s="43">
        <f t="shared" si="2"/>
        <v>0</v>
      </c>
      <c r="M30" s="49">
        <v>0</v>
      </c>
      <c r="N30" s="49">
        <v>0</v>
      </c>
      <c r="O30" s="49">
        <v>0</v>
      </c>
      <c r="P30" s="50">
        <f t="shared" si="3"/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3">
        <f t="shared" si="5"/>
        <v>0</v>
      </c>
      <c r="Y30" s="49">
        <v>0</v>
      </c>
    </row>
    <row r="31" spans="1:25" ht="12">
      <c r="A31" s="29">
        <v>200</v>
      </c>
      <c r="B31" s="29" t="s">
        <v>32</v>
      </c>
      <c r="E31" s="54" t="s">
        <v>83</v>
      </c>
      <c r="F31" s="54" t="s">
        <v>83</v>
      </c>
      <c r="G31" s="54" t="s">
        <v>83</v>
      </c>
      <c r="H31" s="54" t="s">
        <v>83</v>
      </c>
      <c r="I31" s="49">
        <v>0</v>
      </c>
      <c r="J31" s="49">
        <v>0</v>
      </c>
      <c r="K31" s="49">
        <v>0</v>
      </c>
      <c r="L31" s="43">
        <f t="shared" si="2"/>
        <v>0</v>
      </c>
      <c r="M31" s="49">
        <v>0</v>
      </c>
      <c r="N31" s="49">
        <v>0</v>
      </c>
      <c r="O31" s="49">
        <v>0</v>
      </c>
      <c r="P31" s="50">
        <f t="shared" si="3"/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3">
        <f t="shared" si="5"/>
        <v>0</v>
      </c>
      <c r="Y31" s="49">
        <v>0</v>
      </c>
    </row>
    <row r="32" spans="1:25" ht="12">
      <c r="A32" s="57" t="s">
        <v>343</v>
      </c>
      <c r="B32" s="29" t="s">
        <v>33</v>
      </c>
      <c r="E32" s="49">
        <v>0</v>
      </c>
      <c r="F32" s="49">
        <v>0</v>
      </c>
      <c r="G32" s="49">
        <v>0</v>
      </c>
      <c r="H32" s="43">
        <f>SUM(E32:G32)</f>
        <v>0</v>
      </c>
      <c r="I32" s="49">
        <v>0</v>
      </c>
      <c r="J32" s="49">
        <v>0</v>
      </c>
      <c r="K32" s="49">
        <v>0</v>
      </c>
      <c r="L32" s="43">
        <f>+I32-K32</f>
        <v>0</v>
      </c>
      <c r="M32" s="49">
        <v>0</v>
      </c>
      <c r="N32" s="49">
        <v>0</v>
      </c>
      <c r="O32" s="49">
        <v>0</v>
      </c>
      <c r="P32" s="50">
        <f t="shared" si="3"/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3">
        <f t="shared" si="5"/>
        <v>0</v>
      </c>
      <c r="Y32" s="49">
        <v>0</v>
      </c>
    </row>
    <row r="33" spans="1:25" ht="12">
      <c r="A33" s="57" t="s">
        <v>344</v>
      </c>
      <c r="B33" s="29" t="s">
        <v>34</v>
      </c>
      <c r="E33" s="49">
        <v>0</v>
      </c>
      <c r="F33" s="49">
        <v>0</v>
      </c>
      <c r="G33" s="49">
        <v>0</v>
      </c>
      <c r="H33" s="43">
        <f>SUM(E33:G33)</f>
        <v>0</v>
      </c>
      <c r="I33" s="49">
        <v>0</v>
      </c>
      <c r="J33" s="49">
        <v>0</v>
      </c>
      <c r="K33" s="49">
        <v>0</v>
      </c>
      <c r="L33" s="43">
        <f>I33-J33-K33</f>
        <v>0</v>
      </c>
      <c r="M33" s="49">
        <v>0</v>
      </c>
      <c r="N33" s="49">
        <v>0</v>
      </c>
      <c r="O33" s="49">
        <v>0</v>
      </c>
      <c r="P33" s="50">
        <f t="shared" si="3"/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3">
        <f t="shared" si="5"/>
        <v>0</v>
      </c>
      <c r="Y33" s="49">
        <v>0</v>
      </c>
    </row>
    <row r="34" spans="1:25" ht="12">
      <c r="A34" s="57" t="s">
        <v>345</v>
      </c>
      <c r="B34" s="29" t="s">
        <v>35</v>
      </c>
      <c r="E34" s="53">
        <v>0</v>
      </c>
      <c r="F34" s="53">
        <v>0</v>
      </c>
      <c r="G34" s="49">
        <v>0</v>
      </c>
      <c r="H34" s="43">
        <f>SUM(E34:G34)</f>
        <v>0</v>
      </c>
      <c r="I34" s="49">
        <v>0</v>
      </c>
      <c r="J34" s="49">
        <v>0</v>
      </c>
      <c r="K34" s="49">
        <v>0</v>
      </c>
      <c r="L34" s="43">
        <f>I34-J34-K34</f>
        <v>0</v>
      </c>
      <c r="M34" s="49">
        <v>0</v>
      </c>
      <c r="N34" s="49">
        <v>0</v>
      </c>
      <c r="O34" s="49">
        <v>0</v>
      </c>
      <c r="P34" s="50">
        <f t="shared" si="3"/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3">
        <f t="shared" si="5"/>
        <v>0</v>
      </c>
      <c r="Y34" s="49">
        <v>0</v>
      </c>
    </row>
    <row r="35" spans="1:25" ht="12">
      <c r="A35" s="57" t="s">
        <v>346</v>
      </c>
      <c r="B35" s="29" t="s">
        <v>36</v>
      </c>
      <c r="E35" s="53">
        <v>0</v>
      </c>
      <c r="F35" s="53">
        <v>0</v>
      </c>
      <c r="G35" s="49">
        <v>0</v>
      </c>
      <c r="H35" s="43">
        <f>SUM(E35:G35)</f>
        <v>0</v>
      </c>
      <c r="I35" s="49">
        <v>0</v>
      </c>
      <c r="J35" s="49">
        <v>0</v>
      </c>
      <c r="K35" s="49">
        <v>0</v>
      </c>
      <c r="L35" s="43">
        <f>I35-J35-K35</f>
        <v>0</v>
      </c>
      <c r="M35" s="49">
        <v>0</v>
      </c>
      <c r="N35" s="49">
        <v>0</v>
      </c>
      <c r="O35" s="49">
        <v>0</v>
      </c>
      <c r="P35" s="50">
        <f t="shared" si="3"/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3">
        <f t="shared" si="5"/>
        <v>0</v>
      </c>
      <c r="Y35" s="49">
        <v>0</v>
      </c>
    </row>
    <row r="36" spans="1:25" ht="12">
      <c r="A36" s="29">
        <v>210</v>
      </c>
      <c r="B36" s="29" t="s">
        <v>37</v>
      </c>
      <c r="E36" s="54" t="s">
        <v>83</v>
      </c>
      <c r="F36" s="54" t="s">
        <v>83</v>
      </c>
      <c r="G36" s="54" t="s">
        <v>83</v>
      </c>
      <c r="H36" s="54" t="s">
        <v>83</v>
      </c>
      <c r="I36" s="49">
        <v>0</v>
      </c>
      <c r="J36" s="54" t="s">
        <v>83</v>
      </c>
      <c r="K36" s="49">
        <v>0</v>
      </c>
      <c r="L36" s="54" t="s">
        <v>83</v>
      </c>
      <c r="M36" s="54" t="s">
        <v>83</v>
      </c>
      <c r="N36" s="54" t="s">
        <v>83</v>
      </c>
      <c r="O36" s="54" t="s">
        <v>83</v>
      </c>
      <c r="P36" s="48" t="s">
        <v>83</v>
      </c>
      <c r="Q36" s="54" t="s">
        <v>83</v>
      </c>
      <c r="R36" s="54" t="s">
        <v>83</v>
      </c>
      <c r="S36" s="54" t="s">
        <v>83</v>
      </c>
      <c r="T36" s="54" t="s">
        <v>83</v>
      </c>
      <c r="U36" s="54" t="s">
        <v>83</v>
      </c>
      <c r="V36" s="54" t="s">
        <v>83</v>
      </c>
      <c r="W36" s="54" t="s">
        <v>83</v>
      </c>
      <c r="X36" s="54" t="s">
        <v>83</v>
      </c>
      <c r="Y36" s="54" t="s">
        <v>83</v>
      </c>
    </row>
    <row r="37" spans="1:25" ht="12">
      <c r="A37" s="29">
        <v>220</v>
      </c>
      <c r="B37" s="29" t="s">
        <v>38</v>
      </c>
      <c r="E37" s="54" t="s">
        <v>83</v>
      </c>
      <c r="F37" s="54" t="s">
        <v>83</v>
      </c>
      <c r="G37" s="54" t="s">
        <v>83</v>
      </c>
      <c r="H37" s="54" t="s">
        <v>83</v>
      </c>
      <c r="I37" s="49">
        <v>0</v>
      </c>
      <c r="J37" s="49">
        <v>0</v>
      </c>
      <c r="K37" s="49">
        <v>0</v>
      </c>
      <c r="L37" s="43">
        <f>I37-J37-K37</f>
        <v>0</v>
      </c>
      <c r="M37" s="49">
        <v>0</v>
      </c>
      <c r="N37" s="49">
        <v>0</v>
      </c>
      <c r="O37" s="49">
        <v>0</v>
      </c>
      <c r="P37" s="50">
        <f>+M37+N37+O37</f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3">
        <f>SUM(Q37:W37)</f>
        <v>0</v>
      </c>
      <c r="Y37" s="49">
        <v>0</v>
      </c>
    </row>
    <row r="38" spans="1:25" ht="12">
      <c r="A38" s="29">
        <v>230</v>
      </c>
      <c r="B38" s="29" t="s">
        <v>39</v>
      </c>
      <c r="E38" s="54" t="s">
        <v>83</v>
      </c>
      <c r="F38" s="54" t="s">
        <v>83</v>
      </c>
      <c r="G38" s="54" t="s">
        <v>83</v>
      </c>
      <c r="H38" s="54" t="s">
        <v>83</v>
      </c>
      <c r="I38" s="54" t="s">
        <v>83</v>
      </c>
      <c r="J38" s="54" t="s">
        <v>83</v>
      </c>
      <c r="K38" s="54" t="s">
        <v>83</v>
      </c>
      <c r="L38" s="73">
        <v>0</v>
      </c>
      <c r="M38" s="49">
        <v>0</v>
      </c>
      <c r="N38" s="49">
        <v>0</v>
      </c>
      <c r="O38" s="49">
        <v>0</v>
      </c>
      <c r="P38" s="50">
        <f>+M38+N38+O38</f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3">
        <f>SUM(Q38:W38)</f>
        <v>0</v>
      </c>
      <c r="Y38" s="49">
        <v>0</v>
      </c>
    </row>
    <row r="39" spans="1:25" ht="12">
      <c r="A39" s="29">
        <v>240</v>
      </c>
      <c r="B39" s="29" t="s">
        <v>40</v>
      </c>
      <c r="E39" s="54" t="s">
        <v>83</v>
      </c>
      <c r="F39" s="54" t="s">
        <v>83</v>
      </c>
      <c r="G39" s="54" t="s">
        <v>83</v>
      </c>
      <c r="H39" s="54" t="s">
        <v>83</v>
      </c>
      <c r="I39" s="49">
        <v>0</v>
      </c>
      <c r="J39" s="49">
        <v>0</v>
      </c>
      <c r="K39" s="49">
        <v>0</v>
      </c>
      <c r="L39" s="43">
        <f>I39-J39-K39</f>
        <v>0</v>
      </c>
      <c r="M39" s="49">
        <v>0</v>
      </c>
      <c r="N39" s="49">
        <v>0</v>
      </c>
      <c r="O39" s="49">
        <v>0</v>
      </c>
      <c r="P39" s="50">
        <f>+M39+N39+O39</f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3">
        <f>SUM(Q39:W39)</f>
        <v>0</v>
      </c>
      <c r="Y39" s="49">
        <v>0</v>
      </c>
    </row>
    <row r="40" spans="1:25" ht="12">
      <c r="A40" s="29">
        <v>250</v>
      </c>
      <c r="B40" s="29" t="s">
        <v>41</v>
      </c>
      <c r="E40" s="54" t="s">
        <v>83</v>
      </c>
      <c r="F40" s="54" t="s">
        <v>83</v>
      </c>
      <c r="G40" s="54" t="s">
        <v>83</v>
      </c>
      <c r="H40" s="54" t="s">
        <v>83</v>
      </c>
      <c r="I40" s="49">
        <v>0</v>
      </c>
      <c r="J40" s="49">
        <v>0</v>
      </c>
      <c r="K40" s="49">
        <v>0</v>
      </c>
      <c r="L40" s="43">
        <f>I40-J40-K40</f>
        <v>0</v>
      </c>
      <c r="M40" s="49">
        <v>0</v>
      </c>
      <c r="N40" s="49">
        <v>0</v>
      </c>
      <c r="O40" s="49">
        <v>0</v>
      </c>
      <c r="P40" s="50">
        <f>+M40+N40+O40</f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3">
        <f>SUM(Q40:W40)</f>
        <v>0</v>
      </c>
      <c r="Y40" s="49">
        <v>0</v>
      </c>
    </row>
    <row r="41" spans="1:25" ht="12">
      <c r="A41" s="29">
        <v>260</v>
      </c>
      <c r="B41" s="29" t="s">
        <v>42</v>
      </c>
      <c r="E41" s="54" t="s">
        <v>83</v>
      </c>
      <c r="F41" s="54" t="s">
        <v>83</v>
      </c>
      <c r="G41" s="54" t="s">
        <v>83</v>
      </c>
      <c r="H41" s="54" t="s">
        <v>83</v>
      </c>
      <c r="I41" s="43">
        <f>+I20+I29+I30+I31+I37+I39+I40</f>
        <v>0</v>
      </c>
      <c r="J41" s="43">
        <f>+J20+J29+J30+J31+J37+J39+J40</f>
        <v>0</v>
      </c>
      <c r="K41" s="43">
        <f>+K20+K29+K30+K31+K36+K37+K39+K40</f>
        <v>0</v>
      </c>
      <c r="L41" s="43">
        <f>+L20+L29+L30+L31+L37+L39+L40-L38</f>
        <v>0</v>
      </c>
      <c r="M41" s="43">
        <f>+M20+M29+M30+M31+M37+M39+M40</f>
        <v>0</v>
      </c>
      <c r="N41" s="43">
        <f>+N20+N29+N30+N31+N37+N39+N40</f>
        <v>0</v>
      </c>
      <c r="O41" s="43">
        <f aca="true" t="shared" si="8" ref="O41:W41">+O20+O29+O30+O31+O37+O39+O40-O38</f>
        <v>0</v>
      </c>
      <c r="P41" s="43">
        <f t="shared" si="8"/>
        <v>0</v>
      </c>
      <c r="Q41" s="43">
        <f t="shared" si="8"/>
        <v>0</v>
      </c>
      <c r="R41" s="43">
        <f t="shared" si="8"/>
        <v>0</v>
      </c>
      <c r="S41" s="43">
        <f t="shared" si="8"/>
        <v>0</v>
      </c>
      <c r="T41" s="43">
        <f t="shared" si="8"/>
        <v>0</v>
      </c>
      <c r="U41" s="43">
        <f t="shared" si="8"/>
        <v>0</v>
      </c>
      <c r="V41" s="43">
        <f t="shared" si="8"/>
        <v>0</v>
      </c>
      <c r="W41" s="43">
        <f t="shared" si="8"/>
        <v>0</v>
      </c>
      <c r="X41" s="43">
        <f>SUM(Q41:W41)</f>
        <v>0</v>
      </c>
      <c r="Y41" s="43">
        <f>+Y20+Y29+Y30+Y31+Y37+Y39+Y40-Y38</f>
        <v>0</v>
      </c>
    </row>
    <row r="42" spans="5:63" ht="12">
      <c r="E42" s="51" t="s">
        <v>84</v>
      </c>
      <c r="F42" s="51" t="s">
        <v>84</v>
      </c>
      <c r="G42" s="51" t="s">
        <v>84</v>
      </c>
      <c r="H42" s="51" t="s">
        <v>84</v>
      </c>
      <c r="I42" s="51" t="s">
        <v>84</v>
      </c>
      <c r="J42" s="51" t="s">
        <v>84</v>
      </c>
      <c r="K42" s="51" t="s">
        <v>84</v>
      </c>
      <c r="L42" s="51" t="s">
        <v>84</v>
      </c>
      <c r="M42" s="51" t="s">
        <v>84</v>
      </c>
      <c r="N42" s="51" t="s">
        <v>84</v>
      </c>
      <c r="O42" s="51" t="s">
        <v>84</v>
      </c>
      <c r="P42" s="52" t="s">
        <v>84</v>
      </c>
      <c r="Q42" s="51" t="s">
        <v>84</v>
      </c>
      <c r="R42" s="51" t="s">
        <v>84</v>
      </c>
      <c r="S42" s="51" t="s">
        <v>84</v>
      </c>
      <c r="T42" s="51" t="s">
        <v>84</v>
      </c>
      <c r="U42" s="51" t="s">
        <v>84</v>
      </c>
      <c r="V42" s="51" t="s">
        <v>84</v>
      </c>
      <c r="W42" s="51" t="s">
        <v>84</v>
      </c>
      <c r="X42" s="51" t="s">
        <v>84</v>
      </c>
      <c r="Y42" s="51" t="s">
        <v>84</v>
      </c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</row>
    <row r="43" spans="2:63" ht="12">
      <c r="B43" s="28" t="s">
        <v>11</v>
      </c>
      <c r="E43" s="51" t="s">
        <v>84</v>
      </c>
      <c r="F43" s="51" t="s">
        <v>84</v>
      </c>
      <c r="G43" s="51" t="s">
        <v>84</v>
      </c>
      <c r="H43" s="51" t="s">
        <v>84</v>
      </c>
      <c r="I43" s="51" t="s">
        <v>84</v>
      </c>
      <c r="J43" s="51" t="s">
        <v>84</v>
      </c>
      <c r="K43" s="51" t="s">
        <v>84</v>
      </c>
      <c r="L43" s="51" t="s">
        <v>84</v>
      </c>
      <c r="M43" s="51" t="s">
        <v>84</v>
      </c>
      <c r="N43" s="51" t="s">
        <v>84</v>
      </c>
      <c r="O43" s="52" t="s">
        <v>84</v>
      </c>
      <c r="P43" s="52" t="s">
        <v>84</v>
      </c>
      <c r="Q43" s="51" t="s">
        <v>84</v>
      </c>
      <c r="R43" s="51" t="s">
        <v>84</v>
      </c>
      <c r="S43" s="51" t="s">
        <v>84</v>
      </c>
      <c r="T43" s="51" t="s">
        <v>84</v>
      </c>
      <c r="U43" s="51" t="s">
        <v>84</v>
      </c>
      <c r="V43" s="51" t="s">
        <v>84</v>
      </c>
      <c r="W43" s="51" t="s">
        <v>84</v>
      </c>
      <c r="X43" s="51" t="s">
        <v>84</v>
      </c>
      <c r="Y43" s="51" t="s">
        <v>84</v>
      </c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</row>
    <row r="44" spans="1:25" ht="12">
      <c r="A44" s="29">
        <v>270</v>
      </c>
      <c r="B44" s="29" t="s">
        <v>43</v>
      </c>
      <c r="E44" s="53">
        <v>0</v>
      </c>
      <c r="F44" s="53">
        <v>0</v>
      </c>
      <c r="G44" s="53">
        <v>0</v>
      </c>
      <c r="H44" s="43">
        <f>SUM(E44:G44)</f>
        <v>0</v>
      </c>
      <c r="I44" s="49">
        <v>0</v>
      </c>
      <c r="J44" s="49">
        <v>0</v>
      </c>
      <c r="K44" s="49">
        <v>0</v>
      </c>
      <c r="L44" s="43">
        <f>I44-J44-K44</f>
        <v>0</v>
      </c>
      <c r="M44" s="49">
        <v>0</v>
      </c>
      <c r="N44" s="49">
        <v>0</v>
      </c>
      <c r="O44" s="49">
        <v>0</v>
      </c>
      <c r="P44" s="50">
        <f>+M44+N44+O44</f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3">
        <f>SUM(Q44:W44)</f>
        <v>0</v>
      </c>
      <c r="Y44" s="49">
        <v>0</v>
      </c>
    </row>
    <row r="45" spans="1:25" ht="12">
      <c r="A45" s="29">
        <v>280</v>
      </c>
      <c r="B45" s="29" t="s">
        <v>44</v>
      </c>
      <c r="E45" s="53">
        <v>0</v>
      </c>
      <c r="F45" s="53">
        <v>0</v>
      </c>
      <c r="G45" s="53">
        <v>0</v>
      </c>
      <c r="H45" s="43">
        <f>SUM(E45:G45)</f>
        <v>0</v>
      </c>
      <c r="I45" s="49">
        <v>0</v>
      </c>
      <c r="J45" s="49">
        <v>0</v>
      </c>
      <c r="K45" s="49">
        <v>0</v>
      </c>
      <c r="L45" s="43">
        <f>I45-J45-K45</f>
        <v>0</v>
      </c>
      <c r="M45" s="49">
        <v>0</v>
      </c>
      <c r="N45" s="49">
        <v>0</v>
      </c>
      <c r="O45" s="49">
        <v>0</v>
      </c>
      <c r="P45" s="50">
        <f>+M45+N45+O45</f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3">
        <f>SUM(Q45:W45)</f>
        <v>0</v>
      </c>
      <c r="Y45" s="49">
        <v>0</v>
      </c>
    </row>
    <row r="46" spans="1:25" ht="12">
      <c r="A46" s="29">
        <v>290</v>
      </c>
      <c r="B46" s="29" t="s">
        <v>45</v>
      </c>
      <c r="E46" s="54" t="s">
        <v>83</v>
      </c>
      <c r="F46" s="54" t="s">
        <v>83</v>
      </c>
      <c r="G46" s="54" t="s">
        <v>83</v>
      </c>
      <c r="H46" s="54" t="s">
        <v>83</v>
      </c>
      <c r="I46" s="43">
        <v>0</v>
      </c>
      <c r="J46" s="54" t="s">
        <v>83</v>
      </c>
      <c r="K46" s="54" t="s">
        <v>83</v>
      </c>
      <c r="L46" s="43">
        <f>SUM(L17-L41-L44)*0.34</f>
        <v>0</v>
      </c>
      <c r="M46" s="43">
        <f>SUM(M17-M41-M44)*0.34</f>
        <v>0</v>
      </c>
      <c r="N46" s="43">
        <f>SUM(N17-N41-N44)*0.34</f>
        <v>0</v>
      </c>
      <c r="O46" s="43">
        <f>SUM(O17-O41-O44)*0.34</f>
        <v>0</v>
      </c>
      <c r="P46" s="50">
        <f>+M46+N46+O46</f>
        <v>0</v>
      </c>
      <c r="Q46" s="43">
        <f aca="true" t="shared" si="9" ref="Q46:W46">SUM(Q17-Q41-Q44)*0.34</f>
        <v>0</v>
      </c>
      <c r="R46" s="43">
        <f t="shared" si="9"/>
        <v>0</v>
      </c>
      <c r="S46" s="43">
        <f t="shared" si="9"/>
        <v>0</v>
      </c>
      <c r="T46" s="43">
        <f t="shared" si="9"/>
        <v>0</v>
      </c>
      <c r="U46" s="43">
        <f t="shared" si="9"/>
        <v>0</v>
      </c>
      <c r="V46" s="43">
        <f t="shared" si="9"/>
        <v>0</v>
      </c>
      <c r="W46" s="43">
        <f t="shared" si="9"/>
        <v>0</v>
      </c>
      <c r="X46" s="43">
        <f>SUM(Q46:W46)</f>
        <v>0</v>
      </c>
      <c r="Y46" s="43">
        <f>SUM(Y17-Y41-Y44)*0.34</f>
        <v>0</v>
      </c>
    </row>
    <row r="47" spans="5:69" ht="12">
      <c r="E47" s="51" t="s">
        <v>84</v>
      </c>
      <c r="F47" s="51" t="s">
        <v>84</v>
      </c>
      <c r="G47" s="51" t="s">
        <v>84</v>
      </c>
      <c r="H47" s="51" t="s">
        <v>84</v>
      </c>
      <c r="I47" s="51" t="s">
        <v>84</v>
      </c>
      <c r="J47" s="51" t="s">
        <v>84</v>
      </c>
      <c r="K47" s="51" t="s">
        <v>84</v>
      </c>
      <c r="L47" s="51" t="s">
        <v>84</v>
      </c>
      <c r="M47" s="51" t="s">
        <v>84</v>
      </c>
      <c r="N47" s="51" t="s">
        <v>84</v>
      </c>
      <c r="O47" s="51" t="s">
        <v>84</v>
      </c>
      <c r="P47" s="52" t="s">
        <v>84</v>
      </c>
      <c r="Q47" s="51" t="s">
        <v>84</v>
      </c>
      <c r="R47" s="51" t="s">
        <v>84</v>
      </c>
      <c r="S47" s="51" t="s">
        <v>84</v>
      </c>
      <c r="T47" s="51" t="s">
        <v>84</v>
      </c>
      <c r="U47" s="51" t="s">
        <v>84</v>
      </c>
      <c r="V47" s="51" t="s">
        <v>84</v>
      </c>
      <c r="W47" s="51" t="s">
        <v>84</v>
      </c>
      <c r="X47" s="51" t="s">
        <v>84</v>
      </c>
      <c r="Y47" s="51" t="s">
        <v>84</v>
      </c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</row>
    <row r="48" spans="1:25" ht="12">
      <c r="A48" s="29">
        <v>300</v>
      </c>
      <c r="B48" s="29" t="s">
        <v>46</v>
      </c>
      <c r="E48" s="54" t="s">
        <v>83</v>
      </c>
      <c r="F48" s="54" t="s">
        <v>83</v>
      </c>
      <c r="G48" s="54" t="s">
        <v>83</v>
      </c>
      <c r="H48" s="54" t="s">
        <v>83</v>
      </c>
      <c r="I48" s="43">
        <f>+I41-I44-I45+I46</f>
        <v>0</v>
      </c>
      <c r="J48" s="54" t="s">
        <v>83</v>
      </c>
      <c r="K48" s="54" t="s">
        <v>83</v>
      </c>
      <c r="L48" s="43">
        <f aca="true" t="shared" si="10" ref="L48:W48">+L41-L44-L45+L46</f>
        <v>0</v>
      </c>
      <c r="M48" s="43">
        <f t="shared" si="10"/>
        <v>0</v>
      </c>
      <c r="N48" s="43">
        <f t="shared" si="10"/>
        <v>0</v>
      </c>
      <c r="O48" s="43">
        <f t="shared" si="10"/>
        <v>0</v>
      </c>
      <c r="P48" s="43">
        <f t="shared" si="10"/>
        <v>0</v>
      </c>
      <c r="Q48" s="43">
        <f t="shared" si="10"/>
        <v>0</v>
      </c>
      <c r="R48" s="43">
        <f t="shared" si="10"/>
        <v>0</v>
      </c>
      <c r="S48" s="43">
        <f t="shared" si="10"/>
        <v>0</v>
      </c>
      <c r="T48" s="43">
        <f t="shared" si="10"/>
        <v>0</v>
      </c>
      <c r="U48" s="43">
        <f t="shared" si="10"/>
        <v>0</v>
      </c>
      <c r="V48" s="43">
        <f t="shared" si="10"/>
        <v>0</v>
      </c>
      <c r="W48" s="43">
        <f t="shared" si="10"/>
        <v>0</v>
      </c>
      <c r="X48" s="43">
        <f>SUM(Q48:W48)</f>
        <v>0</v>
      </c>
      <c r="Y48" s="43">
        <f>+Y41-Y44-Y45+Y46</f>
        <v>0</v>
      </c>
    </row>
    <row r="49" spans="5:69" ht="12">
      <c r="E49" s="51" t="s">
        <v>84</v>
      </c>
      <c r="F49" s="51" t="s">
        <v>84</v>
      </c>
      <c r="G49" s="51" t="s">
        <v>84</v>
      </c>
      <c r="H49" s="51" t="s">
        <v>84</v>
      </c>
      <c r="I49" s="51" t="s">
        <v>84</v>
      </c>
      <c r="J49" s="51" t="s">
        <v>84</v>
      </c>
      <c r="K49" s="51" t="s">
        <v>84</v>
      </c>
      <c r="L49" s="51" t="s">
        <v>84</v>
      </c>
      <c r="M49" s="51" t="s">
        <v>84</v>
      </c>
      <c r="N49" s="51" t="s">
        <v>84</v>
      </c>
      <c r="O49" s="51" t="s">
        <v>84</v>
      </c>
      <c r="P49" s="52" t="s">
        <v>84</v>
      </c>
      <c r="Q49" s="51" t="s">
        <v>84</v>
      </c>
      <c r="R49" s="51" t="s">
        <v>84</v>
      </c>
      <c r="S49" s="51" t="s">
        <v>84</v>
      </c>
      <c r="T49" s="51" t="s">
        <v>84</v>
      </c>
      <c r="U49" s="51" t="s">
        <v>84</v>
      </c>
      <c r="V49" s="51" t="s">
        <v>84</v>
      </c>
      <c r="W49" s="51" t="s">
        <v>84</v>
      </c>
      <c r="X49" s="51" t="s">
        <v>84</v>
      </c>
      <c r="Y49" s="51" t="s">
        <v>84</v>
      </c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</row>
    <row r="50" spans="2:69" ht="12">
      <c r="B50" s="28" t="s">
        <v>12</v>
      </c>
      <c r="E50" s="51" t="s">
        <v>84</v>
      </c>
      <c r="F50" s="51" t="s">
        <v>84</v>
      </c>
      <c r="G50" s="51" t="s">
        <v>84</v>
      </c>
      <c r="H50" s="51" t="s">
        <v>84</v>
      </c>
      <c r="I50" s="51" t="s">
        <v>84</v>
      </c>
      <c r="J50" s="51" t="s">
        <v>84</v>
      </c>
      <c r="K50" s="51" t="s">
        <v>84</v>
      </c>
      <c r="L50" s="51" t="s">
        <v>84</v>
      </c>
      <c r="M50" s="51" t="s">
        <v>84</v>
      </c>
      <c r="N50" s="51" t="s">
        <v>84</v>
      </c>
      <c r="O50" s="51" t="s">
        <v>84</v>
      </c>
      <c r="P50" s="52" t="s">
        <v>84</v>
      </c>
      <c r="Q50" s="51" t="s">
        <v>84</v>
      </c>
      <c r="R50" s="51" t="s">
        <v>84</v>
      </c>
      <c r="S50" s="51" t="s">
        <v>84</v>
      </c>
      <c r="T50" s="51" t="s">
        <v>84</v>
      </c>
      <c r="U50" s="51" t="s">
        <v>84</v>
      </c>
      <c r="V50" s="51" t="s">
        <v>84</v>
      </c>
      <c r="W50" s="51" t="s">
        <v>84</v>
      </c>
      <c r="X50" s="51" t="s">
        <v>84</v>
      </c>
      <c r="Y50" s="51" t="s">
        <v>84</v>
      </c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</row>
    <row r="51" spans="1:25" ht="12">
      <c r="A51" s="29">
        <v>310</v>
      </c>
      <c r="B51" s="29" t="s">
        <v>47</v>
      </c>
      <c r="E51" s="53">
        <v>0</v>
      </c>
      <c r="F51" s="53">
        <v>0</v>
      </c>
      <c r="G51" s="53">
        <v>0</v>
      </c>
      <c r="H51" s="43">
        <f aca="true" t="shared" si="11" ref="H51:H68">SUM(E51:G51)</f>
        <v>0</v>
      </c>
      <c r="I51" s="53">
        <v>0</v>
      </c>
      <c r="J51" s="49">
        <v>0</v>
      </c>
      <c r="K51" s="49">
        <v>0</v>
      </c>
      <c r="L51" s="43">
        <f aca="true" t="shared" si="12" ref="L51:L68">I51-J51-K51</f>
        <v>0</v>
      </c>
      <c r="M51" s="49">
        <v>0</v>
      </c>
      <c r="N51" s="49">
        <v>0</v>
      </c>
      <c r="O51" s="49">
        <v>0</v>
      </c>
      <c r="P51" s="50">
        <f aca="true" t="shared" si="13" ref="P51:P68">+M51+N51+O51</f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3">
        <f aca="true" t="shared" si="14" ref="X51:X69">SUM(Q51:W51)</f>
        <v>0</v>
      </c>
      <c r="Y51" s="49">
        <v>0</v>
      </c>
    </row>
    <row r="52" spans="1:25" ht="12">
      <c r="A52" s="29">
        <v>320</v>
      </c>
      <c r="B52" s="29" t="s">
        <v>48</v>
      </c>
      <c r="E52" s="55">
        <f>+E53+E54+E55+E56</f>
        <v>0</v>
      </c>
      <c r="F52" s="55">
        <f>+F53+F54+F55+F56</f>
        <v>0</v>
      </c>
      <c r="G52" s="55">
        <f>+G53+G54+G55+G56</f>
        <v>0</v>
      </c>
      <c r="H52" s="43">
        <f t="shared" si="11"/>
        <v>0</v>
      </c>
      <c r="I52" s="55">
        <f>+I53+I54+I55+I56</f>
        <v>0</v>
      </c>
      <c r="J52" s="49">
        <v>0</v>
      </c>
      <c r="K52" s="49">
        <v>0</v>
      </c>
      <c r="L52" s="43">
        <f t="shared" si="12"/>
        <v>0</v>
      </c>
      <c r="M52" s="49">
        <v>0</v>
      </c>
      <c r="N52" s="49">
        <v>0</v>
      </c>
      <c r="O52" s="55">
        <f>+O53+O54+O55+O56</f>
        <v>0</v>
      </c>
      <c r="P52" s="50">
        <f t="shared" si="13"/>
        <v>0</v>
      </c>
      <c r="Q52" s="55">
        <f aca="true" t="shared" si="15" ref="Q52:W52">+Q53+Q54+Q55+Q56</f>
        <v>0</v>
      </c>
      <c r="R52" s="55">
        <f t="shared" si="15"/>
        <v>0</v>
      </c>
      <c r="S52" s="55">
        <f t="shared" si="15"/>
        <v>0</v>
      </c>
      <c r="T52" s="55">
        <f t="shared" si="15"/>
        <v>0</v>
      </c>
      <c r="U52" s="55">
        <f t="shared" si="15"/>
        <v>0</v>
      </c>
      <c r="V52" s="55">
        <f t="shared" si="15"/>
        <v>0</v>
      </c>
      <c r="W52" s="55">
        <f t="shared" si="15"/>
        <v>0</v>
      </c>
      <c r="X52" s="43">
        <f t="shared" si="14"/>
        <v>0</v>
      </c>
      <c r="Y52" s="55">
        <f>+Y53+Y54+Y55+Y56</f>
        <v>0</v>
      </c>
    </row>
    <row r="53" spans="1:25" ht="12">
      <c r="A53" s="57" t="s">
        <v>347</v>
      </c>
      <c r="B53" s="29" t="s">
        <v>49</v>
      </c>
      <c r="E53" s="53">
        <v>0</v>
      </c>
      <c r="F53" s="53">
        <v>0</v>
      </c>
      <c r="G53" s="53">
        <v>0</v>
      </c>
      <c r="H53" s="43">
        <f t="shared" si="11"/>
        <v>0</v>
      </c>
      <c r="I53" s="49">
        <v>0</v>
      </c>
      <c r="J53" s="49">
        <v>0</v>
      </c>
      <c r="K53" s="49">
        <v>0</v>
      </c>
      <c r="L53" s="43">
        <f t="shared" si="12"/>
        <v>0</v>
      </c>
      <c r="M53" s="49">
        <v>0</v>
      </c>
      <c r="N53" s="49">
        <v>0</v>
      </c>
      <c r="O53" s="49">
        <v>0</v>
      </c>
      <c r="P53" s="50">
        <f t="shared" si="13"/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3">
        <f t="shared" si="14"/>
        <v>0</v>
      </c>
      <c r="Y53" s="49">
        <v>0</v>
      </c>
    </row>
    <row r="54" spans="1:25" ht="12">
      <c r="A54" s="57" t="s">
        <v>348</v>
      </c>
      <c r="B54" s="29" t="s">
        <v>50</v>
      </c>
      <c r="E54" s="53">
        <v>0</v>
      </c>
      <c r="F54" s="53">
        <v>0</v>
      </c>
      <c r="G54" s="53">
        <v>0</v>
      </c>
      <c r="H54" s="43">
        <f t="shared" si="11"/>
        <v>0</v>
      </c>
      <c r="I54" s="49">
        <v>0</v>
      </c>
      <c r="J54" s="49">
        <v>0</v>
      </c>
      <c r="K54" s="49">
        <v>0</v>
      </c>
      <c r="L54" s="43">
        <f t="shared" si="12"/>
        <v>0</v>
      </c>
      <c r="M54" s="49">
        <v>0</v>
      </c>
      <c r="N54" s="49">
        <v>0</v>
      </c>
      <c r="O54" s="49">
        <v>0</v>
      </c>
      <c r="P54" s="50">
        <f t="shared" si="13"/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3">
        <f t="shared" si="14"/>
        <v>0</v>
      </c>
      <c r="Y54" s="49">
        <v>0</v>
      </c>
    </row>
    <row r="55" spans="1:25" ht="12">
      <c r="A55" s="57" t="s">
        <v>349</v>
      </c>
      <c r="B55" s="29" t="s">
        <v>51</v>
      </c>
      <c r="E55" s="53">
        <v>0</v>
      </c>
      <c r="F55" s="53">
        <v>0</v>
      </c>
      <c r="G55" s="53">
        <v>0</v>
      </c>
      <c r="H55" s="43">
        <f t="shared" si="11"/>
        <v>0</v>
      </c>
      <c r="I55" s="53">
        <v>0</v>
      </c>
      <c r="J55" s="49">
        <v>0</v>
      </c>
      <c r="K55" s="49">
        <v>0</v>
      </c>
      <c r="L55" s="43">
        <f t="shared" si="12"/>
        <v>0</v>
      </c>
      <c r="M55" s="49">
        <v>0</v>
      </c>
      <c r="N55" s="49">
        <v>0</v>
      </c>
      <c r="O55" s="49">
        <v>0</v>
      </c>
      <c r="P55" s="50">
        <f t="shared" si="13"/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3">
        <f t="shared" si="14"/>
        <v>0</v>
      </c>
      <c r="Y55" s="49">
        <v>0</v>
      </c>
    </row>
    <row r="56" spans="1:25" ht="12">
      <c r="A56" s="57" t="s">
        <v>350</v>
      </c>
      <c r="B56" s="29" t="s">
        <v>52</v>
      </c>
      <c r="E56" s="53">
        <v>0</v>
      </c>
      <c r="F56" s="53">
        <v>0</v>
      </c>
      <c r="G56" s="53">
        <v>0</v>
      </c>
      <c r="H56" s="43">
        <f t="shared" si="11"/>
        <v>0</v>
      </c>
      <c r="I56" s="49">
        <v>0</v>
      </c>
      <c r="J56" s="49">
        <v>0</v>
      </c>
      <c r="K56" s="49">
        <v>0</v>
      </c>
      <c r="L56" s="43">
        <f t="shared" si="12"/>
        <v>0</v>
      </c>
      <c r="M56" s="49">
        <v>0</v>
      </c>
      <c r="N56" s="49">
        <v>0</v>
      </c>
      <c r="O56" s="49">
        <v>0</v>
      </c>
      <c r="P56" s="50">
        <f t="shared" si="13"/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3">
        <f t="shared" si="14"/>
        <v>0</v>
      </c>
      <c r="Y56" s="49">
        <v>0</v>
      </c>
    </row>
    <row r="57" spans="1:25" ht="12">
      <c r="A57" s="29">
        <v>330</v>
      </c>
      <c r="B57" s="29" t="s">
        <v>53</v>
      </c>
      <c r="E57" s="55">
        <f>+E58+E59+E60+E61</f>
        <v>0</v>
      </c>
      <c r="F57" s="55">
        <f>+F58+F59+F60+F61</f>
        <v>0</v>
      </c>
      <c r="G57" s="55">
        <f>+G58+G59+G60+G61</f>
        <v>0</v>
      </c>
      <c r="H57" s="43">
        <f t="shared" si="11"/>
        <v>0</v>
      </c>
      <c r="I57" s="55">
        <f>+I58+I59+I60+I61</f>
        <v>0</v>
      </c>
      <c r="J57" s="49">
        <v>0</v>
      </c>
      <c r="K57" s="49">
        <v>0</v>
      </c>
      <c r="L57" s="43">
        <f t="shared" si="12"/>
        <v>0</v>
      </c>
      <c r="M57" s="49">
        <v>0</v>
      </c>
      <c r="N57" s="49">
        <v>0</v>
      </c>
      <c r="O57" s="55">
        <f>+O58+O59+O60+O61</f>
        <v>0</v>
      </c>
      <c r="P57" s="50">
        <f t="shared" si="13"/>
        <v>0</v>
      </c>
      <c r="Q57" s="55">
        <f aca="true" t="shared" si="16" ref="Q57:W57">+Q58+Q59+Q60+Q61</f>
        <v>0</v>
      </c>
      <c r="R57" s="55">
        <f t="shared" si="16"/>
        <v>0</v>
      </c>
      <c r="S57" s="55">
        <f t="shared" si="16"/>
        <v>0</v>
      </c>
      <c r="T57" s="55">
        <f t="shared" si="16"/>
        <v>0</v>
      </c>
      <c r="U57" s="55">
        <f t="shared" si="16"/>
        <v>0</v>
      </c>
      <c r="V57" s="55">
        <f t="shared" si="16"/>
        <v>0</v>
      </c>
      <c r="W57" s="55">
        <f t="shared" si="16"/>
        <v>0</v>
      </c>
      <c r="X57" s="43">
        <f t="shared" si="14"/>
        <v>0</v>
      </c>
      <c r="Y57" s="55">
        <f>+Y58+Y59+Y60+Y61</f>
        <v>0</v>
      </c>
    </row>
    <row r="58" spans="1:25" ht="12">
      <c r="A58" s="57" t="s">
        <v>351</v>
      </c>
      <c r="B58" s="29" t="s">
        <v>54</v>
      </c>
      <c r="E58" s="53">
        <v>0</v>
      </c>
      <c r="F58" s="53">
        <v>0</v>
      </c>
      <c r="G58" s="53">
        <v>0</v>
      </c>
      <c r="H58" s="43">
        <f t="shared" si="11"/>
        <v>0</v>
      </c>
      <c r="I58" s="53">
        <v>0</v>
      </c>
      <c r="J58" s="49">
        <v>0</v>
      </c>
      <c r="K58" s="49">
        <v>0</v>
      </c>
      <c r="L58" s="43">
        <f t="shared" si="12"/>
        <v>0</v>
      </c>
      <c r="M58" s="49">
        <v>0</v>
      </c>
      <c r="N58" s="49">
        <v>0</v>
      </c>
      <c r="O58" s="49">
        <v>0</v>
      </c>
      <c r="P58" s="50">
        <f t="shared" si="13"/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3">
        <f t="shared" si="14"/>
        <v>0</v>
      </c>
      <c r="Y58" s="49">
        <v>0</v>
      </c>
    </row>
    <row r="59" spans="1:25" ht="12">
      <c r="A59" s="57" t="s">
        <v>352</v>
      </c>
      <c r="B59" s="29" t="s">
        <v>55</v>
      </c>
      <c r="E59" s="53">
        <v>0</v>
      </c>
      <c r="F59" s="53">
        <v>0</v>
      </c>
      <c r="G59" s="53">
        <v>0</v>
      </c>
      <c r="H59" s="43">
        <f t="shared" si="11"/>
        <v>0</v>
      </c>
      <c r="I59" s="53">
        <v>0</v>
      </c>
      <c r="J59" s="49">
        <v>0</v>
      </c>
      <c r="K59" s="49">
        <v>0</v>
      </c>
      <c r="L59" s="43">
        <f t="shared" si="12"/>
        <v>0</v>
      </c>
      <c r="M59" s="49">
        <v>0</v>
      </c>
      <c r="N59" s="49">
        <v>0</v>
      </c>
      <c r="O59" s="49">
        <v>0</v>
      </c>
      <c r="P59" s="50">
        <f t="shared" si="13"/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3">
        <f t="shared" si="14"/>
        <v>0</v>
      </c>
      <c r="Y59" s="49">
        <v>0</v>
      </c>
    </row>
    <row r="60" spans="1:25" ht="12">
      <c r="A60" s="57" t="s">
        <v>353</v>
      </c>
      <c r="B60" s="29" t="s">
        <v>56</v>
      </c>
      <c r="E60" s="53">
        <v>0</v>
      </c>
      <c r="F60" s="53">
        <v>0</v>
      </c>
      <c r="G60" s="53">
        <v>0</v>
      </c>
      <c r="H60" s="43">
        <f t="shared" si="11"/>
        <v>0</v>
      </c>
      <c r="I60" s="53">
        <v>0</v>
      </c>
      <c r="J60" s="49">
        <v>0</v>
      </c>
      <c r="K60" s="49">
        <v>0</v>
      </c>
      <c r="L60" s="43">
        <f t="shared" si="12"/>
        <v>0</v>
      </c>
      <c r="M60" s="49">
        <v>0</v>
      </c>
      <c r="N60" s="49">
        <v>0</v>
      </c>
      <c r="O60" s="49">
        <v>0</v>
      </c>
      <c r="P60" s="50">
        <f t="shared" si="13"/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3">
        <f t="shared" si="14"/>
        <v>0</v>
      </c>
      <c r="Y60" s="49">
        <v>0</v>
      </c>
    </row>
    <row r="61" spans="1:25" ht="12">
      <c r="A61" s="57" t="s">
        <v>354</v>
      </c>
      <c r="B61" s="29" t="s">
        <v>57</v>
      </c>
      <c r="E61" s="53">
        <v>0</v>
      </c>
      <c r="F61" s="53">
        <v>0</v>
      </c>
      <c r="G61" s="53">
        <v>0</v>
      </c>
      <c r="H61" s="43">
        <f t="shared" si="11"/>
        <v>0</v>
      </c>
      <c r="I61" s="53">
        <v>0</v>
      </c>
      <c r="J61" s="49">
        <v>0</v>
      </c>
      <c r="K61" s="49">
        <v>0</v>
      </c>
      <c r="L61" s="43">
        <f t="shared" si="12"/>
        <v>0</v>
      </c>
      <c r="M61" s="49">
        <v>0</v>
      </c>
      <c r="N61" s="49">
        <v>0</v>
      </c>
      <c r="O61" s="49">
        <v>0</v>
      </c>
      <c r="P61" s="50">
        <f t="shared" si="13"/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3">
        <f t="shared" si="14"/>
        <v>0</v>
      </c>
      <c r="Y61" s="49">
        <v>0</v>
      </c>
    </row>
    <row r="62" spans="1:25" ht="12">
      <c r="A62" s="29">
        <v>340</v>
      </c>
      <c r="B62" s="29" t="s">
        <v>58</v>
      </c>
      <c r="E62" s="55">
        <f>+E63+E64+E65+E66</f>
        <v>0</v>
      </c>
      <c r="F62" s="55">
        <f>+F63+F64+F65+F66</f>
        <v>0</v>
      </c>
      <c r="G62" s="55">
        <f>+G63+G64+G65+G66</f>
        <v>0</v>
      </c>
      <c r="H62" s="43">
        <f t="shared" si="11"/>
        <v>0</v>
      </c>
      <c r="I62" s="55">
        <f>+I63+I64+I65+I66</f>
        <v>0</v>
      </c>
      <c r="J62" s="49">
        <v>0</v>
      </c>
      <c r="K62" s="49">
        <v>0</v>
      </c>
      <c r="L62" s="43">
        <f t="shared" si="12"/>
        <v>0</v>
      </c>
      <c r="M62" s="49">
        <v>0</v>
      </c>
      <c r="N62" s="49">
        <v>0</v>
      </c>
      <c r="O62" s="55">
        <f>+O63+O64+O65+O66</f>
        <v>0</v>
      </c>
      <c r="P62" s="50">
        <f t="shared" si="13"/>
        <v>0</v>
      </c>
      <c r="Q62" s="55">
        <f aca="true" t="shared" si="17" ref="Q62:W62">+Q63+Q64+Q65+Q66</f>
        <v>0</v>
      </c>
      <c r="R62" s="55">
        <f t="shared" si="17"/>
        <v>0</v>
      </c>
      <c r="S62" s="55">
        <f t="shared" si="17"/>
        <v>0</v>
      </c>
      <c r="T62" s="55">
        <f t="shared" si="17"/>
        <v>0</v>
      </c>
      <c r="U62" s="55">
        <f t="shared" si="17"/>
        <v>0</v>
      </c>
      <c r="V62" s="55">
        <f t="shared" si="17"/>
        <v>0</v>
      </c>
      <c r="W62" s="55">
        <f t="shared" si="17"/>
        <v>0</v>
      </c>
      <c r="X62" s="43">
        <f t="shared" si="14"/>
        <v>0</v>
      </c>
      <c r="Y62" s="55">
        <f>+Y63+Y64+Y65+Y66</f>
        <v>0</v>
      </c>
    </row>
    <row r="63" spans="1:25" ht="12">
      <c r="A63" s="57" t="s">
        <v>355</v>
      </c>
      <c r="B63" s="29" t="s">
        <v>54</v>
      </c>
      <c r="E63" s="53">
        <v>0</v>
      </c>
      <c r="F63" s="53">
        <v>0</v>
      </c>
      <c r="G63" s="53">
        <v>0</v>
      </c>
      <c r="H63" s="43">
        <f t="shared" si="11"/>
        <v>0</v>
      </c>
      <c r="I63" s="53">
        <v>0</v>
      </c>
      <c r="J63" s="49">
        <v>0</v>
      </c>
      <c r="K63" s="49">
        <v>0</v>
      </c>
      <c r="L63" s="43">
        <f t="shared" si="12"/>
        <v>0</v>
      </c>
      <c r="M63" s="49">
        <v>0</v>
      </c>
      <c r="N63" s="49">
        <v>0</v>
      </c>
      <c r="O63" s="49">
        <v>0</v>
      </c>
      <c r="P63" s="50">
        <f t="shared" si="13"/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3">
        <f t="shared" si="14"/>
        <v>0</v>
      </c>
      <c r="Y63" s="49">
        <v>0</v>
      </c>
    </row>
    <row r="64" spans="1:25" ht="12">
      <c r="A64" s="57" t="s">
        <v>356</v>
      </c>
      <c r="B64" s="29" t="s">
        <v>59</v>
      </c>
      <c r="E64" s="53">
        <v>0</v>
      </c>
      <c r="F64" s="53">
        <v>0</v>
      </c>
      <c r="G64" s="53">
        <v>0</v>
      </c>
      <c r="H64" s="43">
        <f t="shared" si="11"/>
        <v>0</v>
      </c>
      <c r="I64" s="53">
        <v>0</v>
      </c>
      <c r="J64" s="49">
        <v>0</v>
      </c>
      <c r="K64" s="49">
        <v>0</v>
      </c>
      <c r="L64" s="43">
        <f t="shared" si="12"/>
        <v>0</v>
      </c>
      <c r="M64" s="49">
        <v>0</v>
      </c>
      <c r="N64" s="49">
        <v>0</v>
      </c>
      <c r="O64" s="49">
        <v>0</v>
      </c>
      <c r="P64" s="50">
        <f t="shared" si="13"/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3">
        <f t="shared" si="14"/>
        <v>0</v>
      </c>
      <c r="Y64" s="49">
        <v>0</v>
      </c>
    </row>
    <row r="65" spans="1:25" ht="12">
      <c r="A65" s="57" t="s">
        <v>357</v>
      </c>
      <c r="B65" s="29" t="s">
        <v>60</v>
      </c>
      <c r="E65" s="53">
        <v>0</v>
      </c>
      <c r="F65" s="53">
        <v>0</v>
      </c>
      <c r="G65" s="53">
        <v>0</v>
      </c>
      <c r="H65" s="43">
        <f t="shared" si="11"/>
        <v>0</v>
      </c>
      <c r="I65" s="53">
        <v>0</v>
      </c>
      <c r="J65" s="49">
        <v>0</v>
      </c>
      <c r="K65" s="49">
        <v>0</v>
      </c>
      <c r="L65" s="43">
        <f t="shared" si="12"/>
        <v>0</v>
      </c>
      <c r="M65" s="49">
        <v>0</v>
      </c>
      <c r="N65" s="49">
        <v>0</v>
      </c>
      <c r="O65" s="49">
        <v>0</v>
      </c>
      <c r="P65" s="50">
        <f t="shared" si="13"/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3">
        <f t="shared" si="14"/>
        <v>0</v>
      </c>
      <c r="Y65" s="49">
        <v>0</v>
      </c>
    </row>
    <row r="66" spans="1:25" ht="12">
      <c r="A66" s="57" t="s">
        <v>358</v>
      </c>
      <c r="B66" s="29" t="s">
        <v>57</v>
      </c>
      <c r="E66" s="53">
        <v>0</v>
      </c>
      <c r="F66" s="53">
        <v>0</v>
      </c>
      <c r="G66" s="53">
        <v>0</v>
      </c>
      <c r="H66" s="43">
        <f t="shared" si="11"/>
        <v>0</v>
      </c>
      <c r="I66" s="53">
        <v>0</v>
      </c>
      <c r="J66" s="49">
        <v>0</v>
      </c>
      <c r="K66" s="49">
        <v>0</v>
      </c>
      <c r="L66" s="43">
        <f t="shared" si="12"/>
        <v>0</v>
      </c>
      <c r="M66" s="49">
        <v>0</v>
      </c>
      <c r="N66" s="49">
        <v>0</v>
      </c>
      <c r="O66" s="49">
        <v>0</v>
      </c>
      <c r="P66" s="50">
        <f t="shared" si="13"/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3">
        <f t="shared" si="14"/>
        <v>0</v>
      </c>
      <c r="Y66" s="49">
        <v>0</v>
      </c>
    </row>
    <row r="67" spans="1:25" ht="12">
      <c r="A67" s="29">
        <v>350</v>
      </c>
      <c r="B67" s="29" t="s">
        <v>61</v>
      </c>
      <c r="E67" s="53">
        <v>0</v>
      </c>
      <c r="F67" s="53">
        <v>0</v>
      </c>
      <c r="G67" s="53">
        <v>0</v>
      </c>
      <c r="H67" s="43">
        <f t="shared" si="11"/>
        <v>0</v>
      </c>
      <c r="I67" s="49">
        <v>0</v>
      </c>
      <c r="J67" s="49">
        <v>0</v>
      </c>
      <c r="K67" s="49">
        <v>0</v>
      </c>
      <c r="L67" s="43">
        <f t="shared" si="12"/>
        <v>0</v>
      </c>
      <c r="M67" s="49">
        <v>0</v>
      </c>
      <c r="N67" s="49">
        <v>0</v>
      </c>
      <c r="O67" s="49">
        <v>0</v>
      </c>
      <c r="P67" s="50">
        <f t="shared" si="13"/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3">
        <f t="shared" si="14"/>
        <v>0</v>
      </c>
      <c r="Y67" s="49">
        <v>0</v>
      </c>
    </row>
    <row r="68" spans="1:25" ht="12">
      <c r="A68" s="29">
        <v>360</v>
      </c>
      <c r="B68" s="29" t="s">
        <v>62</v>
      </c>
      <c r="E68" s="53">
        <v>0</v>
      </c>
      <c r="F68" s="53">
        <v>0</v>
      </c>
      <c r="G68" s="53">
        <v>0</v>
      </c>
      <c r="H68" s="43">
        <f t="shared" si="11"/>
        <v>0</v>
      </c>
      <c r="I68" s="49">
        <v>0</v>
      </c>
      <c r="J68" s="49">
        <v>0</v>
      </c>
      <c r="K68" s="49">
        <v>0</v>
      </c>
      <c r="L68" s="43">
        <f t="shared" si="12"/>
        <v>0</v>
      </c>
      <c r="M68" s="49">
        <v>0</v>
      </c>
      <c r="N68" s="49">
        <v>0</v>
      </c>
      <c r="O68" s="49">
        <v>0</v>
      </c>
      <c r="P68" s="50">
        <f t="shared" si="13"/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3">
        <f t="shared" si="14"/>
        <v>0</v>
      </c>
      <c r="Y68" s="49">
        <v>0</v>
      </c>
    </row>
    <row r="69" spans="1:25" ht="12">
      <c r="A69" s="29">
        <v>370</v>
      </c>
      <c r="B69" s="29" t="s">
        <v>63</v>
      </c>
      <c r="E69" s="55">
        <f aca="true" t="shared" si="18" ref="E69:W69">E51+E52+E57+E62+E67+E68</f>
        <v>0</v>
      </c>
      <c r="F69" s="55">
        <f t="shared" si="18"/>
        <v>0</v>
      </c>
      <c r="G69" s="55">
        <f t="shared" si="18"/>
        <v>0</v>
      </c>
      <c r="H69" s="55">
        <f t="shared" si="18"/>
        <v>0</v>
      </c>
      <c r="I69" s="55">
        <f t="shared" si="18"/>
        <v>0</v>
      </c>
      <c r="J69" s="55">
        <f t="shared" si="18"/>
        <v>0</v>
      </c>
      <c r="K69" s="55">
        <f t="shared" si="18"/>
        <v>0</v>
      </c>
      <c r="L69" s="55">
        <f t="shared" si="18"/>
        <v>0</v>
      </c>
      <c r="M69" s="55">
        <f t="shared" si="18"/>
        <v>0</v>
      </c>
      <c r="N69" s="55">
        <f t="shared" si="18"/>
        <v>0</v>
      </c>
      <c r="O69" s="55">
        <f t="shared" si="18"/>
        <v>0</v>
      </c>
      <c r="P69" s="55">
        <f t="shared" si="18"/>
        <v>0</v>
      </c>
      <c r="Q69" s="55">
        <f t="shared" si="18"/>
        <v>0</v>
      </c>
      <c r="R69" s="55">
        <f t="shared" si="18"/>
        <v>0</v>
      </c>
      <c r="S69" s="55">
        <f t="shared" si="18"/>
        <v>0</v>
      </c>
      <c r="T69" s="55">
        <f t="shared" si="18"/>
        <v>0</v>
      </c>
      <c r="U69" s="55">
        <f t="shared" si="18"/>
        <v>0</v>
      </c>
      <c r="V69" s="55">
        <f t="shared" si="18"/>
        <v>0</v>
      </c>
      <c r="W69" s="55">
        <f t="shared" si="18"/>
        <v>0</v>
      </c>
      <c r="X69" s="43">
        <f t="shared" si="14"/>
        <v>0</v>
      </c>
      <c r="Y69" s="55">
        <f>Y51+Y52+Y57+Y62+Y67+Y68</f>
        <v>0</v>
      </c>
    </row>
    <row r="70" spans="5:83" ht="12">
      <c r="E70" s="51" t="s">
        <v>84</v>
      </c>
      <c r="F70" s="51" t="s">
        <v>84</v>
      </c>
      <c r="G70" s="51" t="s">
        <v>84</v>
      </c>
      <c r="H70" s="51" t="s">
        <v>84</v>
      </c>
      <c r="I70" s="51" t="s">
        <v>84</v>
      </c>
      <c r="J70" s="51" t="s">
        <v>84</v>
      </c>
      <c r="K70" s="51" t="s">
        <v>84</v>
      </c>
      <c r="L70" s="51" t="s">
        <v>84</v>
      </c>
      <c r="M70" s="51" t="s">
        <v>84</v>
      </c>
      <c r="N70" s="51" t="s">
        <v>84</v>
      </c>
      <c r="O70" s="51" t="s">
        <v>84</v>
      </c>
      <c r="P70" s="52" t="s">
        <v>84</v>
      </c>
      <c r="Q70" s="51" t="s">
        <v>84</v>
      </c>
      <c r="R70" s="51" t="s">
        <v>84</v>
      </c>
      <c r="S70" s="51" t="s">
        <v>84</v>
      </c>
      <c r="T70" s="51" t="s">
        <v>84</v>
      </c>
      <c r="U70" s="51" t="s">
        <v>84</v>
      </c>
      <c r="V70" s="51" t="s">
        <v>84</v>
      </c>
      <c r="W70" s="51" t="s">
        <v>84</v>
      </c>
      <c r="X70" s="51" t="s">
        <v>84</v>
      </c>
      <c r="Y70" s="51" t="s">
        <v>84</v>
      </c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</row>
    <row r="71" spans="2:83" ht="12">
      <c r="B71" s="28" t="s">
        <v>13</v>
      </c>
      <c r="E71" s="51" t="s">
        <v>84</v>
      </c>
      <c r="F71" s="51" t="s">
        <v>84</v>
      </c>
      <c r="G71" s="51" t="s">
        <v>84</v>
      </c>
      <c r="H71" s="51" t="s">
        <v>84</v>
      </c>
      <c r="I71" s="51" t="s">
        <v>84</v>
      </c>
      <c r="J71" s="51" t="s">
        <v>84</v>
      </c>
      <c r="K71" s="51" t="s">
        <v>84</v>
      </c>
      <c r="L71" s="51" t="s">
        <v>84</v>
      </c>
      <c r="M71" s="51" t="s">
        <v>84</v>
      </c>
      <c r="N71" s="51" t="s">
        <v>84</v>
      </c>
      <c r="O71" s="51" t="s">
        <v>84</v>
      </c>
      <c r="P71" s="52" t="s">
        <v>84</v>
      </c>
      <c r="Q71" s="51" t="s">
        <v>84</v>
      </c>
      <c r="R71" s="51" t="s">
        <v>84</v>
      </c>
      <c r="S71" s="51" t="s">
        <v>84</v>
      </c>
      <c r="T71" s="51" t="s">
        <v>84</v>
      </c>
      <c r="U71" s="51" t="s">
        <v>84</v>
      </c>
      <c r="V71" s="51" t="s">
        <v>84</v>
      </c>
      <c r="W71" s="51" t="s">
        <v>84</v>
      </c>
      <c r="X71" s="51" t="s">
        <v>84</v>
      </c>
      <c r="Y71" s="51" t="s">
        <v>84</v>
      </c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</row>
    <row r="72" spans="1:25" ht="12">
      <c r="A72" s="29">
        <v>380</v>
      </c>
      <c r="B72" s="29" t="s">
        <v>64</v>
      </c>
      <c r="E72" s="53">
        <v>0</v>
      </c>
      <c r="F72" s="53">
        <v>0</v>
      </c>
      <c r="G72" s="53">
        <v>0</v>
      </c>
      <c r="H72" s="43">
        <f>SUM(E72:G72)</f>
        <v>0</v>
      </c>
      <c r="I72" s="49">
        <v>0</v>
      </c>
      <c r="J72" s="49">
        <v>0</v>
      </c>
      <c r="K72" s="49">
        <v>0</v>
      </c>
      <c r="L72" s="43">
        <f>I72-J72-K72</f>
        <v>0</v>
      </c>
      <c r="M72" s="49">
        <v>0</v>
      </c>
      <c r="N72" s="49">
        <v>0</v>
      </c>
      <c r="O72" s="49">
        <v>0</v>
      </c>
      <c r="P72" s="50">
        <f>+M72+N72+O72</f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3">
        <f>SUM(Q72:W72)</f>
        <v>0</v>
      </c>
      <c r="Y72" s="49">
        <v>0</v>
      </c>
    </row>
    <row r="73" spans="1:25" ht="12">
      <c r="A73" s="29">
        <v>390</v>
      </c>
      <c r="B73" s="29" t="s">
        <v>65</v>
      </c>
      <c r="E73" s="53">
        <v>0</v>
      </c>
      <c r="F73" s="53">
        <v>0</v>
      </c>
      <c r="G73" s="53">
        <v>0</v>
      </c>
      <c r="H73" s="43">
        <f>SUM(E73:G73)</f>
        <v>0</v>
      </c>
      <c r="I73" s="49">
        <v>0</v>
      </c>
      <c r="J73" s="49">
        <v>0</v>
      </c>
      <c r="K73" s="49">
        <v>0</v>
      </c>
      <c r="L73" s="43">
        <f>I73-J73-K73</f>
        <v>0</v>
      </c>
      <c r="M73" s="49">
        <v>0</v>
      </c>
      <c r="N73" s="49">
        <v>0</v>
      </c>
      <c r="O73" s="49">
        <v>0</v>
      </c>
      <c r="P73" s="50">
        <f>+M73+N73+O73</f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3">
        <f>SUM(Q73:W73)</f>
        <v>0</v>
      </c>
      <c r="Y73" s="49">
        <v>0</v>
      </c>
    </row>
    <row r="74" spans="1:25" ht="12">
      <c r="A74" s="29">
        <v>400</v>
      </c>
      <c r="B74" s="29" t="s">
        <v>66</v>
      </c>
      <c r="E74" s="54" t="s">
        <v>83</v>
      </c>
      <c r="F74" s="54" t="s">
        <v>83</v>
      </c>
      <c r="G74" s="54" t="s">
        <v>83</v>
      </c>
      <c r="H74" s="54" t="s">
        <v>83</v>
      </c>
      <c r="I74" s="46">
        <v>0</v>
      </c>
      <c r="J74" s="49">
        <v>0</v>
      </c>
      <c r="K74" s="49">
        <v>0</v>
      </c>
      <c r="L74" s="43">
        <f>I74-J74-K74</f>
        <v>0</v>
      </c>
      <c r="M74" s="49">
        <v>0</v>
      </c>
      <c r="N74" s="49">
        <v>0</v>
      </c>
      <c r="O74" s="49">
        <v>0</v>
      </c>
      <c r="P74" s="50">
        <f>+M74+N74+O74</f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3">
        <f>SUM(Q74:W74)</f>
        <v>0</v>
      </c>
      <c r="Y74" s="49">
        <v>0</v>
      </c>
    </row>
    <row r="75" spans="5:101" ht="12">
      <c r="E75" s="51" t="s">
        <v>84</v>
      </c>
      <c r="F75" s="51" t="s">
        <v>84</v>
      </c>
      <c r="G75" s="51" t="s">
        <v>84</v>
      </c>
      <c r="H75" s="51" t="s">
        <v>84</v>
      </c>
      <c r="I75" s="51" t="s">
        <v>84</v>
      </c>
      <c r="J75" s="51" t="s">
        <v>84</v>
      </c>
      <c r="K75" s="51" t="s">
        <v>84</v>
      </c>
      <c r="L75" s="51" t="s">
        <v>84</v>
      </c>
      <c r="M75" s="51" t="s">
        <v>84</v>
      </c>
      <c r="N75" s="51" t="s">
        <v>84</v>
      </c>
      <c r="O75" s="51" t="s">
        <v>84</v>
      </c>
      <c r="P75" s="52" t="s">
        <v>84</v>
      </c>
      <c r="Q75" s="51" t="s">
        <v>84</v>
      </c>
      <c r="R75" s="51" t="s">
        <v>84</v>
      </c>
      <c r="S75" s="51" t="s">
        <v>84</v>
      </c>
      <c r="T75" s="51" t="s">
        <v>84</v>
      </c>
      <c r="U75" s="51" t="s">
        <v>84</v>
      </c>
      <c r="V75" s="51" t="s">
        <v>84</v>
      </c>
      <c r="W75" s="51" t="s">
        <v>84</v>
      </c>
      <c r="X75" s="51" t="s">
        <v>84</v>
      </c>
      <c r="Y75" s="51" t="s">
        <v>84</v>
      </c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</row>
    <row r="76" spans="1:101" ht="12">
      <c r="A76" s="28"/>
      <c r="B76" s="28" t="s">
        <v>14</v>
      </c>
      <c r="E76" s="51" t="s">
        <v>84</v>
      </c>
      <c r="F76" s="51" t="s">
        <v>84</v>
      </c>
      <c r="G76" s="51" t="s">
        <v>84</v>
      </c>
      <c r="H76" s="51" t="s">
        <v>84</v>
      </c>
      <c r="I76" s="51" t="s">
        <v>84</v>
      </c>
      <c r="J76" s="51" t="s">
        <v>84</v>
      </c>
      <c r="K76" s="51" t="s">
        <v>84</v>
      </c>
      <c r="L76" s="51" t="s">
        <v>84</v>
      </c>
      <c r="M76" s="51" t="s">
        <v>84</v>
      </c>
      <c r="N76" s="51" t="s">
        <v>84</v>
      </c>
      <c r="O76" s="51" t="s">
        <v>84</v>
      </c>
      <c r="P76" s="52" t="s">
        <v>84</v>
      </c>
      <c r="Q76" s="51" t="s">
        <v>84</v>
      </c>
      <c r="R76" s="51" t="s">
        <v>84</v>
      </c>
      <c r="S76" s="51" t="s">
        <v>84</v>
      </c>
      <c r="T76" s="51" t="s">
        <v>84</v>
      </c>
      <c r="U76" s="51" t="s">
        <v>84</v>
      </c>
      <c r="V76" s="51" t="s">
        <v>84</v>
      </c>
      <c r="W76" s="51" t="s">
        <v>84</v>
      </c>
      <c r="X76" s="51" t="s">
        <v>84</v>
      </c>
      <c r="Y76" s="51" t="s">
        <v>84</v>
      </c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</row>
    <row r="77" spans="1:25" ht="12">
      <c r="A77" s="29">
        <v>410</v>
      </c>
      <c r="B77" s="29" t="s">
        <v>67</v>
      </c>
      <c r="E77" s="54" t="s">
        <v>83</v>
      </c>
      <c r="F77" s="54" t="s">
        <v>83</v>
      </c>
      <c r="G77" s="54" t="s">
        <v>83</v>
      </c>
      <c r="H77" s="54" t="s">
        <v>83</v>
      </c>
      <c r="I77" s="54">
        <f>I69-I72-I73+I74</f>
        <v>0</v>
      </c>
      <c r="J77" s="54" t="s">
        <v>83</v>
      </c>
      <c r="K77" s="54" t="s">
        <v>83</v>
      </c>
      <c r="L77" s="54">
        <f aca="true" t="shared" si="19" ref="L77:Y77">L69-L72-L73+L74</f>
        <v>0</v>
      </c>
      <c r="M77" s="54">
        <f t="shared" si="19"/>
        <v>0</v>
      </c>
      <c r="N77" s="54">
        <f t="shared" si="19"/>
        <v>0</v>
      </c>
      <c r="O77" s="54">
        <f t="shared" si="19"/>
        <v>0</v>
      </c>
      <c r="P77" s="54">
        <f t="shared" si="19"/>
        <v>0</v>
      </c>
      <c r="Q77" s="54">
        <f t="shared" si="19"/>
        <v>0</v>
      </c>
      <c r="R77" s="54">
        <f t="shared" si="19"/>
        <v>0</v>
      </c>
      <c r="S77" s="54">
        <f t="shared" si="19"/>
        <v>0</v>
      </c>
      <c r="T77" s="54">
        <f t="shared" si="19"/>
        <v>0</v>
      </c>
      <c r="U77" s="54">
        <f t="shared" si="19"/>
        <v>0</v>
      </c>
      <c r="V77" s="54">
        <f t="shared" si="19"/>
        <v>0</v>
      </c>
      <c r="W77" s="54">
        <f t="shared" si="19"/>
        <v>0</v>
      </c>
      <c r="X77" s="54">
        <f t="shared" si="19"/>
        <v>0</v>
      </c>
      <c r="Y77" s="54">
        <f t="shared" si="19"/>
        <v>0</v>
      </c>
    </row>
    <row r="78" spans="1:25" ht="12">
      <c r="A78" s="29">
        <v>420</v>
      </c>
      <c r="B78" s="29" t="s">
        <v>68</v>
      </c>
      <c r="E78" s="54" t="s">
        <v>83</v>
      </c>
      <c r="F78" s="54" t="s">
        <v>83</v>
      </c>
      <c r="G78" s="54" t="s">
        <v>83</v>
      </c>
      <c r="H78" s="54" t="s">
        <v>83</v>
      </c>
      <c r="I78" s="54" t="s">
        <v>83</v>
      </c>
      <c r="J78" s="54" t="s">
        <v>83</v>
      </c>
      <c r="K78" s="54" t="s">
        <v>83</v>
      </c>
      <c r="L78" s="43">
        <f aca="true" t="shared" si="20" ref="L78:Y78">SUM((L17-L41-L46+L45),0)</f>
        <v>0</v>
      </c>
      <c r="M78" s="43">
        <f t="shared" si="20"/>
        <v>0</v>
      </c>
      <c r="N78" s="43">
        <f t="shared" si="20"/>
        <v>0</v>
      </c>
      <c r="O78" s="43">
        <f t="shared" si="20"/>
        <v>0</v>
      </c>
      <c r="P78" s="43">
        <f t="shared" si="20"/>
        <v>0</v>
      </c>
      <c r="Q78" s="43">
        <f t="shared" si="20"/>
        <v>0</v>
      </c>
      <c r="R78" s="43">
        <f t="shared" si="20"/>
        <v>0</v>
      </c>
      <c r="S78" s="43">
        <f t="shared" si="20"/>
        <v>0</v>
      </c>
      <c r="T78" s="43">
        <f t="shared" si="20"/>
        <v>0</v>
      </c>
      <c r="U78" s="43">
        <f t="shared" si="20"/>
        <v>0</v>
      </c>
      <c r="V78" s="43">
        <f t="shared" si="20"/>
        <v>0</v>
      </c>
      <c r="W78" s="43">
        <f t="shared" si="20"/>
        <v>0</v>
      </c>
      <c r="X78" s="43">
        <f t="shared" si="20"/>
        <v>0</v>
      </c>
      <c r="Y78" s="43">
        <f t="shared" si="20"/>
        <v>0</v>
      </c>
    </row>
    <row r="79" spans="1:25" ht="12">
      <c r="A79" s="29">
        <v>430</v>
      </c>
      <c r="B79" s="29" t="s">
        <v>69</v>
      </c>
      <c r="E79" s="54" t="s">
        <v>83</v>
      </c>
      <c r="F79" s="54" t="s">
        <v>83</v>
      </c>
      <c r="G79" s="54" t="s">
        <v>83</v>
      </c>
      <c r="H79" s="54" t="s">
        <v>83</v>
      </c>
      <c r="I79" s="54" t="s">
        <v>83</v>
      </c>
      <c r="J79" s="54" t="s">
        <v>83</v>
      </c>
      <c r="K79" s="58">
        <v>0</v>
      </c>
      <c r="L79" s="58">
        <f aca="true" t="shared" si="21" ref="L79:S79">IF(L78=0,0,L78/L77)</f>
        <v>0</v>
      </c>
      <c r="M79" s="58">
        <f t="shared" si="21"/>
        <v>0</v>
      </c>
      <c r="N79" s="58">
        <f t="shared" si="21"/>
        <v>0</v>
      </c>
      <c r="O79" s="58">
        <f t="shared" si="21"/>
        <v>0</v>
      </c>
      <c r="P79" s="58">
        <f t="shared" si="21"/>
        <v>0</v>
      </c>
      <c r="Q79" s="58">
        <f t="shared" si="21"/>
        <v>0</v>
      </c>
      <c r="R79" s="58">
        <f t="shared" si="21"/>
        <v>0</v>
      </c>
      <c r="S79" s="58">
        <f t="shared" si="21"/>
        <v>0</v>
      </c>
      <c r="T79" s="58">
        <f>IF(T77=0,0,T78/T77)</f>
        <v>0</v>
      </c>
      <c r="U79" s="58">
        <f>IF(U78=0,0,U78/U77)</f>
        <v>0</v>
      </c>
      <c r="V79" s="58">
        <f>IF(V78=0,0,V78/V77)</f>
        <v>0</v>
      </c>
      <c r="W79" s="58">
        <f>IF(W78=0,0,W78/W77)</f>
        <v>0</v>
      </c>
      <c r="X79" s="58">
        <f>IF(X78=0,0,X78/X77)</f>
        <v>0</v>
      </c>
      <c r="Y79" s="58">
        <f>IF(Y78=0,0,Y78/Y77)</f>
        <v>0</v>
      </c>
    </row>
    <row r="80" spans="5:10" ht="12">
      <c r="E80" s="43"/>
      <c r="F80" s="43"/>
      <c r="G80" s="43"/>
      <c r="H80" s="43"/>
      <c r="I80" s="43"/>
      <c r="J80" s="43"/>
    </row>
  </sheetData>
  <printOptions/>
  <pageMargins left="0.75" right="0.75" top="0.3" bottom="0.5" header="0.5" footer="0.5"/>
  <pageSetup horizontalDpi="300" verticalDpi="300" orientation="landscape" scale="60" r:id="rId3"/>
  <headerFooter alignWithMargins="0">
    <oddHeader>&amp;L&amp;"Arial,Bold"
&amp;7Page &amp;P of &amp;N</oddHeader>
  </headerFooter>
  <colBreaks count="3" manualBreakCount="3">
    <brk id="10" max="65535" man="1"/>
    <brk id="16" max="65535" man="1"/>
    <brk id="2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00">
      <selection activeCell="B103" sqref="B103"/>
    </sheetView>
  </sheetViews>
  <sheetFormatPr defaultColWidth="9.140625" defaultRowHeight="12.75"/>
  <cols>
    <col min="1" max="1" width="9.140625" style="9" customWidth="1"/>
    <col min="2" max="2" width="12.57421875" style="9" customWidth="1"/>
    <col min="3" max="3" width="12.421875" style="9" customWidth="1"/>
    <col min="4" max="4" width="16.28125" style="13" customWidth="1"/>
    <col min="5" max="5" width="13.57421875" style="13" customWidth="1"/>
    <col min="6" max="6" width="14.8515625" style="13" customWidth="1"/>
    <col min="7" max="7" width="14.7109375" style="13" customWidth="1"/>
    <col min="8" max="8" width="14.00390625" style="13" customWidth="1"/>
    <col min="9" max="9" width="13.28125" style="13" customWidth="1"/>
    <col min="10" max="10" width="9.140625" style="13" customWidth="1"/>
    <col min="11" max="16384" width="9.140625" style="9" customWidth="1"/>
  </cols>
  <sheetData>
    <row r="1" ht="12.75">
      <c r="A1" s="1" t="s">
        <v>126</v>
      </c>
    </row>
    <row r="2" spans="1:6" ht="12.75">
      <c r="A2" s="1" t="s">
        <v>0</v>
      </c>
      <c r="C2" s="19">
        <f>'COS-1(P)'!C2</f>
        <v>39614</v>
      </c>
      <c r="D2" s="20"/>
      <c r="F2" s="21" t="s">
        <v>143</v>
      </c>
    </row>
    <row r="3" spans="1:6" ht="12.75">
      <c r="A3" s="1" t="s">
        <v>1</v>
      </c>
      <c r="C3" s="22" t="str">
        <f>'COS-1(P)'!C3</f>
        <v>Telephone Company</v>
      </c>
      <c r="D3" s="23"/>
      <c r="F3" s="42" t="s">
        <v>467</v>
      </c>
    </row>
    <row r="4" spans="1:6" ht="12.75">
      <c r="A4" s="1" t="s">
        <v>127</v>
      </c>
      <c r="C4" s="24">
        <f>'COS-1(P)'!C4</f>
        <v>0</v>
      </c>
      <c r="D4" s="21"/>
      <c r="F4" s="42" t="s">
        <v>468</v>
      </c>
    </row>
    <row r="5" spans="1:3" ht="12.75">
      <c r="A5" s="1" t="str">
        <f>'COS-1(P)'!A5</f>
        <v>COSA:</v>
      </c>
      <c r="C5" s="121">
        <f>'COS-1(P)'!C5</f>
        <v>0</v>
      </c>
    </row>
    <row r="6" spans="1:10" ht="12.75">
      <c r="A6" s="1"/>
      <c r="E6" s="25" t="s">
        <v>139</v>
      </c>
      <c r="F6" s="25" t="s">
        <v>139</v>
      </c>
      <c r="G6" s="25"/>
      <c r="H6" s="25"/>
      <c r="I6" s="25" t="s">
        <v>142</v>
      </c>
      <c r="J6" s="25"/>
    </row>
    <row r="7" spans="4:10" ht="12.75">
      <c r="D7" s="25" t="s">
        <v>100</v>
      </c>
      <c r="E7" s="25" t="s">
        <v>140</v>
      </c>
      <c r="F7" s="25" t="s">
        <v>140</v>
      </c>
      <c r="G7" s="25" t="s">
        <v>72</v>
      </c>
      <c r="H7" s="25" t="s">
        <v>78</v>
      </c>
      <c r="I7" s="25" t="s">
        <v>75</v>
      </c>
      <c r="J7" s="25"/>
    </row>
    <row r="8" spans="4:10" ht="12.75">
      <c r="D8" s="25" t="s">
        <v>101</v>
      </c>
      <c r="E8" s="25" t="s">
        <v>141</v>
      </c>
      <c r="F8" s="25" t="s">
        <v>123</v>
      </c>
      <c r="G8" s="25" t="s">
        <v>79</v>
      </c>
      <c r="H8" s="25" t="s">
        <v>79</v>
      </c>
      <c r="I8" s="25" t="s">
        <v>76</v>
      </c>
      <c r="J8" s="25"/>
    </row>
    <row r="9" spans="1:10" ht="12.75">
      <c r="A9" s="1"/>
      <c r="B9" s="21"/>
      <c r="D9" s="25" t="s">
        <v>8</v>
      </c>
      <c r="E9" s="25" t="s">
        <v>9</v>
      </c>
      <c r="F9" s="25" t="s">
        <v>73</v>
      </c>
      <c r="G9" s="25" t="s">
        <v>74</v>
      </c>
      <c r="H9" s="25" t="s">
        <v>77</v>
      </c>
      <c r="I9" s="25" t="s">
        <v>80</v>
      </c>
      <c r="J9" s="25"/>
    </row>
    <row r="10" spans="1:10" ht="12.75">
      <c r="A10" s="1" t="s">
        <v>404</v>
      </c>
      <c r="B10" s="21" t="str">
        <f>F3</f>
        <v>7/08 - 6/09</v>
      </c>
      <c r="D10" s="25"/>
      <c r="E10" s="25"/>
      <c r="F10" s="25"/>
      <c r="G10" s="25"/>
      <c r="H10" s="25"/>
      <c r="I10" s="25"/>
      <c r="J10" s="25"/>
    </row>
    <row r="11" spans="2:10" ht="12.75">
      <c r="B11" s="1" t="s">
        <v>128</v>
      </c>
      <c r="C11" s="1"/>
      <c r="D11" s="9"/>
      <c r="E11" s="9"/>
      <c r="F11" s="9"/>
      <c r="G11" s="9"/>
      <c r="H11" s="9"/>
      <c r="I11" s="9"/>
      <c r="J11" s="25"/>
    </row>
    <row r="12" spans="1:9" ht="12.75">
      <c r="A12" s="9">
        <v>100</v>
      </c>
      <c r="B12" s="9" t="s">
        <v>129</v>
      </c>
      <c r="D12" s="13">
        <f>'COS-1(P)'!P30</f>
        <v>0</v>
      </c>
      <c r="E12" s="13">
        <f>'COS-1(P)'!X30</f>
        <v>0</v>
      </c>
      <c r="F12" s="13">
        <f>+'COS-1(P)'!Y30</f>
        <v>0</v>
      </c>
      <c r="G12" s="13">
        <f>'COS-1(P)'!K29</f>
        <v>0</v>
      </c>
      <c r="H12" s="13">
        <f>D12+E12+F12+G12</f>
        <v>0</v>
      </c>
      <c r="I12" s="13">
        <f>'COS-1(P)'!H30</f>
        <v>0</v>
      </c>
    </row>
    <row r="13" spans="1:9" ht="12.75">
      <c r="A13" s="9">
        <v>105</v>
      </c>
      <c r="B13" s="9" t="s">
        <v>130</v>
      </c>
      <c r="D13" s="13">
        <f>+'COS-1(P)'!P41-'COS-1(P)'!P30-'COS-1(P)'!P40</f>
        <v>0</v>
      </c>
      <c r="E13" s="13">
        <f>+'COS-1(P)'!X41-'COS-1(P)'!X30-'COS-1(P)'!X40</f>
        <v>0</v>
      </c>
      <c r="F13" s="13">
        <f>+'COS-1(P)'!Y41-'COS-1(P)'!Y30-'COS-1(P)'!Y40</f>
        <v>0</v>
      </c>
      <c r="G13" s="13">
        <f>+'COS-1(P)'!J41-'COS-1(P)'!J40+'COS-1(P)'!K41-'COS-1(P)'!K40</f>
        <v>0</v>
      </c>
      <c r="H13" s="13">
        <f>+'COS-1(P)'!I41-'COS-1(P)'!I40</f>
        <v>0</v>
      </c>
      <c r="I13" s="14" t="s">
        <v>83</v>
      </c>
    </row>
    <row r="14" spans="1:9" ht="12.75">
      <c r="A14" s="9">
        <v>110</v>
      </c>
      <c r="B14" s="9" t="s">
        <v>131</v>
      </c>
      <c r="D14" s="13">
        <f>'COS-1(P)'!P40</f>
        <v>0</v>
      </c>
      <c r="E14" s="13">
        <f>'COS-1(P)'!X40</f>
        <v>0</v>
      </c>
      <c r="F14" s="13">
        <f>'COS-1(P)'!Y40</f>
        <v>0</v>
      </c>
      <c r="G14" s="13">
        <f>'COS-1(P)'!K40</f>
        <v>0</v>
      </c>
      <c r="H14" s="14" t="s">
        <v>83</v>
      </c>
      <c r="I14" s="14" t="s">
        <v>83</v>
      </c>
    </row>
    <row r="15" spans="1:9" ht="12.75">
      <c r="A15" s="9">
        <v>115</v>
      </c>
      <c r="B15" s="9" t="s">
        <v>68</v>
      </c>
      <c r="D15" s="13">
        <f>'COS-1(P)'!P78</f>
        <v>0</v>
      </c>
      <c r="E15" s="13">
        <f>'COS-1(P)'!X78</f>
        <v>0</v>
      </c>
      <c r="F15" s="13">
        <f>'COS-1(P)'!Y78</f>
        <v>0</v>
      </c>
      <c r="G15" s="14" t="s">
        <v>83</v>
      </c>
      <c r="H15" s="14" t="s">
        <v>83</v>
      </c>
      <c r="I15" s="14" t="s">
        <v>83</v>
      </c>
    </row>
    <row r="16" spans="1:9" ht="12.75">
      <c r="A16" s="9">
        <v>120</v>
      </c>
      <c r="B16" s="9" t="s">
        <v>132</v>
      </c>
      <c r="D16" s="13">
        <f>+'COS-1(P)'!P46-'COS-1(P)'!P45</f>
        <v>0</v>
      </c>
      <c r="E16" s="13">
        <f>+'COS-1(P)'!X46-'COS-1(P)'!X45</f>
        <v>0</v>
      </c>
      <c r="F16" s="13">
        <f>+'COS-1(P)'!Y46-'COS-1(P)'!Y45</f>
        <v>0</v>
      </c>
      <c r="G16" s="14" t="s">
        <v>83</v>
      </c>
      <c r="H16" s="14" t="s">
        <v>83</v>
      </c>
      <c r="I16" s="14" t="s">
        <v>83</v>
      </c>
    </row>
    <row r="17" spans="1:9" ht="12.75">
      <c r="A17" s="9">
        <v>125</v>
      </c>
      <c r="B17" s="9" t="s">
        <v>133</v>
      </c>
      <c r="D17" s="8">
        <v>0</v>
      </c>
      <c r="E17" s="8">
        <v>0</v>
      </c>
      <c r="F17" s="8">
        <v>0</v>
      </c>
      <c r="G17" s="14" t="s">
        <v>83</v>
      </c>
      <c r="H17" s="14" t="s">
        <v>83</v>
      </c>
      <c r="I17" s="14" t="s">
        <v>83</v>
      </c>
    </row>
    <row r="18" spans="1:10" ht="12.75">
      <c r="A18" s="9">
        <v>130</v>
      </c>
      <c r="B18" s="9" t="s">
        <v>128</v>
      </c>
      <c r="D18" s="13">
        <f>SUM(D12:D16)</f>
        <v>0</v>
      </c>
      <c r="E18" s="13">
        <f>SUM(E12:E16)</f>
        <v>0</v>
      </c>
      <c r="F18" s="13">
        <f>SUM(F12:F16)</f>
        <v>0</v>
      </c>
      <c r="G18" s="14" t="s">
        <v>83</v>
      </c>
      <c r="H18" s="14" t="s">
        <v>83</v>
      </c>
      <c r="I18" s="14" t="s">
        <v>83</v>
      </c>
      <c r="J18" s="9"/>
    </row>
    <row r="19" spans="1:10" ht="12.75">
      <c r="A19" s="9">
        <v>135</v>
      </c>
      <c r="B19" s="9" t="s">
        <v>134</v>
      </c>
      <c r="D19" s="13">
        <f>'COS-1(P)'!P17</f>
        <v>0</v>
      </c>
      <c r="E19" s="13">
        <f>'COS-1(P)'!X17</f>
        <v>0</v>
      </c>
      <c r="F19" s="13">
        <f>'COS-1(P)'!Y17</f>
        <v>0</v>
      </c>
      <c r="G19" s="14" t="s">
        <v>83</v>
      </c>
      <c r="H19" s="14" t="s">
        <v>83</v>
      </c>
      <c r="I19" s="14" t="s">
        <v>83</v>
      </c>
      <c r="J19" s="9"/>
    </row>
    <row r="20" spans="2:10" ht="12.75">
      <c r="B20" s="17"/>
      <c r="C20" s="17"/>
      <c r="D20" s="26" t="s">
        <v>84</v>
      </c>
      <c r="E20" s="26" t="s">
        <v>84</v>
      </c>
      <c r="F20" s="26" t="s">
        <v>84</v>
      </c>
      <c r="G20" s="26" t="s">
        <v>84</v>
      </c>
      <c r="H20" s="26" t="s">
        <v>84</v>
      </c>
      <c r="I20" s="26" t="s">
        <v>84</v>
      </c>
      <c r="J20" s="9"/>
    </row>
    <row r="21" spans="2:10" ht="12.75">
      <c r="B21" s="3" t="s">
        <v>135</v>
      </c>
      <c r="C21" s="3"/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84</v>
      </c>
      <c r="J21" s="9"/>
    </row>
    <row r="22" spans="1:10" ht="12.75">
      <c r="A22" s="9">
        <v>140</v>
      </c>
      <c r="B22" s="9" t="s">
        <v>12</v>
      </c>
      <c r="D22" s="13">
        <f>'COS-1(P)'!P69</f>
        <v>0</v>
      </c>
      <c r="E22" s="13">
        <f>'COS-1(P)'!X69</f>
        <v>0</v>
      </c>
      <c r="F22" s="13">
        <f>'COS-1(P)'!Y69</f>
        <v>0</v>
      </c>
      <c r="G22" s="13">
        <f>+'COS-1(P)'!J69+'COS-1(P)'!K69</f>
        <v>0</v>
      </c>
      <c r="H22" s="13">
        <f>D22+E22+F22+G22</f>
        <v>0</v>
      </c>
      <c r="I22" s="13">
        <f>'COS-1(P)'!H69</f>
        <v>0</v>
      </c>
      <c r="J22" s="9"/>
    </row>
    <row r="23" spans="1:10" ht="12.75">
      <c r="A23" s="9">
        <v>145</v>
      </c>
      <c r="B23" s="9" t="s">
        <v>136</v>
      </c>
      <c r="D23" s="13">
        <f>'COS-1(P)'!P74</f>
        <v>0</v>
      </c>
      <c r="E23" s="13">
        <f>'COS-1(P)'!X74</f>
        <v>0</v>
      </c>
      <c r="F23" s="13">
        <f>'COS-1(P)'!Y74</f>
        <v>0</v>
      </c>
      <c r="G23" s="13">
        <f>+'COS-1(P)'!J74+'COS-1(P)'!K74</f>
        <v>0</v>
      </c>
      <c r="H23" s="13">
        <f>D23+E23+F23+G23</f>
        <v>0</v>
      </c>
      <c r="I23" s="14" t="s">
        <v>83</v>
      </c>
      <c r="J23" s="9"/>
    </row>
    <row r="24" spans="1:10" ht="12.75">
      <c r="A24" s="9">
        <v>150</v>
      </c>
      <c r="B24" s="9" t="s">
        <v>137</v>
      </c>
      <c r="D24" s="13">
        <f>'COS-1(P)'!P72</f>
        <v>0</v>
      </c>
      <c r="E24" s="13">
        <f>'COS-1(P)'!X72</f>
        <v>0</v>
      </c>
      <c r="F24" s="13">
        <f>'COS-1(P)'!Y72</f>
        <v>0</v>
      </c>
      <c r="G24" s="13">
        <f>+'COS-1(P)'!J72+'COS-1(P)'!K72</f>
        <v>0</v>
      </c>
      <c r="H24" s="13">
        <f>D24+E24+F24+G24</f>
        <v>0</v>
      </c>
      <c r="I24" s="13">
        <f>'COS-1(P)'!H72</f>
        <v>0</v>
      </c>
      <c r="J24" s="9"/>
    </row>
    <row r="25" spans="1:10" ht="12.75">
      <c r="A25" s="9">
        <v>155</v>
      </c>
      <c r="B25" s="9" t="s">
        <v>65</v>
      </c>
      <c r="D25" s="13">
        <f>'COS-1(P)'!P73</f>
        <v>0</v>
      </c>
      <c r="E25" s="13">
        <f>'COS-1(P)'!X73</f>
        <v>0</v>
      </c>
      <c r="F25" s="13">
        <f>'COS-1(P)'!Y73</f>
        <v>0</v>
      </c>
      <c r="G25" s="13">
        <f>+'COS-1(P)'!J73+'COS-1(P)'!K73</f>
        <v>0</v>
      </c>
      <c r="H25" s="13">
        <f>D25+E25+F25+G25</f>
        <v>0</v>
      </c>
      <c r="I25" s="13">
        <f>'COS-1(P)'!H73</f>
        <v>0</v>
      </c>
      <c r="J25" s="9"/>
    </row>
    <row r="26" spans="1:10" ht="12.75">
      <c r="A26" s="9">
        <v>160</v>
      </c>
      <c r="B26" s="9" t="s">
        <v>67</v>
      </c>
      <c r="D26" s="13">
        <f>D22+D23-D24-D25</f>
        <v>0</v>
      </c>
      <c r="E26" s="13">
        <f>E22+E23-E24-E25</f>
        <v>0</v>
      </c>
      <c r="F26" s="13">
        <f>F22+F23-F24-F25</f>
        <v>0</v>
      </c>
      <c r="G26" s="13">
        <f>G22+G23-G24-G25</f>
        <v>0</v>
      </c>
      <c r="H26" s="13">
        <f>D26+E26+F26+G26</f>
        <v>0</v>
      </c>
      <c r="I26" s="14" t="s">
        <v>83</v>
      </c>
      <c r="J26" s="9"/>
    </row>
    <row r="27" spans="4:10" ht="12.75">
      <c r="D27" s="26"/>
      <c r="E27" s="26"/>
      <c r="F27" s="26"/>
      <c r="G27" s="26"/>
      <c r="H27" s="26"/>
      <c r="I27" s="26"/>
      <c r="J27" s="9"/>
    </row>
    <row r="28" spans="1:10" ht="12.75">
      <c r="A28" s="1" t="s">
        <v>138</v>
      </c>
      <c r="B28" s="4" t="s">
        <v>469</v>
      </c>
      <c r="C28" s="1"/>
      <c r="D28" s="26"/>
      <c r="E28" s="26"/>
      <c r="F28" s="26"/>
      <c r="G28" s="26"/>
      <c r="H28" s="26"/>
      <c r="I28" s="26"/>
      <c r="J28" s="9"/>
    </row>
    <row r="29" spans="2:10" ht="12.75">
      <c r="B29" s="1" t="s">
        <v>128</v>
      </c>
      <c r="C29" s="1"/>
      <c r="D29" s="26"/>
      <c r="E29" s="26"/>
      <c r="F29" s="26"/>
      <c r="G29" s="26"/>
      <c r="H29" s="26"/>
      <c r="I29" s="26"/>
      <c r="J29" s="9"/>
    </row>
    <row r="30" spans="1:10" ht="12.75">
      <c r="A30" s="9">
        <v>200</v>
      </c>
      <c r="B30" s="9" t="s">
        <v>129</v>
      </c>
      <c r="D30" s="13">
        <f>+'COS-1(H)'!P30</f>
        <v>0</v>
      </c>
      <c r="E30" s="13">
        <f>+'COS-1(H)'!X30</f>
        <v>0</v>
      </c>
      <c r="F30" s="13">
        <f>+'COS-1(H)'!Y30</f>
        <v>0</v>
      </c>
      <c r="G30" s="13">
        <f>+'COS-1(H)'!J30+'COS-1(H)'!K30</f>
        <v>0</v>
      </c>
      <c r="H30" s="13">
        <f>+'COS-1(H)'!I30</f>
        <v>0</v>
      </c>
      <c r="I30" s="13">
        <f>+'COS-1(H)'!H30</f>
        <v>0</v>
      </c>
      <c r="J30" s="9"/>
    </row>
    <row r="31" spans="1:10" ht="12.75">
      <c r="A31" s="9">
        <v>205</v>
      </c>
      <c r="B31" s="9" t="s">
        <v>130</v>
      </c>
      <c r="D31" s="13">
        <f>+'COS-1(H)'!P41-'COS-1(H)'!P40-'COS-1(H)'!P30</f>
        <v>0</v>
      </c>
      <c r="E31" s="13">
        <f>+'COS-1(H)'!X41-'COS-1(H)'!X40-'COS-1(H)'!X30</f>
        <v>0</v>
      </c>
      <c r="F31" s="13">
        <f>+'COS-1(H)'!Y41-'COS-1(H)'!Y40-'COS-1(H)'!Y30</f>
        <v>0</v>
      </c>
      <c r="G31" s="13">
        <f>+'COS-1(H)'!J41+'COS-1(H)'!K41-'COS-1(H)'!J40-'COS-1(H)'!K40-'COS-1(H)'!J30-'COS-1(H)'!K30</f>
        <v>0</v>
      </c>
      <c r="H31" s="13">
        <f>+'COS-1(H)'!I41-'COS-1(H)'!I40-'COS-1(H)'!I30</f>
        <v>0</v>
      </c>
      <c r="I31" s="14" t="s">
        <v>83</v>
      </c>
      <c r="J31" s="9"/>
    </row>
    <row r="32" spans="1:10" ht="12.75">
      <c r="A32" s="9">
        <v>210</v>
      </c>
      <c r="B32" s="9" t="s">
        <v>131</v>
      </c>
      <c r="D32" s="13">
        <f>+'COS-1(H)'!P40</f>
        <v>0</v>
      </c>
      <c r="E32" s="13">
        <f>+'COS-1(H)'!X40</f>
        <v>0</v>
      </c>
      <c r="F32" s="13">
        <f>+'COS-1(H)'!Y40</f>
        <v>0</v>
      </c>
      <c r="G32" s="13">
        <f>+'COS-1(H)'!J40+'COS-1(H)'!K40</f>
        <v>0</v>
      </c>
      <c r="H32" s="14" t="s">
        <v>83</v>
      </c>
      <c r="I32" s="14" t="s">
        <v>83</v>
      </c>
      <c r="J32" s="9"/>
    </row>
    <row r="33" spans="1:10" ht="12.75">
      <c r="A33" s="9">
        <v>215</v>
      </c>
      <c r="B33" s="9" t="s">
        <v>68</v>
      </c>
      <c r="D33" s="13">
        <f>+'COS-1(H)'!P78</f>
        <v>0</v>
      </c>
      <c r="E33" s="13">
        <f>+'COS-1(H)'!X78</f>
        <v>0</v>
      </c>
      <c r="F33" s="13">
        <f>+'COS-1(H)'!Y78</f>
        <v>0</v>
      </c>
      <c r="G33" s="14" t="s">
        <v>83</v>
      </c>
      <c r="H33" s="14" t="s">
        <v>83</v>
      </c>
      <c r="I33" s="14" t="s">
        <v>83</v>
      </c>
      <c r="J33" s="9"/>
    </row>
    <row r="34" spans="1:10" ht="12.75">
      <c r="A34" s="9">
        <v>220</v>
      </c>
      <c r="B34" s="9" t="s">
        <v>132</v>
      </c>
      <c r="D34" s="13">
        <f>+'COS-1(H)'!P46-'COS-1(H)'!P45</f>
        <v>0</v>
      </c>
      <c r="E34" s="13">
        <f>+'COS-1(H)'!X46-'COS-1(H)'!X45</f>
        <v>0</v>
      </c>
      <c r="F34" s="13">
        <f>+'COS-1(H)'!Y46-'COS-1(H)'!Y45</f>
        <v>0</v>
      </c>
      <c r="G34" s="14" t="s">
        <v>83</v>
      </c>
      <c r="H34" s="14" t="s">
        <v>83</v>
      </c>
      <c r="I34" s="14" t="s">
        <v>83</v>
      </c>
      <c r="J34" s="9"/>
    </row>
    <row r="35" spans="1:10" ht="12.75">
      <c r="A35" s="9">
        <v>225</v>
      </c>
      <c r="B35" s="9" t="s">
        <v>133</v>
      </c>
      <c r="D35" s="13">
        <v>0</v>
      </c>
      <c r="E35" s="13">
        <v>0</v>
      </c>
      <c r="F35" s="13">
        <v>0</v>
      </c>
      <c r="G35" s="14" t="s">
        <v>83</v>
      </c>
      <c r="H35" s="14" t="s">
        <v>83</v>
      </c>
      <c r="I35" s="14" t="s">
        <v>83</v>
      </c>
      <c r="J35" s="9"/>
    </row>
    <row r="36" spans="1:10" ht="12.75">
      <c r="A36" s="9">
        <v>230</v>
      </c>
      <c r="B36" s="9" t="s">
        <v>128</v>
      </c>
      <c r="D36" s="13">
        <f>SUM(D30:D35)</f>
        <v>0</v>
      </c>
      <c r="E36" s="13">
        <f>SUM(E30:E35)</f>
        <v>0</v>
      </c>
      <c r="F36" s="13">
        <f>SUM(F30:F35)</f>
        <v>0</v>
      </c>
      <c r="G36" s="14" t="s">
        <v>83</v>
      </c>
      <c r="H36" s="14" t="s">
        <v>83</v>
      </c>
      <c r="I36" s="14" t="s">
        <v>83</v>
      </c>
      <c r="J36" s="9"/>
    </row>
    <row r="37" spans="1:10" ht="12.75">
      <c r="A37" s="9">
        <v>235</v>
      </c>
      <c r="B37" s="9" t="s">
        <v>134</v>
      </c>
      <c r="D37" s="13">
        <f>+'COS-1(H)'!P17</f>
        <v>0</v>
      </c>
      <c r="E37" s="13">
        <f>+'COS-1(H)'!X17</f>
        <v>0</v>
      </c>
      <c r="F37" s="13">
        <f>+'COS-1(H)'!Y17</f>
        <v>0</v>
      </c>
      <c r="G37" s="14" t="s">
        <v>83</v>
      </c>
      <c r="H37" s="14" t="s">
        <v>83</v>
      </c>
      <c r="I37" s="14" t="s">
        <v>83</v>
      </c>
      <c r="J37" s="9"/>
    </row>
    <row r="38" spans="4:10" ht="12.75">
      <c r="D38" s="26" t="s">
        <v>84</v>
      </c>
      <c r="E38" s="26" t="s">
        <v>84</v>
      </c>
      <c r="F38" s="26" t="s">
        <v>84</v>
      </c>
      <c r="G38" s="26" t="s">
        <v>84</v>
      </c>
      <c r="H38" s="26" t="s">
        <v>84</v>
      </c>
      <c r="I38" s="26" t="s">
        <v>84</v>
      </c>
      <c r="J38" s="9"/>
    </row>
    <row r="39" spans="2:10" ht="12.75">
      <c r="B39" s="1" t="s">
        <v>135</v>
      </c>
      <c r="C39" s="1"/>
      <c r="D39" s="26" t="s">
        <v>84</v>
      </c>
      <c r="E39" s="26" t="s">
        <v>84</v>
      </c>
      <c r="F39" s="26" t="s">
        <v>84</v>
      </c>
      <c r="G39" s="26" t="s">
        <v>84</v>
      </c>
      <c r="H39" s="26" t="s">
        <v>84</v>
      </c>
      <c r="I39" s="26" t="s">
        <v>84</v>
      </c>
      <c r="J39" s="9"/>
    </row>
    <row r="40" spans="1:10" ht="12.75">
      <c r="A40" s="9">
        <v>240</v>
      </c>
      <c r="B40" s="9" t="s">
        <v>12</v>
      </c>
      <c r="D40" s="13">
        <f>+'COS-1(H)'!P69</f>
        <v>0</v>
      </c>
      <c r="E40" s="13">
        <f>+'COS-1(H)'!X69</f>
        <v>0</v>
      </c>
      <c r="F40" s="13">
        <f>+'COS-1(H)'!Y69</f>
        <v>0</v>
      </c>
      <c r="G40" s="13">
        <f>+'COS-1(H)'!J69+'COS-1(H)'!K69</f>
        <v>0</v>
      </c>
      <c r="H40" s="13">
        <f>+'COS-1(H)'!I69</f>
        <v>0</v>
      </c>
      <c r="I40" s="13">
        <f>+'COS-1(H)'!H69</f>
        <v>0</v>
      </c>
      <c r="J40" s="9"/>
    </row>
    <row r="41" spans="1:10" ht="12.75">
      <c r="A41" s="9">
        <v>245</v>
      </c>
      <c r="B41" s="9" t="s">
        <v>136</v>
      </c>
      <c r="D41" s="13">
        <f>+'COS-1(H)'!P74</f>
        <v>0</v>
      </c>
      <c r="E41" s="13">
        <f>+'COS-1(H)'!X74</f>
        <v>0</v>
      </c>
      <c r="F41" s="13">
        <f>+'COS-1(H)'!Y74</f>
        <v>0</v>
      </c>
      <c r="G41" s="13">
        <f>+'COS-1(H)'!J74+'COS-1(H)'!K74</f>
        <v>0</v>
      </c>
      <c r="H41" s="13">
        <f>+'COS-1(H)'!I74</f>
        <v>0</v>
      </c>
      <c r="I41" s="14" t="s">
        <v>83</v>
      </c>
      <c r="J41" s="9"/>
    </row>
    <row r="42" spans="1:10" ht="12.75">
      <c r="A42" s="9">
        <v>250</v>
      </c>
      <c r="B42" s="9" t="s">
        <v>137</v>
      </c>
      <c r="D42" s="13">
        <f>+'COS-1(H)'!P72</f>
        <v>0</v>
      </c>
      <c r="E42" s="13">
        <f>+'COS-1(H)'!X72</f>
        <v>0</v>
      </c>
      <c r="F42" s="13">
        <f>+'COS-1(H)'!Y72</f>
        <v>0</v>
      </c>
      <c r="G42" s="13">
        <f>+'COS-1(H)'!J72+'COS-1(H)'!K72</f>
        <v>0</v>
      </c>
      <c r="H42" s="13">
        <f>+'COS-1(H)'!I72</f>
        <v>0</v>
      </c>
      <c r="I42" s="13">
        <f>+'COS-1(H)'!H72</f>
        <v>0</v>
      </c>
      <c r="J42" s="9"/>
    </row>
    <row r="43" spans="1:10" ht="12.75">
      <c r="A43" s="9">
        <v>255</v>
      </c>
      <c r="B43" s="9" t="s">
        <v>65</v>
      </c>
      <c r="D43" s="13">
        <f>+'COS-1(H)'!P73</f>
        <v>0</v>
      </c>
      <c r="E43" s="13">
        <f>+'COS-1(H)'!X73</f>
        <v>0</v>
      </c>
      <c r="F43" s="13">
        <f>+'COS-1(H)'!Y73</f>
        <v>0</v>
      </c>
      <c r="G43" s="13">
        <f>+'COS-1(H)'!J73+'COS-1(H)'!K73</f>
        <v>0</v>
      </c>
      <c r="H43" s="13">
        <f>+'COS-1(H)'!I73</f>
        <v>0</v>
      </c>
      <c r="I43" s="13">
        <f>+'COS-1(H)'!H73</f>
        <v>0</v>
      </c>
      <c r="J43" s="9"/>
    </row>
    <row r="44" spans="1:10" ht="12.75">
      <c r="A44" s="9">
        <v>260</v>
      </c>
      <c r="B44" s="9" t="s">
        <v>67</v>
      </c>
      <c r="D44" s="13">
        <f>D40+D41-D42-D43</f>
        <v>0</v>
      </c>
      <c r="E44" s="13">
        <f>E40+E41-E42-E43</f>
        <v>0</v>
      </c>
      <c r="F44" s="13">
        <f>F40+F41-F42-F43</f>
        <v>0</v>
      </c>
      <c r="G44" s="13">
        <f>G40+G41-G42-G43</f>
        <v>0</v>
      </c>
      <c r="H44" s="13">
        <f>D44+E44+F44+G44</f>
        <v>0</v>
      </c>
      <c r="I44" s="14" t="s">
        <v>83</v>
      </c>
      <c r="J44" s="9"/>
    </row>
    <row r="45" ht="12.75">
      <c r="J45" s="9"/>
    </row>
    <row r="46" spans="1:10" ht="12.75">
      <c r="A46" s="1" t="s">
        <v>404</v>
      </c>
      <c r="B46" s="4" t="s">
        <v>453</v>
      </c>
      <c r="D46" s="25"/>
      <c r="E46" s="25"/>
      <c r="F46" s="25"/>
      <c r="G46" s="25"/>
      <c r="H46" s="25"/>
      <c r="I46" s="25"/>
      <c r="J46" s="9"/>
    </row>
    <row r="47" spans="2:10" ht="12.75">
      <c r="B47" s="1" t="s">
        <v>128</v>
      </c>
      <c r="C47" s="1"/>
      <c r="D47" s="25"/>
      <c r="E47" s="25"/>
      <c r="F47" s="25"/>
      <c r="G47" s="25"/>
      <c r="H47" s="25"/>
      <c r="I47" s="25"/>
      <c r="J47" s="9"/>
    </row>
    <row r="48" spans="1:10" ht="12.75">
      <c r="A48" s="9">
        <v>100</v>
      </c>
      <c r="B48" s="9" t="s">
        <v>129</v>
      </c>
      <c r="D48" s="8">
        <v>0</v>
      </c>
      <c r="E48" s="8">
        <v>0</v>
      </c>
      <c r="F48" s="8">
        <v>0</v>
      </c>
      <c r="G48" s="8">
        <v>0</v>
      </c>
      <c r="H48" s="13">
        <f>D48+E48+F48+G48</f>
        <v>0</v>
      </c>
      <c r="I48" s="13">
        <v>0</v>
      </c>
      <c r="J48" s="9"/>
    </row>
    <row r="49" spans="1:9" ht="12.75">
      <c r="A49" s="9">
        <v>105</v>
      </c>
      <c r="B49" s="9" t="s">
        <v>130</v>
      </c>
      <c r="D49" s="8">
        <v>0</v>
      </c>
      <c r="E49" s="8">
        <v>0</v>
      </c>
      <c r="F49" s="8">
        <v>0</v>
      </c>
      <c r="G49" s="8">
        <v>0</v>
      </c>
      <c r="H49" s="13">
        <f>D49+E49+F49+G49</f>
        <v>0</v>
      </c>
      <c r="I49" s="14" t="s">
        <v>83</v>
      </c>
    </row>
    <row r="50" spans="1:9" ht="12.75">
      <c r="A50" s="9">
        <v>110</v>
      </c>
      <c r="B50" s="9" t="s">
        <v>131</v>
      </c>
      <c r="D50" s="8">
        <v>0</v>
      </c>
      <c r="E50" s="8">
        <v>0</v>
      </c>
      <c r="F50" s="8">
        <v>0</v>
      </c>
      <c r="G50" s="8">
        <v>0</v>
      </c>
      <c r="H50" s="14" t="s">
        <v>83</v>
      </c>
      <c r="I50" s="14" t="s">
        <v>83</v>
      </c>
    </row>
    <row r="51" spans="1:9" ht="12.75">
      <c r="A51" s="9">
        <v>115</v>
      </c>
      <c r="B51" s="9" t="s">
        <v>68</v>
      </c>
      <c r="D51" s="8">
        <v>0</v>
      </c>
      <c r="E51" s="8">
        <v>0</v>
      </c>
      <c r="F51" s="8">
        <v>0</v>
      </c>
      <c r="G51" s="8">
        <v>0</v>
      </c>
      <c r="H51" s="14" t="s">
        <v>83</v>
      </c>
      <c r="I51" s="14" t="s">
        <v>83</v>
      </c>
    </row>
    <row r="52" spans="1:9" ht="12.75">
      <c r="A52" s="9">
        <v>120</v>
      </c>
      <c r="B52" s="9" t="s">
        <v>132</v>
      </c>
      <c r="D52" s="8">
        <v>0</v>
      </c>
      <c r="E52" s="8">
        <v>0</v>
      </c>
      <c r="F52" s="8">
        <v>0</v>
      </c>
      <c r="G52" s="8">
        <v>0</v>
      </c>
      <c r="H52" s="14" t="s">
        <v>83</v>
      </c>
      <c r="I52" s="14" t="s">
        <v>83</v>
      </c>
    </row>
    <row r="53" spans="1:9" ht="12.75">
      <c r="A53" s="9">
        <v>125</v>
      </c>
      <c r="B53" s="9" t="s">
        <v>133</v>
      </c>
      <c r="D53" s="8">
        <v>0</v>
      </c>
      <c r="E53" s="8">
        <v>0</v>
      </c>
      <c r="F53" s="8">
        <v>0</v>
      </c>
      <c r="G53" s="8">
        <v>0</v>
      </c>
      <c r="H53" s="14" t="s">
        <v>83</v>
      </c>
      <c r="I53" s="14" t="s">
        <v>83</v>
      </c>
    </row>
    <row r="54" spans="1:9" ht="12.75">
      <c r="A54" s="9">
        <v>130</v>
      </c>
      <c r="B54" s="9" t="s">
        <v>128</v>
      </c>
      <c r="D54" s="8">
        <v>0</v>
      </c>
      <c r="E54" s="8">
        <v>0</v>
      </c>
      <c r="F54" s="8">
        <v>0</v>
      </c>
      <c r="G54" s="8">
        <v>0</v>
      </c>
      <c r="H54" s="14" t="s">
        <v>83</v>
      </c>
      <c r="I54" s="14" t="s">
        <v>83</v>
      </c>
    </row>
    <row r="55" spans="1:9" ht="12.75">
      <c r="A55" s="9">
        <v>135</v>
      </c>
      <c r="B55" s="9" t="s">
        <v>134</v>
      </c>
      <c r="D55" s="8">
        <v>0</v>
      </c>
      <c r="E55" s="8">
        <v>0</v>
      </c>
      <c r="F55" s="8">
        <v>0</v>
      </c>
      <c r="G55" s="8">
        <v>0</v>
      </c>
      <c r="H55" s="14" t="s">
        <v>83</v>
      </c>
      <c r="I55" s="14" t="s">
        <v>83</v>
      </c>
    </row>
    <row r="56" spans="2:9" ht="12.75">
      <c r="B56" s="17"/>
      <c r="C56" s="17"/>
      <c r="D56" s="26" t="s">
        <v>84</v>
      </c>
      <c r="E56" s="26" t="s">
        <v>84</v>
      </c>
      <c r="F56" s="26" t="s">
        <v>84</v>
      </c>
      <c r="G56" s="26" t="s">
        <v>84</v>
      </c>
      <c r="H56" s="26" t="s">
        <v>84</v>
      </c>
      <c r="I56" s="26" t="s">
        <v>84</v>
      </c>
    </row>
    <row r="57" spans="2:9" ht="12.75">
      <c r="B57" s="3" t="s">
        <v>135</v>
      </c>
      <c r="C57" s="3"/>
      <c r="D57" s="26" t="s">
        <v>84</v>
      </c>
      <c r="E57" s="26" t="s">
        <v>84</v>
      </c>
      <c r="F57" s="26" t="s">
        <v>84</v>
      </c>
      <c r="G57" s="26" t="s">
        <v>84</v>
      </c>
      <c r="H57" s="26" t="s">
        <v>84</v>
      </c>
      <c r="I57" s="26" t="s">
        <v>84</v>
      </c>
    </row>
    <row r="58" spans="1:9" ht="12.75">
      <c r="A58" s="9">
        <v>140</v>
      </c>
      <c r="B58" s="9" t="s">
        <v>12</v>
      </c>
      <c r="D58" s="8">
        <v>0</v>
      </c>
      <c r="E58" s="8">
        <v>0</v>
      </c>
      <c r="F58" s="8">
        <v>0</v>
      </c>
      <c r="G58" s="8">
        <v>0</v>
      </c>
      <c r="H58" s="13">
        <f>D58+E58+F58+G58</f>
        <v>0</v>
      </c>
      <c r="I58" s="13">
        <v>0</v>
      </c>
    </row>
    <row r="59" spans="1:9" ht="12.75">
      <c r="A59" s="9">
        <v>145</v>
      </c>
      <c r="B59" s="9" t="s">
        <v>136</v>
      </c>
      <c r="D59" s="8">
        <v>0</v>
      </c>
      <c r="E59" s="8">
        <v>0</v>
      </c>
      <c r="F59" s="8">
        <v>0</v>
      </c>
      <c r="G59" s="8">
        <v>0</v>
      </c>
      <c r="H59" s="13">
        <f>D59+E59+F59+G59</f>
        <v>0</v>
      </c>
      <c r="I59" s="14" t="s">
        <v>83</v>
      </c>
    </row>
    <row r="60" spans="1:9" ht="12.75">
      <c r="A60" s="9">
        <v>150</v>
      </c>
      <c r="B60" s="9" t="s">
        <v>137</v>
      </c>
      <c r="D60" s="8">
        <v>0</v>
      </c>
      <c r="E60" s="8">
        <v>0</v>
      </c>
      <c r="F60" s="8">
        <v>0</v>
      </c>
      <c r="G60" s="8">
        <v>0</v>
      </c>
      <c r="H60" s="13">
        <f>D60+E60+F60+G60</f>
        <v>0</v>
      </c>
      <c r="I60" s="13">
        <v>0</v>
      </c>
    </row>
    <row r="61" spans="1:9" ht="12.75">
      <c r="A61" s="9">
        <v>155</v>
      </c>
      <c r="B61" s="9" t="s">
        <v>65</v>
      </c>
      <c r="D61" s="8">
        <v>0</v>
      </c>
      <c r="E61" s="8">
        <v>0</v>
      </c>
      <c r="F61" s="8">
        <v>0</v>
      </c>
      <c r="G61" s="8">
        <v>0</v>
      </c>
      <c r="H61" s="13">
        <f>D61+E61+F61+G61</f>
        <v>0</v>
      </c>
      <c r="I61" s="13">
        <v>0</v>
      </c>
    </row>
    <row r="62" spans="1:9" ht="12.75">
      <c r="A62" s="9">
        <v>160</v>
      </c>
      <c r="B62" s="9" t="s">
        <v>67</v>
      </c>
      <c r="D62" s="8">
        <v>0</v>
      </c>
      <c r="E62" s="8">
        <v>0</v>
      </c>
      <c r="F62" s="8">
        <v>0</v>
      </c>
      <c r="G62" s="8">
        <v>0</v>
      </c>
      <c r="H62" s="13">
        <f>D62+E62+F62+G62</f>
        <v>0</v>
      </c>
      <c r="I62" s="14" t="s">
        <v>83</v>
      </c>
    </row>
    <row r="63" spans="4:9" ht="12.75">
      <c r="D63" s="26"/>
      <c r="E63" s="26"/>
      <c r="F63" s="26"/>
      <c r="G63" s="26"/>
      <c r="H63" s="26"/>
      <c r="I63" s="26"/>
    </row>
    <row r="64" spans="1:9" ht="12.75">
      <c r="A64" s="1" t="s">
        <v>138</v>
      </c>
      <c r="B64" s="4" t="s">
        <v>454</v>
      </c>
      <c r="C64" s="1"/>
      <c r="D64" s="26"/>
      <c r="E64" s="26"/>
      <c r="F64" s="26"/>
      <c r="G64" s="26"/>
      <c r="H64" s="26"/>
      <c r="I64" s="26"/>
    </row>
    <row r="65" spans="2:9" ht="12.75">
      <c r="B65" s="1" t="s">
        <v>128</v>
      </c>
      <c r="C65" s="1"/>
      <c r="D65" s="26"/>
      <c r="E65" s="26"/>
      <c r="F65" s="26"/>
      <c r="G65" s="26"/>
      <c r="H65" s="26"/>
      <c r="I65" s="26"/>
    </row>
    <row r="66" spans="1:9" ht="12.75">
      <c r="A66" s="9">
        <v>200</v>
      </c>
      <c r="B66" s="9" t="s">
        <v>129</v>
      </c>
      <c r="D66" s="8">
        <v>0</v>
      </c>
      <c r="E66" s="8">
        <v>0</v>
      </c>
      <c r="F66" s="8">
        <v>0</v>
      </c>
      <c r="G66" s="8">
        <v>0</v>
      </c>
      <c r="H66" s="13">
        <f aca="true" t="shared" si="0" ref="H66:H72">D66+E66+F66+G66</f>
        <v>0</v>
      </c>
      <c r="I66" s="13">
        <v>0</v>
      </c>
    </row>
    <row r="67" spans="1:9" ht="12.75">
      <c r="A67" s="9">
        <v>205</v>
      </c>
      <c r="B67" s="9" t="s">
        <v>130</v>
      </c>
      <c r="D67" s="8">
        <v>0</v>
      </c>
      <c r="E67" s="8">
        <v>0</v>
      </c>
      <c r="F67" s="8">
        <v>0</v>
      </c>
      <c r="G67" s="8">
        <v>0</v>
      </c>
      <c r="H67" s="13">
        <f t="shared" si="0"/>
        <v>0</v>
      </c>
      <c r="I67" s="14" t="s">
        <v>83</v>
      </c>
    </row>
    <row r="68" spans="1:9" ht="12.75">
      <c r="A68" s="9">
        <v>210</v>
      </c>
      <c r="B68" s="9" t="s">
        <v>131</v>
      </c>
      <c r="D68" s="8">
        <v>0</v>
      </c>
      <c r="E68" s="8">
        <v>0</v>
      </c>
      <c r="F68" s="8">
        <v>0</v>
      </c>
      <c r="G68" s="8">
        <v>0</v>
      </c>
      <c r="H68" s="13">
        <f t="shared" si="0"/>
        <v>0</v>
      </c>
      <c r="I68" s="14" t="s">
        <v>83</v>
      </c>
    </row>
    <row r="69" spans="1:9" ht="12.75">
      <c r="A69" s="9">
        <v>215</v>
      </c>
      <c r="B69" s="9" t="s">
        <v>68</v>
      </c>
      <c r="D69" s="8">
        <v>0</v>
      </c>
      <c r="E69" s="8">
        <v>0</v>
      </c>
      <c r="F69" s="8">
        <v>0</v>
      </c>
      <c r="G69" s="8">
        <v>0</v>
      </c>
      <c r="H69" s="13">
        <f t="shared" si="0"/>
        <v>0</v>
      </c>
      <c r="I69" s="14" t="s">
        <v>83</v>
      </c>
    </row>
    <row r="70" spans="1:9" ht="12.75">
      <c r="A70" s="9">
        <v>220</v>
      </c>
      <c r="B70" s="9" t="s">
        <v>132</v>
      </c>
      <c r="D70" s="8">
        <v>0</v>
      </c>
      <c r="E70" s="8">
        <v>0</v>
      </c>
      <c r="F70" s="8">
        <v>0</v>
      </c>
      <c r="G70" s="8">
        <v>0</v>
      </c>
      <c r="H70" s="13">
        <f t="shared" si="0"/>
        <v>0</v>
      </c>
      <c r="I70" s="14" t="s">
        <v>83</v>
      </c>
    </row>
    <row r="71" spans="1:9" ht="12.75">
      <c r="A71" s="9">
        <v>225</v>
      </c>
      <c r="B71" s="9" t="s">
        <v>133</v>
      </c>
      <c r="D71" s="8">
        <v>0</v>
      </c>
      <c r="E71" s="8">
        <v>0</v>
      </c>
      <c r="F71" s="8">
        <v>0</v>
      </c>
      <c r="G71" s="8">
        <v>0</v>
      </c>
      <c r="H71" s="13">
        <f t="shared" si="0"/>
        <v>0</v>
      </c>
      <c r="I71" s="14" t="s">
        <v>83</v>
      </c>
    </row>
    <row r="72" spans="1:9" ht="12.75">
      <c r="A72" s="9">
        <v>230</v>
      </c>
      <c r="B72" s="9" t="s">
        <v>128</v>
      </c>
      <c r="D72" s="8">
        <v>0</v>
      </c>
      <c r="E72" s="8">
        <v>0</v>
      </c>
      <c r="F72" s="8">
        <v>0</v>
      </c>
      <c r="G72" s="8">
        <v>0</v>
      </c>
      <c r="H72" s="13">
        <f t="shared" si="0"/>
        <v>0</v>
      </c>
      <c r="I72" s="14" t="s">
        <v>83</v>
      </c>
    </row>
    <row r="73" spans="1:9" ht="12.75">
      <c r="A73" s="9">
        <v>235</v>
      </c>
      <c r="B73" s="9" t="s">
        <v>134</v>
      </c>
      <c r="D73" s="8">
        <v>0</v>
      </c>
      <c r="E73" s="8">
        <v>0</v>
      </c>
      <c r="F73" s="8">
        <v>0</v>
      </c>
      <c r="G73" s="8">
        <v>0</v>
      </c>
      <c r="H73" s="14" t="s">
        <v>83</v>
      </c>
      <c r="I73" s="14" t="s">
        <v>83</v>
      </c>
    </row>
    <row r="74" spans="4:9" ht="12.75">
      <c r="D74" s="26" t="s">
        <v>84</v>
      </c>
      <c r="E74" s="26" t="s">
        <v>84</v>
      </c>
      <c r="F74" s="26" t="s">
        <v>84</v>
      </c>
      <c r="G74" s="26" t="s">
        <v>84</v>
      </c>
      <c r="H74" s="26" t="s">
        <v>84</v>
      </c>
      <c r="I74" s="26" t="s">
        <v>84</v>
      </c>
    </row>
    <row r="75" spans="2:9" ht="12.75">
      <c r="B75" s="1" t="s">
        <v>135</v>
      </c>
      <c r="C75" s="1"/>
      <c r="D75" s="26" t="s">
        <v>84</v>
      </c>
      <c r="E75" s="26" t="s">
        <v>84</v>
      </c>
      <c r="F75" s="26" t="s">
        <v>84</v>
      </c>
      <c r="G75" s="26" t="s">
        <v>84</v>
      </c>
      <c r="H75" s="26" t="s">
        <v>84</v>
      </c>
      <c r="I75" s="26" t="s">
        <v>84</v>
      </c>
    </row>
    <row r="76" spans="1:9" ht="12.75">
      <c r="A76" s="9">
        <v>240</v>
      </c>
      <c r="B76" s="9" t="s">
        <v>12</v>
      </c>
      <c r="D76" s="8">
        <v>0</v>
      </c>
      <c r="E76" s="8">
        <v>0</v>
      </c>
      <c r="F76" s="8">
        <v>0</v>
      </c>
      <c r="G76" s="8">
        <v>0</v>
      </c>
      <c r="H76" s="13">
        <f>D76+E76+F76+G76</f>
        <v>0</v>
      </c>
      <c r="I76" s="13">
        <v>0</v>
      </c>
    </row>
    <row r="77" spans="1:9" ht="12.75">
      <c r="A77" s="9">
        <v>245</v>
      </c>
      <c r="B77" s="9" t="s">
        <v>136</v>
      </c>
      <c r="D77" s="8">
        <v>0</v>
      </c>
      <c r="E77" s="8">
        <v>0</v>
      </c>
      <c r="F77" s="8">
        <v>0</v>
      </c>
      <c r="G77" s="8">
        <v>0</v>
      </c>
      <c r="H77" s="13">
        <f>D77+E77+F77+G77</f>
        <v>0</v>
      </c>
      <c r="I77" s="14" t="s">
        <v>83</v>
      </c>
    </row>
    <row r="78" spans="1:9" ht="12.75">
      <c r="A78" s="9">
        <v>250</v>
      </c>
      <c r="B78" s="9" t="s">
        <v>137</v>
      </c>
      <c r="D78" s="8">
        <v>0</v>
      </c>
      <c r="E78" s="8">
        <v>0</v>
      </c>
      <c r="F78" s="8">
        <v>0</v>
      </c>
      <c r="G78" s="8">
        <v>0</v>
      </c>
      <c r="H78" s="13">
        <f>D78+E78+F78+G78</f>
        <v>0</v>
      </c>
      <c r="I78" s="13">
        <v>0</v>
      </c>
    </row>
    <row r="79" spans="1:9" ht="12.75">
      <c r="A79" s="9">
        <v>255</v>
      </c>
      <c r="B79" s="9" t="s">
        <v>65</v>
      </c>
      <c r="D79" s="8">
        <v>0</v>
      </c>
      <c r="E79" s="8">
        <v>0</v>
      </c>
      <c r="F79" s="8">
        <v>0</v>
      </c>
      <c r="G79" s="8">
        <v>0</v>
      </c>
      <c r="H79" s="13">
        <f>D79+E79+F79+G79</f>
        <v>0</v>
      </c>
      <c r="I79" s="13">
        <v>0</v>
      </c>
    </row>
    <row r="80" spans="1:9" ht="12.75">
      <c r="A80" s="9">
        <v>260</v>
      </c>
      <c r="B80" s="9" t="s">
        <v>67</v>
      </c>
      <c r="D80" s="8">
        <v>0</v>
      </c>
      <c r="E80" s="8">
        <v>0</v>
      </c>
      <c r="F80" s="8">
        <v>0</v>
      </c>
      <c r="G80" s="8">
        <v>0</v>
      </c>
      <c r="H80" s="13">
        <f>D80+E80+F80+G80</f>
        <v>0</v>
      </c>
      <c r="I80" s="14" t="s">
        <v>83</v>
      </c>
    </row>
    <row r="82" spans="4:10" ht="12.75">
      <c r="D82" s="25"/>
      <c r="E82" s="25"/>
      <c r="F82" s="25"/>
      <c r="G82" s="25"/>
      <c r="H82" s="25"/>
      <c r="I82" s="25"/>
      <c r="J82" s="25"/>
    </row>
    <row r="83" spans="1:10" ht="12.75">
      <c r="A83" s="1" t="s">
        <v>404</v>
      </c>
      <c r="B83" s="4" t="s">
        <v>464</v>
      </c>
      <c r="D83" s="25"/>
      <c r="E83" s="25"/>
      <c r="F83" s="25"/>
      <c r="G83" s="25"/>
      <c r="H83" s="25"/>
      <c r="I83" s="25"/>
      <c r="J83" s="25"/>
    </row>
    <row r="84" spans="2:10" ht="12.75">
      <c r="B84" s="1" t="s">
        <v>128</v>
      </c>
      <c r="C84" s="1"/>
      <c r="D84" s="25"/>
      <c r="E84" s="25"/>
      <c r="F84" s="25"/>
      <c r="G84" s="25"/>
      <c r="H84" s="25"/>
      <c r="I84" s="25"/>
      <c r="J84" s="25"/>
    </row>
    <row r="85" spans="1:9" ht="12.75">
      <c r="A85" s="9">
        <v>100</v>
      </c>
      <c r="B85" s="9" t="s">
        <v>129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9" ht="12.75">
      <c r="A86" s="9">
        <v>105</v>
      </c>
      <c r="B86" s="9" t="s">
        <v>130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14" t="s">
        <v>83</v>
      </c>
    </row>
    <row r="87" spans="1:9" ht="12.75">
      <c r="A87" s="9">
        <v>110</v>
      </c>
      <c r="B87" s="9" t="s">
        <v>131</v>
      </c>
      <c r="D87" s="8">
        <v>0</v>
      </c>
      <c r="E87" s="8">
        <v>0</v>
      </c>
      <c r="F87" s="8">
        <v>0</v>
      </c>
      <c r="G87" s="8">
        <v>0</v>
      </c>
      <c r="H87" s="14" t="s">
        <v>83</v>
      </c>
      <c r="I87" s="14" t="s">
        <v>83</v>
      </c>
    </row>
    <row r="88" spans="1:9" ht="12.75">
      <c r="A88" s="9">
        <v>115</v>
      </c>
      <c r="B88" s="9" t="s">
        <v>68</v>
      </c>
      <c r="D88" s="8">
        <v>0</v>
      </c>
      <c r="E88" s="8">
        <v>0</v>
      </c>
      <c r="F88" s="8">
        <v>0</v>
      </c>
      <c r="G88" s="8">
        <v>0</v>
      </c>
      <c r="H88" s="14" t="s">
        <v>83</v>
      </c>
      <c r="I88" s="14" t="s">
        <v>83</v>
      </c>
    </row>
    <row r="89" spans="1:9" ht="12.75">
      <c r="A89" s="9">
        <v>120</v>
      </c>
      <c r="B89" s="9" t="s">
        <v>132</v>
      </c>
      <c r="D89" s="8">
        <v>0</v>
      </c>
      <c r="E89" s="8">
        <v>0</v>
      </c>
      <c r="F89" s="8">
        <v>0</v>
      </c>
      <c r="G89" s="8">
        <v>0</v>
      </c>
      <c r="H89" s="14" t="s">
        <v>83</v>
      </c>
      <c r="I89" s="14" t="s">
        <v>83</v>
      </c>
    </row>
    <row r="90" spans="1:9" ht="12.75">
      <c r="A90" s="9">
        <v>125</v>
      </c>
      <c r="B90" s="9" t="s">
        <v>133</v>
      </c>
      <c r="D90" s="8">
        <v>0</v>
      </c>
      <c r="E90" s="8">
        <v>0</v>
      </c>
      <c r="F90" s="8">
        <v>0</v>
      </c>
      <c r="G90" s="8">
        <v>0</v>
      </c>
      <c r="H90" s="14" t="s">
        <v>83</v>
      </c>
      <c r="I90" s="14" t="s">
        <v>83</v>
      </c>
    </row>
    <row r="91" spans="1:10" ht="12.75">
      <c r="A91" s="9">
        <v>130</v>
      </c>
      <c r="B91" s="9" t="s">
        <v>128</v>
      </c>
      <c r="D91" s="13">
        <f>SUM(D85:D90)</f>
        <v>0</v>
      </c>
      <c r="E91" s="13">
        <f>SUM(E85:E90)</f>
        <v>0</v>
      </c>
      <c r="F91" s="13">
        <f>SUM(F85:F90)</f>
        <v>0</v>
      </c>
      <c r="G91" s="8">
        <v>0</v>
      </c>
      <c r="H91" s="14" t="s">
        <v>83</v>
      </c>
      <c r="I91" s="14" t="s">
        <v>83</v>
      </c>
      <c r="J91" s="9"/>
    </row>
    <row r="92" spans="1:10" ht="12.75">
      <c r="A92" s="9">
        <v>135</v>
      </c>
      <c r="B92" s="9" t="s">
        <v>134</v>
      </c>
      <c r="D92" s="8">
        <v>0</v>
      </c>
      <c r="E92" s="8">
        <v>0</v>
      </c>
      <c r="F92" s="8">
        <v>0</v>
      </c>
      <c r="G92" s="8">
        <v>0</v>
      </c>
      <c r="H92" s="14" t="s">
        <v>83</v>
      </c>
      <c r="I92" s="14" t="s">
        <v>83</v>
      </c>
      <c r="J92" s="9"/>
    </row>
    <row r="93" spans="2:10" ht="12.75">
      <c r="B93" s="17"/>
      <c r="C93" s="17"/>
      <c r="D93" s="26" t="s">
        <v>84</v>
      </c>
      <c r="E93" s="26" t="s">
        <v>84</v>
      </c>
      <c r="F93" s="26" t="s">
        <v>84</v>
      </c>
      <c r="G93" s="26" t="s">
        <v>84</v>
      </c>
      <c r="H93" s="26" t="s">
        <v>84</v>
      </c>
      <c r="I93" s="26" t="s">
        <v>84</v>
      </c>
      <c r="J93" s="9"/>
    </row>
    <row r="94" spans="2:10" ht="12.75">
      <c r="B94" s="3" t="s">
        <v>135</v>
      </c>
      <c r="C94" s="3"/>
      <c r="D94" s="26" t="s">
        <v>84</v>
      </c>
      <c r="E94" s="26" t="s">
        <v>84</v>
      </c>
      <c r="F94" s="26" t="s">
        <v>84</v>
      </c>
      <c r="G94" s="26" t="s">
        <v>84</v>
      </c>
      <c r="H94" s="26" t="s">
        <v>84</v>
      </c>
      <c r="I94" s="26" t="s">
        <v>84</v>
      </c>
      <c r="J94" s="9"/>
    </row>
    <row r="95" spans="1:10" ht="12.75">
      <c r="A95" s="9">
        <v>140</v>
      </c>
      <c r="B95" s="9" t="s">
        <v>12</v>
      </c>
      <c r="D95" s="8">
        <v>0</v>
      </c>
      <c r="E95" s="8">
        <v>0</v>
      </c>
      <c r="F95" s="8">
        <v>0</v>
      </c>
      <c r="G95" s="8">
        <v>0</v>
      </c>
      <c r="H95" s="13">
        <f>+D95+E95+F95+G95</f>
        <v>0</v>
      </c>
      <c r="I95" s="8">
        <v>0</v>
      </c>
      <c r="J95" s="9"/>
    </row>
    <row r="96" spans="1:10" ht="12.75">
      <c r="A96" s="9">
        <v>145</v>
      </c>
      <c r="B96" s="9" t="s">
        <v>136</v>
      </c>
      <c r="D96" s="8">
        <v>0</v>
      </c>
      <c r="E96" s="8">
        <v>0</v>
      </c>
      <c r="F96" s="8">
        <v>0</v>
      </c>
      <c r="G96" s="8">
        <v>0</v>
      </c>
      <c r="H96" s="13">
        <f>+D96+E96+F96+G96</f>
        <v>0</v>
      </c>
      <c r="I96" s="14" t="s">
        <v>83</v>
      </c>
      <c r="J96" s="9"/>
    </row>
    <row r="97" spans="1:10" ht="12.75">
      <c r="A97" s="9">
        <v>150</v>
      </c>
      <c r="B97" s="9" t="s">
        <v>137</v>
      </c>
      <c r="D97" s="8">
        <v>0</v>
      </c>
      <c r="E97" s="8">
        <v>0</v>
      </c>
      <c r="F97" s="8">
        <v>0</v>
      </c>
      <c r="G97" s="8">
        <v>0</v>
      </c>
      <c r="H97" s="13">
        <f>+D97+E97+F97+G97</f>
        <v>0</v>
      </c>
      <c r="I97" s="8">
        <v>0</v>
      </c>
      <c r="J97" s="9"/>
    </row>
    <row r="98" spans="1:10" ht="12.75">
      <c r="A98" s="9">
        <v>155</v>
      </c>
      <c r="B98" s="9" t="s">
        <v>65</v>
      </c>
      <c r="D98" s="8">
        <v>0</v>
      </c>
      <c r="E98" s="8">
        <v>0</v>
      </c>
      <c r="F98" s="8">
        <v>0</v>
      </c>
      <c r="G98" s="8">
        <v>0</v>
      </c>
      <c r="H98" s="13">
        <f>+D98+E98+F98+G98</f>
        <v>0</v>
      </c>
      <c r="I98" s="8">
        <v>0</v>
      </c>
      <c r="J98" s="9"/>
    </row>
    <row r="99" spans="1:10" ht="12.75">
      <c r="A99" s="9">
        <v>160</v>
      </c>
      <c r="B99" s="9" t="s">
        <v>67</v>
      </c>
      <c r="D99" s="13">
        <f>+D95+D96-D97-D98</f>
        <v>0</v>
      </c>
      <c r="E99" s="13">
        <f>+E95+E96-E97-E98</f>
        <v>0</v>
      </c>
      <c r="F99" s="13">
        <f>+F95+F96-F97-F98</f>
        <v>0</v>
      </c>
      <c r="G99" s="8">
        <v>0</v>
      </c>
      <c r="H99" s="13">
        <f>+D99+E99+F99+G99</f>
        <v>0</v>
      </c>
      <c r="I99" s="14" t="s">
        <v>83</v>
      </c>
      <c r="J99" s="9"/>
    </row>
    <row r="100" spans="4:10" ht="12.75">
      <c r="D100" s="26" t="s">
        <v>84</v>
      </c>
      <c r="E100" s="26" t="s">
        <v>84</v>
      </c>
      <c r="F100" s="26" t="s">
        <v>84</v>
      </c>
      <c r="G100" s="26" t="s">
        <v>84</v>
      </c>
      <c r="H100" s="26" t="s">
        <v>84</v>
      </c>
      <c r="I100" s="26" t="s">
        <v>84</v>
      </c>
      <c r="J100" s="9"/>
    </row>
    <row r="101" spans="4:10" ht="12.75">
      <c r="D101" s="26" t="s">
        <v>84</v>
      </c>
      <c r="E101" s="26" t="s">
        <v>84</v>
      </c>
      <c r="F101" s="26" t="s">
        <v>84</v>
      </c>
      <c r="G101" s="26" t="s">
        <v>84</v>
      </c>
      <c r="H101" s="26" t="s">
        <v>84</v>
      </c>
      <c r="I101" s="26" t="s">
        <v>84</v>
      </c>
      <c r="J101" s="9"/>
    </row>
    <row r="102" spans="4:10" ht="12.75">
      <c r="D102" s="26" t="s">
        <v>84</v>
      </c>
      <c r="E102" s="26" t="s">
        <v>84</v>
      </c>
      <c r="F102" s="26" t="s">
        <v>84</v>
      </c>
      <c r="G102" s="26" t="s">
        <v>84</v>
      </c>
      <c r="H102" s="26" t="s">
        <v>84</v>
      </c>
      <c r="I102" s="26" t="s">
        <v>84</v>
      </c>
      <c r="J102" s="9"/>
    </row>
    <row r="103" spans="1:10" ht="12.75">
      <c r="A103" s="1" t="s">
        <v>138</v>
      </c>
      <c r="B103" s="4" t="s">
        <v>463</v>
      </c>
      <c r="C103" s="1"/>
      <c r="D103" s="26" t="s">
        <v>84</v>
      </c>
      <c r="E103" s="26" t="s">
        <v>84</v>
      </c>
      <c r="F103" s="26" t="s">
        <v>84</v>
      </c>
      <c r="G103" s="26" t="s">
        <v>84</v>
      </c>
      <c r="H103" s="26" t="s">
        <v>84</v>
      </c>
      <c r="I103" s="27" t="s">
        <v>84</v>
      </c>
      <c r="J103" s="9"/>
    </row>
    <row r="104" spans="2:10" ht="12.75">
      <c r="B104" s="1" t="s">
        <v>128</v>
      </c>
      <c r="C104" s="1"/>
      <c r="D104" s="26" t="s">
        <v>84</v>
      </c>
      <c r="E104" s="26" t="s">
        <v>84</v>
      </c>
      <c r="F104" s="26" t="s">
        <v>84</v>
      </c>
      <c r="G104" s="26" t="s">
        <v>84</v>
      </c>
      <c r="H104" s="26" t="s">
        <v>84</v>
      </c>
      <c r="I104" s="27" t="s">
        <v>84</v>
      </c>
      <c r="J104" s="9"/>
    </row>
    <row r="105" spans="1:10" ht="12.75">
      <c r="A105" s="9">
        <v>200</v>
      </c>
      <c r="B105" s="9" t="s">
        <v>129</v>
      </c>
      <c r="D105" s="8">
        <v>0</v>
      </c>
      <c r="E105" s="8">
        <v>0</v>
      </c>
      <c r="F105" s="8">
        <v>0</v>
      </c>
      <c r="G105" s="8">
        <v>0</v>
      </c>
      <c r="H105" s="13">
        <f>+D105+E105+F105+G105</f>
        <v>0</v>
      </c>
      <c r="I105" s="8">
        <v>0</v>
      </c>
      <c r="J105" s="9"/>
    </row>
    <row r="106" spans="1:10" ht="12.75">
      <c r="A106" s="9">
        <v>205</v>
      </c>
      <c r="B106" s="9" t="s">
        <v>130</v>
      </c>
      <c r="D106" s="8">
        <v>0</v>
      </c>
      <c r="E106" s="8">
        <v>0</v>
      </c>
      <c r="F106" s="8">
        <v>0</v>
      </c>
      <c r="G106" s="8">
        <v>0</v>
      </c>
      <c r="H106" s="13">
        <f>+D106+E106+F106+G106</f>
        <v>0</v>
      </c>
      <c r="I106" s="14" t="s">
        <v>83</v>
      </c>
      <c r="J106" s="9"/>
    </row>
    <row r="107" spans="1:10" ht="12.75">
      <c r="A107" s="9">
        <v>210</v>
      </c>
      <c r="B107" s="9" t="s">
        <v>131</v>
      </c>
      <c r="D107" s="8">
        <v>0</v>
      </c>
      <c r="E107" s="8">
        <v>0</v>
      </c>
      <c r="F107" s="8">
        <v>0</v>
      </c>
      <c r="G107" s="8">
        <v>0</v>
      </c>
      <c r="H107" s="13">
        <f>+D107+E107+F107+G107</f>
        <v>0</v>
      </c>
      <c r="I107" s="14" t="s">
        <v>83</v>
      </c>
      <c r="J107" s="9"/>
    </row>
    <row r="108" spans="1:10" ht="12.75">
      <c r="A108" s="9">
        <v>215</v>
      </c>
      <c r="B108" s="9" t="s">
        <v>68</v>
      </c>
      <c r="D108" s="8">
        <v>0</v>
      </c>
      <c r="E108" s="8">
        <v>0</v>
      </c>
      <c r="F108" s="8">
        <v>0</v>
      </c>
      <c r="G108" s="8">
        <v>0</v>
      </c>
      <c r="H108" s="13">
        <f>+D108+E108+F108+G108</f>
        <v>0</v>
      </c>
      <c r="I108" s="14" t="s">
        <v>83</v>
      </c>
      <c r="J108" s="9"/>
    </row>
    <row r="109" spans="1:10" ht="12.75">
      <c r="A109" s="9">
        <v>220</v>
      </c>
      <c r="B109" s="9" t="s">
        <v>132</v>
      </c>
      <c r="D109" s="8">
        <v>0</v>
      </c>
      <c r="E109" s="8">
        <v>0</v>
      </c>
      <c r="F109" s="8">
        <v>0</v>
      </c>
      <c r="G109" s="8">
        <v>0</v>
      </c>
      <c r="H109" s="13">
        <f>+D109+E109+F109+G109</f>
        <v>0</v>
      </c>
      <c r="I109" s="14" t="s">
        <v>83</v>
      </c>
      <c r="J109" s="9"/>
    </row>
    <row r="110" spans="1:10" ht="12.75">
      <c r="A110" s="9">
        <v>225</v>
      </c>
      <c r="B110" s="9" t="s">
        <v>133</v>
      </c>
      <c r="D110" s="8">
        <v>0</v>
      </c>
      <c r="E110" s="8">
        <v>0</v>
      </c>
      <c r="F110" s="8">
        <v>0</v>
      </c>
      <c r="G110" s="8">
        <v>0</v>
      </c>
      <c r="H110" s="13">
        <v>0</v>
      </c>
      <c r="I110" s="14" t="s">
        <v>83</v>
      </c>
      <c r="J110" s="9"/>
    </row>
    <row r="111" spans="1:10" ht="12.75">
      <c r="A111" s="9">
        <v>230</v>
      </c>
      <c r="B111" s="9" t="s">
        <v>128</v>
      </c>
      <c r="D111" s="13">
        <f>SUM(D105:D110)</f>
        <v>0</v>
      </c>
      <c r="E111" s="13">
        <f>SUM(E105:E110)</f>
        <v>0</v>
      </c>
      <c r="F111" s="13">
        <f>SUM(F105:F110)</f>
        <v>0</v>
      </c>
      <c r="G111" s="13">
        <f>SUM(G105:G110)</f>
        <v>0</v>
      </c>
      <c r="H111" s="13">
        <f>+D111+E111+F111+G111</f>
        <v>0</v>
      </c>
      <c r="I111" s="14" t="s">
        <v>83</v>
      </c>
      <c r="J111" s="9"/>
    </row>
    <row r="112" spans="1:10" ht="12.75">
      <c r="A112" s="9">
        <v>235</v>
      </c>
      <c r="B112" s="9" t="s">
        <v>134</v>
      </c>
      <c r="D112" s="8">
        <v>0</v>
      </c>
      <c r="E112" s="8">
        <v>0</v>
      </c>
      <c r="F112" s="8">
        <v>0</v>
      </c>
      <c r="G112" s="14" t="s">
        <v>83</v>
      </c>
      <c r="H112" s="14" t="s">
        <v>83</v>
      </c>
      <c r="I112" s="14" t="s">
        <v>83</v>
      </c>
      <c r="J112" s="9"/>
    </row>
    <row r="113" spans="4:10" ht="12.75">
      <c r="D113" s="26" t="s">
        <v>84</v>
      </c>
      <c r="E113" s="26" t="s">
        <v>84</v>
      </c>
      <c r="F113" s="26" t="s">
        <v>84</v>
      </c>
      <c r="G113" s="26" t="s">
        <v>84</v>
      </c>
      <c r="H113" s="26" t="s">
        <v>84</v>
      </c>
      <c r="I113" s="26" t="s">
        <v>84</v>
      </c>
      <c r="J113" s="9"/>
    </row>
    <row r="114" spans="2:10" ht="12.75">
      <c r="B114" s="1" t="s">
        <v>135</v>
      </c>
      <c r="C114" s="1"/>
      <c r="D114" s="26" t="s">
        <v>84</v>
      </c>
      <c r="E114" s="26" t="s">
        <v>84</v>
      </c>
      <c r="F114" s="26" t="s">
        <v>84</v>
      </c>
      <c r="G114" s="26" t="s">
        <v>84</v>
      </c>
      <c r="H114" s="26" t="s">
        <v>84</v>
      </c>
      <c r="I114" s="26" t="s">
        <v>84</v>
      </c>
      <c r="J114" s="9"/>
    </row>
    <row r="115" spans="1:10" ht="12.75">
      <c r="A115" s="9">
        <v>240</v>
      </c>
      <c r="B115" s="9" t="s">
        <v>12</v>
      </c>
      <c r="D115" s="8">
        <v>0</v>
      </c>
      <c r="E115" s="8">
        <v>0</v>
      </c>
      <c r="F115" s="8">
        <v>0</v>
      </c>
      <c r="G115" s="8">
        <v>0</v>
      </c>
      <c r="H115" s="13">
        <f>+D115+E115+F115+G115</f>
        <v>0</v>
      </c>
      <c r="I115" s="8">
        <v>0</v>
      </c>
      <c r="J115" s="9"/>
    </row>
    <row r="116" spans="1:10" ht="12.75">
      <c r="A116" s="9">
        <v>245</v>
      </c>
      <c r="B116" s="9" t="s">
        <v>136</v>
      </c>
      <c r="D116" s="8">
        <v>0</v>
      </c>
      <c r="E116" s="8">
        <v>0</v>
      </c>
      <c r="F116" s="8">
        <v>0</v>
      </c>
      <c r="G116" s="8">
        <v>0</v>
      </c>
      <c r="H116" s="13">
        <f>+D116+E116+F116+G116</f>
        <v>0</v>
      </c>
      <c r="I116" s="14" t="s">
        <v>83</v>
      </c>
      <c r="J116" s="9"/>
    </row>
    <row r="117" spans="1:10" ht="12.75">
      <c r="A117" s="9">
        <v>250</v>
      </c>
      <c r="B117" s="9" t="s">
        <v>137</v>
      </c>
      <c r="D117" s="8">
        <v>0</v>
      </c>
      <c r="E117" s="8">
        <v>0</v>
      </c>
      <c r="F117" s="8">
        <v>0</v>
      </c>
      <c r="G117" s="8">
        <v>0</v>
      </c>
      <c r="H117" s="13">
        <f>+D117+E117+F117+G117</f>
        <v>0</v>
      </c>
      <c r="I117" s="8">
        <v>0</v>
      </c>
      <c r="J117" s="9"/>
    </row>
    <row r="118" spans="1:10" ht="12.75">
      <c r="A118" s="9">
        <v>255</v>
      </c>
      <c r="B118" s="9" t="s">
        <v>65</v>
      </c>
      <c r="D118" s="8">
        <v>0</v>
      </c>
      <c r="E118" s="8">
        <v>0</v>
      </c>
      <c r="F118" s="8">
        <v>0</v>
      </c>
      <c r="G118" s="8">
        <v>0</v>
      </c>
      <c r="H118" s="13">
        <f>+D118+E118+F118+G118</f>
        <v>0</v>
      </c>
      <c r="I118" s="8">
        <v>0</v>
      </c>
      <c r="J118" s="9"/>
    </row>
    <row r="119" spans="1:10" ht="12.75">
      <c r="A119" s="9">
        <v>260</v>
      </c>
      <c r="B119" s="9" t="s">
        <v>67</v>
      </c>
      <c r="D119" s="13">
        <f>+D115+D116-D117-D118</f>
        <v>0</v>
      </c>
      <c r="E119" s="13">
        <f>+E115+E116-E117-E118</f>
        <v>0</v>
      </c>
      <c r="F119" s="13">
        <f>+F115+F116-F117-F118</f>
        <v>0</v>
      </c>
      <c r="G119" s="8">
        <v>0</v>
      </c>
      <c r="H119" s="13">
        <f>+D119+E119+F119+G119</f>
        <v>0</v>
      </c>
      <c r="I119" s="14" t="s">
        <v>83</v>
      </c>
      <c r="J119" s="9"/>
    </row>
  </sheetData>
  <printOptions/>
  <pageMargins left="0.75" right="0.75" top="0.35" bottom="0.4" header="0.51" footer="0.5"/>
  <pageSetup horizontalDpi="300" verticalDpi="300" orientation="landscape" scale="90" r:id="rId1"/>
  <headerFooter alignWithMargins="0">
    <oddHeader>&amp;L&amp;"Arial,Bold"
 Page &amp;P of &amp;N</oddHeader>
  </headerFooter>
  <rowBreaks count="2" manualBreakCount="2">
    <brk id="44" max="255" man="1"/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3.28125" style="0" customWidth="1"/>
    <col min="3" max="3" width="11.28125" style="0" customWidth="1"/>
    <col min="4" max="4" width="11.421875" style="0" customWidth="1"/>
    <col min="5" max="5" width="10.8515625" style="0" bestFit="1" customWidth="1"/>
    <col min="6" max="6" width="11.28125" style="0" bestFit="1" customWidth="1"/>
    <col min="7" max="7" width="12.7109375" style="0" customWidth="1"/>
    <col min="8" max="8" width="14.140625" style="0" customWidth="1"/>
    <col min="9" max="9" width="10.8515625" style="0" customWidth="1"/>
    <col min="10" max="10" width="12.8515625" style="0" customWidth="1"/>
  </cols>
  <sheetData>
    <row r="1" spans="1:5" ht="12.75">
      <c r="A1" s="28" t="s">
        <v>405</v>
      </c>
      <c r="E1" s="28" t="s">
        <v>3</v>
      </c>
    </row>
    <row r="2" spans="1:5" ht="12.75">
      <c r="A2" s="28" t="s">
        <v>0</v>
      </c>
      <c r="B2" s="99">
        <f>+'COS-1(P)'!C2</f>
        <v>39614</v>
      </c>
      <c r="E2" s="28" t="s">
        <v>427</v>
      </c>
    </row>
    <row r="3" spans="1:5" ht="12.75">
      <c r="A3" s="28" t="s">
        <v>1</v>
      </c>
      <c r="B3" s="99" t="str">
        <f>+'COS-1(P)'!C3</f>
        <v>Telephone Company</v>
      </c>
      <c r="E3" s="28" t="str">
        <f>+'COS-1(P)'!F4</f>
        <v>Test Year, 7/08 - 6/09</v>
      </c>
    </row>
    <row r="4" spans="1:2" ht="12.75">
      <c r="A4" s="28" t="s">
        <v>2</v>
      </c>
      <c r="B4" s="124"/>
    </row>
    <row r="5" spans="1:2" ht="12.75">
      <c r="A5" s="28" t="s">
        <v>359</v>
      </c>
      <c r="B5" s="122">
        <f>+'COS-1(P)'!C5</f>
        <v>0</v>
      </c>
    </row>
    <row r="7" spans="1:10" s="101" customFormat="1" ht="60">
      <c r="A7" s="115" t="s">
        <v>418</v>
      </c>
      <c r="B7" s="115" t="s">
        <v>419</v>
      </c>
      <c r="C7" s="115" t="s">
        <v>420</v>
      </c>
      <c r="D7" s="101" t="s">
        <v>433</v>
      </c>
      <c r="E7" s="115" t="s">
        <v>422</v>
      </c>
      <c r="F7" s="115" t="s">
        <v>421</v>
      </c>
      <c r="G7" s="115" t="s">
        <v>423</v>
      </c>
      <c r="H7" s="115" t="s">
        <v>424</v>
      </c>
      <c r="I7" s="115" t="s">
        <v>425</v>
      </c>
      <c r="J7" s="115" t="s">
        <v>450</v>
      </c>
    </row>
    <row r="8" spans="1:10" s="101" customFormat="1" ht="12.75">
      <c r="A8" s="115"/>
      <c r="B8" s="115" t="s">
        <v>8</v>
      </c>
      <c r="C8" s="115" t="s">
        <v>9</v>
      </c>
      <c r="D8" s="115" t="s">
        <v>73</v>
      </c>
      <c r="E8" s="115" t="s">
        <v>74</v>
      </c>
      <c r="F8" s="115" t="s">
        <v>77</v>
      </c>
      <c r="G8" s="115" t="s">
        <v>80</v>
      </c>
      <c r="H8" s="115" t="s">
        <v>85</v>
      </c>
      <c r="I8" s="115" t="s">
        <v>85</v>
      </c>
      <c r="J8" s="115"/>
    </row>
    <row r="9" spans="1:10" s="101" customFormat="1" ht="12.75">
      <c r="A9" s="115"/>
      <c r="B9" s="115" t="s">
        <v>436</v>
      </c>
      <c r="C9" s="115" t="s">
        <v>438</v>
      </c>
      <c r="D9" s="6" t="s">
        <v>435</v>
      </c>
      <c r="E9" s="115" t="s">
        <v>439</v>
      </c>
      <c r="F9" s="115" t="s">
        <v>440</v>
      </c>
      <c r="G9" s="115" t="s">
        <v>441</v>
      </c>
      <c r="H9" s="6" t="s">
        <v>447</v>
      </c>
      <c r="I9" s="115" t="s">
        <v>448</v>
      </c>
      <c r="J9" s="115"/>
    </row>
    <row r="10" spans="1:10" s="101" customFormat="1" ht="12.75">
      <c r="A10" s="115"/>
      <c r="B10" s="115"/>
      <c r="C10" s="115"/>
      <c r="D10" s="6"/>
      <c r="E10" s="115"/>
      <c r="F10" s="115"/>
      <c r="G10" s="115"/>
      <c r="H10" s="115"/>
      <c r="I10" s="115"/>
      <c r="J10" s="115"/>
    </row>
    <row r="11" spans="1:10" s="103" customFormat="1" ht="12.75">
      <c r="A11" s="9" t="s">
        <v>207</v>
      </c>
      <c r="B11" s="116">
        <f>+'COS-1(P)'!P11</f>
        <v>0</v>
      </c>
      <c r="C11" s="116"/>
      <c r="D11" s="116">
        <f>+B11-C11</f>
        <v>0</v>
      </c>
      <c r="E11" s="116">
        <f>+E13*-1</f>
        <v>0</v>
      </c>
      <c r="F11" s="119">
        <v>0</v>
      </c>
      <c r="G11" s="116"/>
      <c r="H11" s="116">
        <f>SUM(D11:G11)</f>
        <v>0</v>
      </c>
      <c r="I11" s="116" t="e">
        <f>ROUND(+$I$21/$H$21*H11,0)</f>
        <v>#DIV/0!</v>
      </c>
      <c r="J11" s="116" t="e">
        <f>+B11+E11+F11+I11</f>
        <v>#DIV/0!</v>
      </c>
    </row>
    <row r="12" spans="1:10" s="103" customFormat="1" ht="12.75">
      <c r="A12" s="9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s="103" customFormat="1" ht="12.75">
      <c r="A13" s="9" t="s">
        <v>426</v>
      </c>
      <c r="B13" s="116">
        <f>+'COS-1(P)'!Q11</f>
        <v>0</v>
      </c>
      <c r="C13" s="119">
        <v>0</v>
      </c>
      <c r="D13" s="116">
        <f>+B13-C13</f>
        <v>0</v>
      </c>
      <c r="E13" s="116">
        <f>+D13*H23*-1</f>
        <v>0</v>
      </c>
      <c r="F13" s="116"/>
      <c r="G13" s="116"/>
      <c r="H13" s="116">
        <f>SUM(D13:G13)</f>
        <v>0</v>
      </c>
      <c r="I13" s="116" t="e">
        <f>ROUND(+$I$21/$H$21*H13,0)</f>
        <v>#DIV/0!</v>
      </c>
      <c r="J13" s="116" t="e">
        <f>+B13+E13+I13</f>
        <v>#DIV/0!</v>
      </c>
    </row>
    <row r="14" spans="1:10" s="103" customFormat="1" ht="12.75">
      <c r="A14" s="9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s="103" customFormat="1" ht="12.75">
      <c r="A15" s="9" t="s">
        <v>110</v>
      </c>
      <c r="B15" s="116">
        <f>+'COS-1(P)'!T11</f>
        <v>0</v>
      </c>
      <c r="C15" s="116"/>
      <c r="D15" s="116">
        <f>+B15-C15</f>
        <v>0</v>
      </c>
      <c r="E15" s="116"/>
      <c r="F15" s="116"/>
      <c r="G15" s="116"/>
      <c r="H15" s="116">
        <f>SUM(D15:G15)</f>
        <v>0</v>
      </c>
      <c r="I15" s="116" t="e">
        <f>ROUND(+$I$21/$H$21*H15,0)</f>
        <v>#DIV/0!</v>
      </c>
      <c r="J15" s="116" t="e">
        <f>+B15+I15</f>
        <v>#DIV/0!</v>
      </c>
    </row>
    <row r="16" spans="1:10" s="103" customFormat="1" ht="12.75">
      <c r="A16" s="9"/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s="103" customFormat="1" ht="12.75">
      <c r="A17" s="9" t="s">
        <v>114</v>
      </c>
      <c r="B17" s="116">
        <f>+'COS-1(P)'!U11+'COS-1(P)'!V11+'COS-1(P)'!W11</f>
        <v>0</v>
      </c>
      <c r="C17" s="116"/>
      <c r="D17" s="116">
        <f>+B17-C17</f>
        <v>0</v>
      </c>
      <c r="E17" s="116"/>
      <c r="F17" s="116"/>
      <c r="G17" s="116">
        <f>+'MAG-2'!E26*-1</f>
        <v>0</v>
      </c>
      <c r="H17" s="116">
        <f>SUM(D17:G17)</f>
        <v>0</v>
      </c>
      <c r="I17" s="116" t="e">
        <f>ROUND(+$I$21/$H$21*H17,0)</f>
        <v>#DIV/0!</v>
      </c>
      <c r="J17" s="116" t="e">
        <f>+B17+G17+I17</f>
        <v>#DIV/0!</v>
      </c>
    </row>
    <row r="18" spans="1:10" s="103" customFormat="1" ht="12.75">
      <c r="A18" s="9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s="103" customFormat="1" ht="12.75">
      <c r="A19" s="9" t="s">
        <v>208</v>
      </c>
      <c r="B19" s="117">
        <f>+'COS-1(P)'!Y11</f>
        <v>0</v>
      </c>
      <c r="C19" s="116"/>
      <c r="D19" s="117">
        <f>+B19-C19</f>
        <v>0</v>
      </c>
      <c r="E19" s="116"/>
      <c r="F19" s="116"/>
      <c r="G19" s="116"/>
      <c r="H19" s="117">
        <f>SUM(D19:G19)</f>
        <v>0</v>
      </c>
      <c r="I19" s="117" t="e">
        <f>ROUND(ROUND(+I21-I11-I13-I15-I17,0),0)</f>
        <v>#DIV/0!</v>
      </c>
      <c r="J19" s="117" t="e">
        <f>+B19+I19</f>
        <v>#DIV/0!</v>
      </c>
    </row>
    <row r="20" spans="1:10" s="103" customFormat="1" ht="12.75">
      <c r="A20" s="9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s="103" customFormat="1" ht="12.75">
      <c r="A21" s="9" t="s">
        <v>5</v>
      </c>
      <c r="B21" s="118">
        <f aca="true" t="shared" si="0" ref="B21:G21">SUM(B11:B19)</f>
        <v>0</v>
      </c>
      <c r="C21" s="118">
        <f t="shared" si="0"/>
        <v>0</v>
      </c>
      <c r="D21" s="118">
        <f t="shared" si="0"/>
        <v>0</v>
      </c>
      <c r="E21" s="118">
        <f t="shared" si="0"/>
        <v>0</v>
      </c>
      <c r="F21" s="118">
        <f t="shared" si="0"/>
        <v>0</v>
      </c>
      <c r="G21" s="118">
        <f t="shared" si="0"/>
        <v>0</v>
      </c>
      <c r="H21" s="118">
        <f>+D21+E21-F21+G21</f>
        <v>0</v>
      </c>
      <c r="I21" s="118">
        <f>+G21*-1</f>
        <v>0</v>
      </c>
      <c r="J21" s="118" t="e">
        <f>SUM(J11:J19)</f>
        <v>#DIV/0!</v>
      </c>
    </row>
    <row r="22" spans="1:8" s="103" customFormat="1" ht="12.75">
      <c r="A22" s="9"/>
      <c r="B22" s="9"/>
      <c r="C22" s="9"/>
      <c r="D22" s="9"/>
      <c r="E22" s="9"/>
      <c r="F22" s="9"/>
      <c r="G22" s="9"/>
      <c r="H22" s="9"/>
    </row>
    <row r="23" spans="1:8" s="103" customFormat="1" ht="12.75">
      <c r="A23" s="9" t="s">
        <v>442</v>
      </c>
      <c r="B23" s="9"/>
      <c r="C23" s="9"/>
      <c r="D23" s="9"/>
      <c r="E23" s="9" t="s">
        <v>434</v>
      </c>
      <c r="F23" s="9"/>
      <c r="G23" s="9"/>
      <c r="H23" s="120">
        <v>0</v>
      </c>
    </row>
    <row r="24" spans="1:8" s="103" customFormat="1" ht="12.75">
      <c r="A24" s="9" t="s">
        <v>207</v>
      </c>
      <c r="B24" s="1" t="s">
        <v>428</v>
      </c>
      <c r="C24" s="9"/>
      <c r="D24" s="9"/>
      <c r="E24" s="9"/>
      <c r="F24" s="9"/>
      <c r="G24" s="9"/>
      <c r="H24" s="9"/>
    </row>
    <row r="25" spans="1:8" s="103" customFormat="1" ht="12.75">
      <c r="A25" s="9" t="s">
        <v>426</v>
      </c>
      <c r="B25" s="1" t="s">
        <v>429</v>
      </c>
      <c r="C25" s="9"/>
      <c r="D25" s="9"/>
      <c r="E25" s="9"/>
      <c r="F25" s="9"/>
      <c r="G25" s="9"/>
      <c r="H25" s="9"/>
    </row>
    <row r="26" spans="1:8" s="103" customFormat="1" ht="12.75">
      <c r="A26" s="9" t="s">
        <v>110</v>
      </c>
      <c r="B26" s="1" t="s">
        <v>430</v>
      </c>
      <c r="C26" s="9"/>
      <c r="D26" s="9"/>
      <c r="E26" s="9"/>
      <c r="F26" s="9"/>
      <c r="G26" s="9"/>
      <c r="H26" s="9"/>
    </row>
    <row r="27" spans="1:8" s="103" customFormat="1" ht="12.75">
      <c r="A27" s="9" t="s">
        <v>114</v>
      </c>
      <c r="B27" s="1" t="s">
        <v>431</v>
      </c>
      <c r="C27" s="9"/>
      <c r="D27" s="9"/>
      <c r="E27" s="9"/>
      <c r="F27" s="9"/>
      <c r="G27" s="9"/>
      <c r="H27" s="9"/>
    </row>
    <row r="28" spans="1:8" s="103" customFormat="1" ht="12.75">
      <c r="A28" s="9" t="s">
        <v>208</v>
      </c>
      <c r="B28" s="1" t="s">
        <v>432</v>
      </c>
      <c r="C28" s="9"/>
      <c r="D28" s="9"/>
      <c r="E28" s="9"/>
      <c r="F28" s="9"/>
      <c r="G28" s="9"/>
      <c r="H28" s="9"/>
    </row>
    <row r="29" spans="1:8" s="103" customFormat="1" ht="12.75">
      <c r="A29" s="9"/>
      <c r="B29" s="9"/>
      <c r="C29" s="9"/>
      <c r="D29" s="9"/>
      <c r="E29" s="9"/>
      <c r="F29" s="9"/>
      <c r="G29" s="9"/>
      <c r="H29" s="9"/>
    </row>
    <row r="30" spans="1:8" s="103" customFormat="1" ht="12.75">
      <c r="A30" s="9" t="s">
        <v>443</v>
      </c>
      <c r="B30" s="9"/>
      <c r="C30" s="9"/>
      <c r="D30" s="9"/>
      <c r="E30" s="9"/>
      <c r="F30" s="9"/>
      <c r="G30" s="9"/>
      <c r="H30" s="9"/>
    </row>
    <row r="31" spans="1:8" ht="12.75">
      <c r="A31" s="9" t="s">
        <v>444</v>
      </c>
      <c r="B31" s="9"/>
      <c r="C31" s="9"/>
      <c r="D31" s="9"/>
      <c r="E31" s="9"/>
      <c r="F31" s="9"/>
      <c r="G31" s="9"/>
      <c r="H31" s="9"/>
    </row>
    <row r="32" spans="1:8" ht="12.75">
      <c r="A32" s="9" t="s">
        <v>445</v>
      </c>
      <c r="B32" s="9"/>
      <c r="C32" s="9"/>
      <c r="D32" s="9"/>
      <c r="E32" s="9"/>
      <c r="F32" s="9"/>
      <c r="G32" s="9"/>
      <c r="H32" s="9"/>
    </row>
    <row r="33" spans="1:8" ht="12.75">
      <c r="A33" s="9" t="s">
        <v>446</v>
      </c>
      <c r="B33" s="9"/>
      <c r="C33" s="9"/>
      <c r="D33" s="9"/>
      <c r="E33" s="9"/>
      <c r="F33" s="9"/>
      <c r="G33" s="9"/>
      <c r="H33" s="9"/>
    </row>
    <row r="34" spans="1:8" ht="12.75">
      <c r="A34" s="9" t="s">
        <v>449</v>
      </c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</sheetData>
  <sheetProtection/>
  <printOptions/>
  <pageMargins left="0.42" right="0.36" top="1" bottom="1" header="0.5" footer="0.5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6">
      <selection activeCell="A6" sqref="A6"/>
    </sheetView>
  </sheetViews>
  <sheetFormatPr defaultColWidth="9.140625" defaultRowHeight="12.75"/>
  <cols>
    <col min="1" max="1" width="18.57421875" style="0" customWidth="1"/>
    <col min="2" max="2" width="17.7109375" style="0" customWidth="1"/>
    <col min="3" max="3" width="12.8515625" style="0" customWidth="1"/>
    <col min="4" max="4" width="19.57421875" style="0" customWidth="1"/>
    <col min="5" max="5" width="17.7109375" style="0" customWidth="1"/>
    <col min="6" max="6" width="12.57421875" style="0" customWidth="1"/>
    <col min="8" max="8" width="9.28125" style="0" bestFit="1" customWidth="1"/>
    <col min="10" max="10" width="11.7109375" style="0" bestFit="1" customWidth="1"/>
  </cols>
  <sheetData>
    <row r="1" spans="1:4" ht="12.75">
      <c r="A1" s="28" t="s">
        <v>415</v>
      </c>
      <c r="D1" s="28" t="s">
        <v>3</v>
      </c>
    </row>
    <row r="2" spans="1:4" ht="12.75">
      <c r="A2" s="28" t="s">
        <v>0</v>
      </c>
      <c r="B2" s="99">
        <f>+'COS-1(P)'!C2</f>
        <v>39614</v>
      </c>
      <c r="D2" s="28" t="s">
        <v>416</v>
      </c>
    </row>
    <row r="3" spans="1:4" ht="12.75">
      <c r="A3" s="28" t="s">
        <v>1</v>
      </c>
      <c r="B3" s="3" t="str">
        <f>+'COS-1(P)'!C3</f>
        <v>Telephone Company</v>
      </c>
      <c r="D3" s="28" t="str">
        <f>+'COS-1(P)'!F4</f>
        <v>Test Year, 7/08 - 6/09</v>
      </c>
    </row>
    <row r="4" spans="1:2" ht="12.75">
      <c r="A4" s="28" t="s">
        <v>2</v>
      </c>
      <c r="B4" s="3">
        <f>+'COS-1(P)'!C4</f>
        <v>0</v>
      </c>
    </row>
    <row r="5" spans="1:2" ht="12.75">
      <c r="A5" s="28" t="s">
        <v>359</v>
      </c>
      <c r="B5" s="3">
        <f>+'COS-1(P)'!C5</f>
        <v>0</v>
      </c>
    </row>
    <row r="7" spans="1:5" ht="12.75">
      <c r="A7" s="125" t="s">
        <v>406</v>
      </c>
      <c r="B7" s="125"/>
      <c r="C7" s="125"/>
      <c r="D7" s="125"/>
      <c r="E7" s="125"/>
    </row>
    <row r="8" spans="1:10" s="101" customFormat="1" ht="51">
      <c r="A8" s="101" t="s">
        <v>407</v>
      </c>
      <c r="B8" s="101" t="s">
        <v>408</v>
      </c>
      <c r="C8" s="101" t="s">
        <v>409</v>
      </c>
      <c r="D8" s="101" t="s">
        <v>410</v>
      </c>
      <c r="J8" s="102"/>
    </row>
    <row r="9" s="103" customFormat="1" ht="12.75"/>
    <row r="10" spans="1:4" s="103" customFormat="1" ht="12.75">
      <c r="A10" s="104">
        <v>36708</v>
      </c>
      <c r="B10" s="105">
        <v>0</v>
      </c>
      <c r="C10" s="106">
        <v>0</v>
      </c>
      <c r="D10" s="107">
        <f aca="true" t="shared" si="0" ref="D10:D21">+B10*C10</f>
        <v>0</v>
      </c>
    </row>
    <row r="11" spans="1:4" s="103" customFormat="1" ht="12.75">
      <c r="A11" s="104">
        <v>36739</v>
      </c>
      <c r="B11" s="105">
        <v>0</v>
      </c>
      <c r="C11" s="106">
        <v>0</v>
      </c>
      <c r="D11" s="107">
        <f t="shared" si="0"/>
        <v>0</v>
      </c>
    </row>
    <row r="12" spans="1:4" s="103" customFormat="1" ht="12.75">
      <c r="A12" s="104">
        <v>36770</v>
      </c>
      <c r="B12" s="105">
        <v>0</v>
      </c>
      <c r="C12" s="106">
        <v>0</v>
      </c>
      <c r="D12" s="107">
        <f t="shared" si="0"/>
        <v>0</v>
      </c>
    </row>
    <row r="13" spans="1:4" s="103" customFormat="1" ht="12.75">
      <c r="A13" s="104">
        <v>36800</v>
      </c>
      <c r="B13" s="105">
        <v>0</v>
      </c>
      <c r="C13" s="106">
        <v>0</v>
      </c>
      <c r="D13" s="107">
        <f t="shared" si="0"/>
        <v>0</v>
      </c>
    </row>
    <row r="14" spans="1:4" s="103" customFormat="1" ht="12.75">
      <c r="A14" s="104">
        <v>36831</v>
      </c>
      <c r="B14" s="105">
        <v>0</v>
      </c>
      <c r="C14" s="106">
        <v>0</v>
      </c>
      <c r="D14" s="107">
        <f t="shared" si="0"/>
        <v>0</v>
      </c>
    </row>
    <row r="15" spans="1:4" s="103" customFormat="1" ht="12.75">
      <c r="A15" s="104">
        <v>36861</v>
      </c>
      <c r="B15" s="105">
        <v>0</v>
      </c>
      <c r="C15" s="106">
        <v>0</v>
      </c>
      <c r="D15" s="107">
        <f t="shared" si="0"/>
        <v>0</v>
      </c>
    </row>
    <row r="16" spans="1:4" s="103" customFormat="1" ht="12.75">
      <c r="A16" s="104">
        <v>36892</v>
      </c>
      <c r="B16" s="105">
        <v>0</v>
      </c>
      <c r="C16" s="106">
        <v>0</v>
      </c>
      <c r="D16" s="107">
        <f t="shared" si="0"/>
        <v>0</v>
      </c>
    </row>
    <row r="17" spans="1:4" s="103" customFormat="1" ht="12.75">
      <c r="A17" s="104">
        <v>36923</v>
      </c>
      <c r="B17" s="105">
        <v>0</v>
      </c>
      <c r="C17" s="106">
        <v>0</v>
      </c>
      <c r="D17" s="107">
        <f t="shared" si="0"/>
        <v>0</v>
      </c>
    </row>
    <row r="18" spans="1:4" s="103" customFormat="1" ht="12.75">
      <c r="A18" s="104">
        <v>36951</v>
      </c>
      <c r="B18" s="105">
        <v>0</v>
      </c>
      <c r="C18" s="106">
        <v>0</v>
      </c>
      <c r="D18" s="107">
        <f t="shared" si="0"/>
        <v>0</v>
      </c>
    </row>
    <row r="19" spans="1:4" s="103" customFormat="1" ht="12.75">
      <c r="A19" s="104">
        <v>36982</v>
      </c>
      <c r="B19" s="105">
        <v>0</v>
      </c>
      <c r="C19" s="106">
        <v>0</v>
      </c>
      <c r="D19" s="107">
        <f t="shared" si="0"/>
        <v>0</v>
      </c>
    </row>
    <row r="20" spans="1:4" s="103" customFormat="1" ht="12.75">
      <c r="A20" s="104">
        <v>37012</v>
      </c>
      <c r="B20" s="105">
        <v>0</v>
      </c>
      <c r="C20" s="106">
        <v>0</v>
      </c>
      <c r="D20" s="107">
        <f t="shared" si="0"/>
        <v>0</v>
      </c>
    </row>
    <row r="21" spans="1:4" s="103" customFormat="1" ht="12.75">
      <c r="A21" s="104">
        <v>37043</v>
      </c>
      <c r="B21" s="105">
        <v>0</v>
      </c>
      <c r="C21" s="106">
        <v>0</v>
      </c>
      <c r="D21" s="108">
        <f t="shared" si="0"/>
        <v>0</v>
      </c>
    </row>
    <row r="22" s="103" customFormat="1" ht="12.75">
      <c r="B22" s="109"/>
    </row>
    <row r="23" spans="1:5" s="103" customFormat="1" ht="12.75">
      <c r="A23" s="110" t="s">
        <v>411</v>
      </c>
      <c r="E23" s="111">
        <f>SUM(D10:D21)</f>
        <v>0</v>
      </c>
    </row>
    <row r="24" s="103" customFormat="1" ht="12.75">
      <c r="A24" s="103" t="s">
        <v>412</v>
      </c>
    </row>
    <row r="25" s="103" customFormat="1" ht="12.75"/>
    <row r="26" spans="1:5" s="103" customFormat="1" ht="12.75">
      <c r="A26" s="103" t="s">
        <v>413</v>
      </c>
      <c r="E26" s="112">
        <v>0</v>
      </c>
    </row>
    <row r="27" s="103" customFormat="1" ht="12.75">
      <c r="A27" s="110" t="s">
        <v>437</v>
      </c>
    </row>
    <row r="28" s="103" customFormat="1" ht="12.75">
      <c r="A28" s="110"/>
    </row>
    <row r="29" s="103" customFormat="1" ht="13.5">
      <c r="A29" s="113" t="s">
        <v>414</v>
      </c>
    </row>
    <row r="30" s="103" customFormat="1" ht="12.75">
      <c r="A30" s="103" t="s">
        <v>412</v>
      </c>
    </row>
    <row r="31" s="103" customFormat="1" ht="12.75"/>
    <row r="32" spans="1:5" s="103" customFormat="1" ht="13.5">
      <c r="A32" s="113" t="s">
        <v>417</v>
      </c>
      <c r="E32" s="114">
        <v>0</v>
      </c>
    </row>
    <row r="33" s="103" customFormat="1" ht="12.75"/>
  </sheetData>
  <mergeCells count="1">
    <mergeCell ref="A7:E7"/>
  </mergeCells>
  <printOptions/>
  <pageMargins left="0.75" right="0.75" top="1" bottom="1" header="0.5" footer="0.2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49">
      <selection activeCell="A1" sqref="A1"/>
    </sheetView>
  </sheetViews>
  <sheetFormatPr defaultColWidth="9.140625" defaultRowHeight="12.75"/>
  <cols>
    <col min="1" max="1" width="9.140625" style="29" customWidth="1"/>
    <col min="2" max="2" width="13.00390625" style="29" customWidth="1"/>
    <col min="3" max="3" width="15.00390625" style="29" customWidth="1"/>
    <col min="4" max="4" width="13.00390625" style="29" customWidth="1"/>
    <col min="5" max="5" width="13.140625" style="29" customWidth="1"/>
    <col min="6" max="6" width="12.28125" style="29" customWidth="1"/>
    <col min="7" max="7" width="13.7109375" style="29" customWidth="1"/>
    <col min="8" max="8" width="10.57421875" style="29" customWidth="1"/>
    <col min="9" max="9" width="11.8515625" style="29" customWidth="1"/>
    <col min="10" max="10" width="13.140625" style="29" customWidth="1"/>
    <col min="11" max="11" width="13.421875" style="29" customWidth="1"/>
    <col min="12" max="16384" width="9.140625" style="29" customWidth="1"/>
  </cols>
  <sheetData>
    <row r="1" spans="1:5" ht="12">
      <c r="A1" s="28" t="s">
        <v>144</v>
      </c>
      <c r="E1" s="28" t="s">
        <v>143</v>
      </c>
    </row>
    <row r="2" spans="1:5" ht="12">
      <c r="A2" s="28" t="s">
        <v>145</v>
      </c>
      <c r="C2" s="74">
        <f>'COS-1(P)'!C2</f>
        <v>39614</v>
      </c>
      <c r="E2" s="28" t="s">
        <v>333</v>
      </c>
    </row>
    <row r="3" spans="1:5" ht="12">
      <c r="A3" s="28" t="s">
        <v>1</v>
      </c>
      <c r="C3" s="75" t="str">
        <f>'COS-1(P)'!C3</f>
        <v>Telephone Company</v>
      </c>
      <c r="E3" s="28" t="str">
        <f>'COS-1(P)'!F4</f>
        <v>Test Year, 7/08 - 6/09</v>
      </c>
    </row>
    <row r="4" spans="1:3" ht="12">
      <c r="A4" s="28" t="s">
        <v>127</v>
      </c>
      <c r="C4" s="98">
        <f>'COS-1(P)'!C4</f>
        <v>0</v>
      </c>
    </row>
    <row r="5" spans="1:3" ht="12">
      <c r="A5" s="28" t="str">
        <f>'COS-1(P)'!A5</f>
        <v>COSA:</v>
      </c>
      <c r="C5" s="123">
        <f>'COS-1(P)'!C5</f>
        <v>0</v>
      </c>
    </row>
    <row r="6" ht="12">
      <c r="A6" s="28"/>
    </row>
    <row r="7" spans="1:11" ht="12">
      <c r="A7" s="28"/>
      <c r="D7" s="30" t="s">
        <v>147</v>
      </c>
      <c r="E7" s="30" t="s">
        <v>150</v>
      </c>
      <c r="F7" s="30" t="s">
        <v>152</v>
      </c>
      <c r="G7" s="30" t="s">
        <v>147</v>
      </c>
      <c r="H7" s="30" t="s">
        <v>150</v>
      </c>
      <c r="I7" s="30" t="s">
        <v>152</v>
      </c>
      <c r="J7" s="30"/>
      <c r="K7" s="30"/>
    </row>
    <row r="8" spans="4:11" ht="12">
      <c r="D8" s="30" t="s">
        <v>148</v>
      </c>
      <c r="E8" s="30" t="s">
        <v>151</v>
      </c>
      <c r="F8" s="30" t="s">
        <v>153</v>
      </c>
      <c r="G8" s="30" t="s">
        <v>148</v>
      </c>
      <c r="H8" s="30" t="s">
        <v>151</v>
      </c>
      <c r="I8" s="30" t="s">
        <v>153</v>
      </c>
      <c r="J8" s="30" t="s">
        <v>37</v>
      </c>
      <c r="K8" s="30" t="s">
        <v>155</v>
      </c>
    </row>
    <row r="9" spans="4:11" ht="12">
      <c r="D9" s="30" t="s">
        <v>149</v>
      </c>
      <c r="E9" s="30" t="s">
        <v>149</v>
      </c>
      <c r="F9" s="30" t="s">
        <v>149</v>
      </c>
      <c r="G9" s="30" t="s">
        <v>154</v>
      </c>
      <c r="H9" s="30" t="s">
        <v>154</v>
      </c>
      <c r="I9" s="30" t="s">
        <v>154</v>
      </c>
      <c r="J9" s="30" t="s">
        <v>155</v>
      </c>
      <c r="K9" s="30" t="s">
        <v>156</v>
      </c>
    </row>
    <row r="10" spans="2:11" ht="12">
      <c r="B10" s="28" t="s">
        <v>146</v>
      </c>
      <c r="D10" s="30" t="s">
        <v>8</v>
      </c>
      <c r="E10" s="30" t="s">
        <v>9</v>
      </c>
      <c r="F10" s="30" t="s">
        <v>73</v>
      </c>
      <c r="G10" s="30" t="s">
        <v>74</v>
      </c>
      <c r="H10" s="30" t="s">
        <v>77</v>
      </c>
      <c r="I10" s="30" t="s">
        <v>80</v>
      </c>
      <c r="J10" s="30" t="s">
        <v>85</v>
      </c>
      <c r="K10" s="30" t="s">
        <v>91</v>
      </c>
    </row>
    <row r="11" spans="1:11" ht="12">
      <c r="A11" s="29">
        <v>100</v>
      </c>
      <c r="B11" s="29" t="s">
        <v>402</v>
      </c>
      <c r="D11" s="32" t="s">
        <v>83</v>
      </c>
      <c r="E11" s="32" t="s">
        <v>83</v>
      </c>
      <c r="F11" s="33">
        <v>0</v>
      </c>
      <c r="G11" s="32" t="s">
        <v>83</v>
      </c>
      <c r="H11" s="32" t="s">
        <v>83</v>
      </c>
      <c r="I11" s="34">
        <v>0</v>
      </c>
      <c r="J11" s="35">
        <v>0</v>
      </c>
      <c r="K11" s="32" t="s">
        <v>83</v>
      </c>
    </row>
    <row r="12" spans="1:11" ht="12">
      <c r="A12" s="29">
        <v>110</v>
      </c>
      <c r="B12" s="29" t="s">
        <v>161</v>
      </c>
      <c r="D12" s="32" t="s">
        <v>83</v>
      </c>
      <c r="E12" s="32" t="s">
        <v>83</v>
      </c>
      <c r="F12" s="33">
        <v>0</v>
      </c>
      <c r="G12" s="32" t="s">
        <v>83</v>
      </c>
      <c r="H12" s="32" t="s">
        <v>83</v>
      </c>
      <c r="I12" s="34">
        <v>0</v>
      </c>
      <c r="J12" s="35">
        <v>0</v>
      </c>
      <c r="K12" s="32" t="s">
        <v>83</v>
      </c>
    </row>
    <row r="13" spans="1:11" ht="12">
      <c r="A13" s="29">
        <v>120</v>
      </c>
      <c r="B13" s="29" t="s">
        <v>162</v>
      </c>
      <c r="D13" s="32" t="s">
        <v>83</v>
      </c>
      <c r="E13" s="32" t="s">
        <v>83</v>
      </c>
      <c r="F13" s="33">
        <v>0</v>
      </c>
      <c r="G13" s="32" t="s">
        <v>83</v>
      </c>
      <c r="H13" s="32" t="s">
        <v>83</v>
      </c>
      <c r="I13" s="34">
        <v>0</v>
      </c>
      <c r="J13" s="35">
        <v>0</v>
      </c>
      <c r="K13" s="32" t="s">
        <v>83</v>
      </c>
    </row>
    <row r="14" spans="1:11" ht="12">
      <c r="A14" s="29">
        <v>130</v>
      </c>
      <c r="B14" s="29" t="s">
        <v>163</v>
      </c>
      <c r="D14" s="32" t="s">
        <v>83</v>
      </c>
      <c r="E14" s="32" t="s">
        <v>83</v>
      </c>
      <c r="F14" s="33">
        <v>0</v>
      </c>
      <c r="G14" s="32" t="s">
        <v>83</v>
      </c>
      <c r="H14" s="32" t="s">
        <v>83</v>
      </c>
      <c r="I14" s="29">
        <v>12</v>
      </c>
      <c r="J14" s="35">
        <v>0</v>
      </c>
      <c r="K14" s="32" t="s">
        <v>83</v>
      </c>
    </row>
    <row r="15" spans="1:11" ht="12">
      <c r="A15" s="29">
        <v>140</v>
      </c>
      <c r="B15" s="29" t="s">
        <v>164</v>
      </c>
      <c r="D15" s="36">
        <v>0</v>
      </c>
      <c r="E15" s="32" t="s">
        <v>83</v>
      </c>
      <c r="F15" s="32" t="s">
        <v>83</v>
      </c>
      <c r="G15" s="35">
        <v>0</v>
      </c>
      <c r="H15" s="32" t="s">
        <v>83</v>
      </c>
      <c r="I15" s="32" t="s">
        <v>83</v>
      </c>
      <c r="J15" s="37">
        <f>D15*G15</f>
        <v>0</v>
      </c>
      <c r="K15" s="32" t="s">
        <v>83</v>
      </c>
    </row>
    <row r="16" spans="1:11" ht="12">
      <c r="A16" s="29">
        <v>150</v>
      </c>
      <c r="B16" s="29" t="s">
        <v>165</v>
      </c>
      <c r="D16" s="36">
        <v>0</v>
      </c>
      <c r="E16" s="32" t="s">
        <v>83</v>
      </c>
      <c r="F16" s="32" t="s">
        <v>83</v>
      </c>
      <c r="G16" s="35">
        <v>0</v>
      </c>
      <c r="H16" s="32" t="s">
        <v>83</v>
      </c>
      <c r="I16" s="32" t="s">
        <v>83</v>
      </c>
      <c r="J16" s="35">
        <v>0</v>
      </c>
      <c r="K16" s="32" t="s">
        <v>83</v>
      </c>
    </row>
    <row r="17" spans="1:11" ht="12">
      <c r="A17" s="29">
        <v>160</v>
      </c>
      <c r="B17" s="29" t="s">
        <v>166</v>
      </c>
      <c r="D17" s="36">
        <v>0</v>
      </c>
      <c r="E17" s="32" t="s">
        <v>83</v>
      </c>
      <c r="F17" s="32" t="s">
        <v>83</v>
      </c>
      <c r="G17" s="35">
        <v>0</v>
      </c>
      <c r="H17" s="32" t="s">
        <v>83</v>
      </c>
      <c r="I17" s="32" t="s">
        <v>83</v>
      </c>
      <c r="J17" s="37">
        <f>D17*G17</f>
        <v>0</v>
      </c>
      <c r="K17" s="32" t="s">
        <v>83</v>
      </c>
    </row>
    <row r="18" spans="1:11" ht="12">
      <c r="A18" s="29">
        <v>170</v>
      </c>
      <c r="B18" s="29" t="s">
        <v>167</v>
      </c>
      <c r="D18" s="36">
        <v>0</v>
      </c>
      <c r="E18" s="32" t="s">
        <v>83</v>
      </c>
      <c r="F18" s="32" t="s">
        <v>83</v>
      </c>
      <c r="G18" s="35">
        <v>0</v>
      </c>
      <c r="H18" s="32" t="s">
        <v>83</v>
      </c>
      <c r="I18" s="32" t="s">
        <v>83</v>
      </c>
      <c r="J18" s="35">
        <v>0</v>
      </c>
      <c r="K18" s="32" t="s">
        <v>83</v>
      </c>
    </row>
    <row r="19" spans="1:11" ht="12">
      <c r="A19" s="29">
        <v>180</v>
      </c>
      <c r="B19" s="29" t="s">
        <v>168</v>
      </c>
      <c r="D19" s="32" t="s">
        <v>83</v>
      </c>
      <c r="E19" s="32" t="s">
        <v>83</v>
      </c>
      <c r="F19" s="32" t="s">
        <v>83</v>
      </c>
      <c r="G19" s="32" t="s">
        <v>83</v>
      </c>
      <c r="H19" s="32" t="s">
        <v>83</v>
      </c>
      <c r="I19" s="32" t="s">
        <v>83</v>
      </c>
      <c r="J19" s="37">
        <f>SUM(J11:J18)</f>
        <v>0</v>
      </c>
      <c r="K19" s="35">
        <v>0</v>
      </c>
    </row>
    <row r="20" spans="2:11" ht="12">
      <c r="B20" s="28" t="s">
        <v>110</v>
      </c>
      <c r="D20" s="38" t="s">
        <v>84</v>
      </c>
      <c r="E20" s="38" t="s">
        <v>84</v>
      </c>
      <c r="F20" s="38" t="s">
        <v>84</v>
      </c>
      <c r="G20" s="38" t="s">
        <v>84</v>
      </c>
      <c r="H20" s="38" t="s">
        <v>84</v>
      </c>
      <c r="I20" s="38" t="s">
        <v>84</v>
      </c>
      <c r="J20" s="38" t="s">
        <v>84</v>
      </c>
      <c r="K20" s="38" t="s">
        <v>84</v>
      </c>
    </row>
    <row r="21" spans="1:11" ht="12">
      <c r="A21" s="29">
        <v>190</v>
      </c>
      <c r="B21" s="29" t="s">
        <v>169</v>
      </c>
      <c r="D21" s="36">
        <v>0</v>
      </c>
      <c r="E21" s="32" t="s">
        <v>83</v>
      </c>
      <c r="F21" s="32" t="s">
        <v>83</v>
      </c>
      <c r="G21" s="35">
        <v>0</v>
      </c>
      <c r="H21" s="32" t="s">
        <v>83</v>
      </c>
      <c r="I21" s="32" t="s">
        <v>83</v>
      </c>
      <c r="J21" s="37">
        <f>+D21*G21</f>
        <v>0</v>
      </c>
      <c r="K21" s="32" t="s">
        <v>83</v>
      </c>
    </row>
    <row r="22" spans="1:11" ht="12">
      <c r="A22" s="29">
        <v>200</v>
      </c>
      <c r="B22" s="29" t="s">
        <v>170</v>
      </c>
      <c r="D22" s="36">
        <v>0</v>
      </c>
      <c r="E22" s="32" t="s">
        <v>83</v>
      </c>
      <c r="F22" s="32" t="s">
        <v>83</v>
      </c>
      <c r="G22" s="35">
        <v>0</v>
      </c>
      <c r="H22" s="32" t="s">
        <v>83</v>
      </c>
      <c r="I22" s="32" t="s">
        <v>83</v>
      </c>
      <c r="J22" s="37">
        <f>+D22*(G22/100)</f>
        <v>0</v>
      </c>
      <c r="K22" s="32" t="s">
        <v>83</v>
      </c>
    </row>
    <row r="23" spans="1:11" ht="12">
      <c r="A23" s="29">
        <v>210</v>
      </c>
      <c r="B23" s="29" t="s">
        <v>171</v>
      </c>
      <c r="D23" s="36">
        <v>0</v>
      </c>
      <c r="E23" s="32" t="s">
        <v>83</v>
      </c>
      <c r="F23" s="32" t="s">
        <v>83</v>
      </c>
      <c r="G23" s="35">
        <v>0</v>
      </c>
      <c r="H23" s="32" t="s">
        <v>83</v>
      </c>
      <c r="I23" s="32" t="s">
        <v>83</v>
      </c>
      <c r="J23" s="37">
        <f>+D23*(G23/100)</f>
        <v>0</v>
      </c>
      <c r="K23" s="32" t="s">
        <v>83</v>
      </c>
    </row>
    <row r="24" spans="1:11" ht="12">
      <c r="A24" s="29">
        <v>220</v>
      </c>
      <c r="B24" s="29" t="s">
        <v>172</v>
      </c>
      <c r="D24" s="32" t="s">
        <v>83</v>
      </c>
      <c r="E24" s="32" t="s">
        <v>83</v>
      </c>
      <c r="F24" s="32" t="s">
        <v>83</v>
      </c>
      <c r="G24" s="32" t="s">
        <v>83</v>
      </c>
      <c r="H24" s="32" t="s">
        <v>83</v>
      </c>
      <c r="I24" s="32" t="s">
        <v>83</v>
      </c>
      <c r="J24" s="32" t="s">
        <v>83</v>
      </c>
      <c r="K24" s="32" t="s">
        <v>83</v>
      </c>
    </row>
    <row r="25" spans="1:11" ht="12">
      <c r="A25" s="29">
        <v>230</v>
      </c>
      <c r="B25" s="29" t="s">
        <v>173</v>
      </c>
      <c r="D25" s="32" t="s">
        <v>83</v>
      </c>
      <c r="E25" s="32" t="s">
        <v>83</v>
      </c>
      <c r="F25" s="32" t="s">
        <v>83</v>
      </c>
      <c r="G25" s="32" t="s">
        <v>83</v>
      </c>
      <c r="H25" s="32" t="s">
        <v>83</v>
      </c>
      <c r="I25" s="32" t="s">
        <v>83</v>
      </c>
      <c r="J25" s="32" t="s">
        <v>83</v>
      </c>
      <c r="K25" s="35">
        <v>0</v>
      </c>
    </row>
    <row r="26" spans="2:11" ht="12">
      <c r="B26" s="28" t="s">
        <v>209</v>
      </c>
      <c r="D26" s="38" t="s">
        <v>84</v>
      </c>
      <c r="E26" s="38" t="s">
        <v>84</v>
      </c>
      <c r="F26" s="38" t="s">
        <v>84</v>
      </c>
      <c r="G26" s="38" t="s">
        <v>84</v>
      </c>
      <c r="H26" s="38" t="s">
        <v>84</v>
      </c>
      <c r="I26" s="38" t="s">
        <v>84</v>
      </c>
      <c r="J26" s="38" t="s">
        <v>84</v>
      </c>
      <c r="K26" s="38" t="s">
        <v>84</v>
      </c>
    </row>
    <row r="27" spans="1:11" ht="12">
      <c r="A27" s="29">
        <v>240</v>
      </c>
      <c r="B27" s="29" t="s">
        <v>174</v>
      </c>
      <c r="D27" s="36">
        <v>0</v>
      </c>
      <c r="E27" s="32" t="s">
        <v>83</v>
      </c>
      <c r="F27" s="32" t="s">
        <v>83</v>
      </c>
      <c r="G27" s="39">
        <v>0</v>
      </c>
      <c r="H27" s="32" t="s">
        <v>83</v>
      </c>
      <c r="I27" s="32" t="s">
        <v>83</v>
      </c>
      <c r="J27" s="69">
        <f>+D27*G27</f>
        <v>0</v>
      </c>
      <c r="K27" s="32" t="s">
        <v>83</v>
      </c>
    </row>
    <row r="28" spans="1:11" ht="12">
      <c r="A28" s="29">
        <v>250</v>
      </c>
      <c r="B28" s="29" t="s">
        <v>175</v>
      </c>
      <c r="D28" s="36">
        <v>0</v>
      </c>
      <c r="E28" s="32" t="s">
        <v>83</v>
      </c>
      <c r="F28" s="32" t="s">
        <v>83</v>
      </c>
      <c r="G28" s="39">
        <v>0</v>
      </c>
      <c r="H28" s="32" t="s">
        <v>83</v>
      </c>
      <c r="I28" s="32" t="s">
        <v>83</v>
      </c>
      <c r="J28" s="69">
        <f>+D28*G28</f>
        <v>0</v>
      </c>
      <c r="K28" s="32" t="s">
        <v>83</v>
      </c>
    </row>
    <row r="29" spans="1:11" ht="12">
      <c r="A29" s="29">
        <v>260</v>
      </c>
      <c r="B29" s="29" t="s">
        <v>176</v>
      </c>
      <c r="D29" s="32" t="s">
        <v>83</v>
      </c>
      <c r="E29" s="32" t="s">
        <v>83</v>
      </c>
      <c r="F29" s="32" t="s">
        <v>83</v>
      </c>
      <c r="G29" s="32" t="s">
        <v>83</v>
      </c>
      <c r="H29" s="32" t="s">
        <v>83</v>
      </c>
      <c r="I29" s="32" t="s">
        <v>83</v>
      </c>
      <c r="J29" s="32" t="s">
        <v>83</v>
      </c>
      <c r="K29" s="32" t="s">
        <v>83</v>
      </c>
    </row>
    <row r="30" spans="1:11" ht="12">
      <c r="A30" s="29">
        <v>270</v>
      </c>
      <c r="B30" s="29" t="s">
        <v>403</v>
      </c>
      <c r="D30" s="32" t="s">
        <v>83</v>
      </c>
      <c r="E30" s="32" t="s">
        <v>83</v>
      </c>
      <c r="F30" s="32" t="s">
        <v>83</v>
      </c>
      <c r="G30" s="32" t="s">
        <v>83</v>
      </c>
      <c r="H30" s="32" t="s">
        <v>83</v>
      </c>
      <c r="I30" s="32" t="s">
        <v>83</v>
      </c>
      <c r="J30" s="32" t="s">
        <v>83</v>
      </c>
      <c r="K30" s="39">
        <v>0</v>
      </c>
    </row>
    <row r="31" spans="2:11" ht="12">
      <c r="B31" s="28" t="s">
        <v>157</v>
      </c>
      <c r="D31" s="38" t="s">
        <v>84</v>
      </c>
      <c r="E31" s="38" t="s">
        <v>84</v>
      </c>
      <c r="F31" s="38" t="s">
        <v>84</v>
      </c>
      <c r="G31" s="38" t="s">
        <v>84</v>
      </c>
      <c r="H31" s="38" t="s">
        <v>84</v>
      </c>
      <c r="I31" s="38" t="s">
        <v>84</v>
      </c>
      <c r="J31" s="38" t="s">
        <v>84</v>
      </c>
      <c r="K31" s="38" t="s">
        <v>84</v>
      </c>
    </row>
    <row r="32" spans="1:11" ht="12">
      <c r="A32" s="29">
        <v>280</v>
      </c>
      <c r="B32" s="29" t="s">
        <v>177</v>
      </c>
      <c r="D32" s="36">
        <v>0</v>
      </c>
      <c r="E32" s="32" t="s">
        <v>83</v>
      </c>
      <c r="F32" s="32" t="s">
        <v>83</v>
      </c>
      <c r="G32" s="32">
        <v>0</v>
      </c>
      <c r="H32" s="32" t="s">
        <v>83</v>
      </c>
      <c r="I32" s="32" t="s">
        <v>83</v>
      </c>
      <c r="J32" s="69">
        <f>+D32*G32</f>
        <v>0</v>
      </c>
      <c r="K32" s="32" t="s">
        <v>83</v>
      </c>
    </row>
    <row r="33" spans="1:11" ht="12">
      <c r="A33" s="29">
        <v>290</v>
      </c>
      <c r="B33" s="29" t="s">
        <v>178</v>
      </c>
      <c r="D33" s="36">
        <v>0</v>
      </c>
      <c r="E33" s="32" t="s">
        <v>83</v>
      </c>
      <c r="F33" s="32" t="s">
        <v>83</v>
      </c>
      <c r="G33" s="32">
        <v>0</v>
      </c>
      <c r="H33" s="32" t="s">
        <v>83</v>
      </c>
      <c r="I33" s="32" t="s">
        <v>83</v>
      </c>
      <c r="J33" s="69">
        <f>+D33*G33</f>
        <v>0</v>
      </c>
      <c r="K33" s="32" t="s">
        <v>83</v>
      </c>
    </row>
    <row r="34" spans="1:11" ht="12">
      <c r="A34" s="29">
        <v>300</v>
      </c>
      <c r="B34" s="29" t="s">
        <v>179</v>
      </c>
      <c r="D34" s="32" t="s">
        <v>83</v>
      </c>
      <c r="E34" s="36">
        <v>0</v>
      </c>
      <c r="F34" s="32" t="s">
        <v>83</v>
      </c>
      <c r="G34" s="32" t="s">
        <v>83</v>
      </c>
      <c r="H34" s="70">
        <v>0</v>
      </c>
      <c r="I34" s="32" t="s">
        <v>83</v>
      </c>
      <c r="J34" s="69">
        <f>+E34*H34</f>
        <v>0</v>
      </c>
      <c r="K34" s="32" t="s">
        <v>83</v>
      </c>
    </row>
    <row r="35" spans="1:11" ht="12">
      <c r="A35" s="29">
        <v>310</v>
      </c>
      <c r="B35" s="29" t="s">
        <v>180</v>
      </c>
      <c r="D35" s="32" t="s">
        <v>83</v>
      </c>
      <c r="E35" s="36">
        <v>0</v>
      </c>
      <c r="F35" s="32" t="s">
        <v>83</v>
      </c>
      <c r="G35" s="32" t="s">
        <v>83</v>
      </c>
      <c r="H35" s="70">
        <v>0</v>
      </c>
      <c r="I35" s="32" t="s">
        <v>83</v>
      </c>
      <c r="J35" s="69">
        <f>+E35*H35</f>
        <v>0</v>
      </c>
      <c r="K35" s="32" t="s">
        <v>83</v>
      </c>
    </row>
    <row r="36" spans="1:11" ht="12">
      <c r="A36" s="29">
        <v>320</v>
      </c>
      <c r="B36" s="29" t="s">
        <v>181</v>
      </c>
      <c r="D36" s="36">
        <v>0</v>
      </c>
      <c r="E36" s="32" t="s">
        <v>83</v>
      </c>
      <c r="F36" s="32" t="s">
        <v>83</v>
      </c>
      <c r="G36" s="39">
        <v>0</v>
      </c>
      <c r="H36" s="32" t="s">
        <v>83</v>
      </c>
      <c r="I36" s="32" t="s">
        <v>83</v>
      </c>
      <c r="J36" s="69">
        <f>+D36*G36</f>
        <v>0</v>
      </c>
      <c r="K36" s="32" t="s">
        <v>83</v>
      </c>
    </row>
    <row r="37" spans="1:11" ht="12">
      <c r="A37" s="29">
        <v>330</v>
      </c>
      <c r="B37" s="29" t="s">
        <v>182</v>
      </c>
      <c r="D37" s="36">
        <v>0</v>
      </c>
      <c r="E37" s="32" t="s">
        <v>83</v>
      </c>
      <c r="F37" s="32" t="s">
        <v>83</v>
      </c>
      <c r="G37" s="39">
        <v>0</v>
      </c>
      <c r="H37" s="32" t="s">
        <v>83</v>
      </c>
      <c r="I37" s="32" t="s">
        <v>83</v>
      </c>
      <c r="J37" s="69">
        <f>+D37*G37</f>
        <v>0</v>
      </c>
      <c r="K37" s="32" t="s">
        <v>83</v>
      </c>
    </row>
    <row r="38" spans="1:11" ht="12">
      <c r="A38" s="29">
        <v>340</v>
      </c>
      <c r="B38" s="29" t="s">
        <v>183</v>
      </c>
      <c r="D38" s="32" t="s">
        <v>83</v>
      </c>
      <c r="E38" s="36">
        <v>0</v>
      </c>
      <c r="F38" s="32" t="s">
        <v>83</v>
      </c>
      <c r="G38" s="32" t="s">
        <v>83</v>
      </c>
      <c r="H38" s="39">
        <v>0</v>
      </c>
      <c r="I38" s="32" t="s">
        <v>83</v>
      </c>
      <c r="J38" s="69">
        <f>+E38*H38</f>
        <v>0</v>
      </c>
      <c r="K38" s="32" t="s">
        <v>83</v>
      </c>
    </row>
    <row r="39" spans="1:11" ht="12">
      <c r="A39" s="29">
        <v>350</v>
      </c>
      <c r="B39" s="29" t="s">
        <v>184</v>
      </c>
      <c r="D39" s="36">
        <v>0</v>
      </c>
      <c r="E39" s="32" t="s">
        <v>83</v>
      </c>
      <c r="F39" s="32" t="s">
        <v>83</v>
      </c>
      <c r="G39" s="39">
        <v>0</v>
      </c>
      <c r="H39" s="32" t="s">
        <v>83</v>
      </c>
      <c r="I39" s="32" t="s">
        <v>83</v>
      </c>
      <c r="J39" s="69">
        <f>+D39*G39</f>
        <v>0</v>
      </c>
      <c r="K39" s="32" t="s">
        <v>83</v>
      </c>
    </row>
    <row r="40" spans="1:11" ht="12">
      <c r="A40" s="29">
        <v>360</v>
      </c>
      <c r="B40" s="29" t="s">
        <v>185</v>
      </c>
      <c r="D40" s="36">
        <v>0</v>
      </c>
      <c r="E40" s="32" t="s">
        <v>83</v>
      </c>
      <c r="F40" s="32" t="s">
        <v>83</v>
      </c>
      <c r="G40" s="39">
        <v>0</v>
      </c>
      <c r="H40" s="32" t="s">
        <v>83</v>
      </c>
      <c r="I40" s="32" t="s">
        <v>83</v>
      </c>
      <c r="J40" s="69">
        <f>+D40*G40</f>
        <v>0</v>
      </c>
      <c r="K40" s="32" t="s">
        <v>83</v>
      </c>
    </row>
    <row r="41" spans="1:11" ht="12">
      <c r="A41" s="29">
        <v>370</v>
      </c>
      <c r="B41" s="29" t="s">
        <v>186</v>
      </c>
      <c r="D41" s="32" t="s">
        <v>83</v>
      </c>
      <c r="E41" s="32" t="s">
        <v>83</v>
      </c>
      <c r="F41" s="40">
        <v>0</v>
      </c>
      <c r="G41" s="32" t="s">
        <v>83</v>
      </c>
      <c r="H41" s="32" t="s">
        <v>83</v>
      </c>
      <c r="I41" s="39">
        <v>0</v>
      </c>
      <c r="J41" s="69">
        <f>+F41*I41</f>
        <v>0</v>
      </c>
      <c r="K41" s="32" t="s">
        <v>83</v>
      </c>
    </row>
    <row r="42" spans="4:11" ht="12">
      <c r="D42" s="32"/>
      <c r="E42" s="32"/>
      <c r="F42" s="40"/>
      <c r="G42" s="32"/>
      <c r="H42" s="32"/>
      <c r="I42" s="39"/>
      <c r="J42" s="69"/>
      <c r="K42" s="39"/>
    </row>
    <row r="43" spans="5:11" ht="12">
      <c r="E43" s="30"/>
      <c r="F43" s="30"/>
      <c r="G43" s="30"/>
      <c r="H43" s="30"/>
      <c r="I43" s="30"/>
      <c r="J43" s="30"/>
      <c r="K43" s="30"/>
    </row>
    <row r="44" spans="4:11" ht="12">
      <c r="D44" s="30" t="s">
        <v>364</v>
      </c>
      <c r="E44" s="30" t="s">
        <v>365</v>
      </c>
      <c r="F44" s="30" t="s">
        <v>366</v>
      </c>
      <c r="G44" s="30" t="s">
        <v>364</v>
      </c>
      <c r="H44" s="30" t="s">
        <v>365</v>
      </c>
      <c r="I44" s="30" t="s">
        <v>366</v>
      </c>
      <c r="J44" s="30" t="s">
        <v>37</v>
      </c>
      <c r="K44" s="30" t="s">
        <v>155</v>
      </c>
    </row>
    <row r="45" spans="4:11" ht="12">
      <c r="D45" s="30" t="s">
        <v>149</v>
      </c>
      <c r="E45" s="30" t="s">
        <v>149</v>
      </c>
      <c r="F45" s="30" t="s">
        <v>149</v>
      </c>
      <c r="G45" s="30" t="s">
        <v>154</v>
      </c>
      <c r="H45" s="30" t="s">
        <v>154</v>
      </c>
      <c r="I45" s="30" t="s">
        <v>154</v>
      </c>
      <c r="J45" s="30" t="s">
        <v>155</v>
      </c>
      <c r="K45" s="30" t="s">
        <v>156</v>
      </c>
    </row>
    <row r="46" spans="2:11" ht="12">
      <c r="B46" s="28" t="s">
        <v>158</v>
      </c>
      <c r="D46" s="30" t="s">
        <v>8</v>
      </c>
      <c r="E46" s="30" t="s">
        <v>9</v>
      </c>
      <c r="F46" s="30" t="s">
        <v>73</v>
      </c>
      <c r="G46" s="30" t="s">
        <v>74</v>
      </c>
      <c r="H46" s="30" t="s">
        <v>77</v>
      </c>
      <c r="I46" s="30" t="s">
        <v>80</v>
      </c>
      <c r="J46" s="30" t="s">
        <v>85</v>
      </c>
      <c r="K46" s="30" t="s">
        <v>91</v>
      </c>
    </row>
    <row r="47" spans="1:11" ht="12">
      <c r="A47" s="29">
        <v>380</v>
      </c>
      <c r="B47" s="29" t="s">
        <v>187</v>
      </c>
      <c r="D47" s="32" t="s">
        <v>83</v>
      </c>
      <c r="E47" s="41">
        <v>0</v>
      </c>
      <c r="F47" s="32" t="s">
        <v>83</v>
      </c>
      <c r="G47" s="32" t="s">
        <v>83</v>
      </c>
      <c r="H47" s="41">
        <v>0</v>
      </c>
      <c r="I47" s="32" t="s">
        <v>83</v>
      </c>
      <c r="J47" s="69">
        <f>+E47*H47</f>
        <v>0</v>
      </c>
      <c r="K47" s="32" t="s">
        <v>83</v>
      </c>
    </row>
    <row r="48" spans="1:11" ht="12">
      <c r="A48" s="29">
        <v>390</v>
      </c>
      <c r="B48" s="29" t="s">
        <v>188</v>
      </c>
      <c r="D48" s="33">
        <v>0</v>
      </c>
      <c r="E48" s="32" t="s">
        <v>83</v>
      </c>
      <c r="F48" s="32" t="s">
        <v>83</v>
      </c>
      <c r="G48" s="41">
        <v>0</v>
      </c>
      <c r="H48" s="32" t="s">
        <v>83</v>
      </c>
      <c r="I48" s="32" t="s">
        <v>83</v>
      </c>
      <c r="J48" s="69">
        <f>+D48*G48</f>
        <v>0</v>
      </c>
      <c r="K48" s="32" t="s">
        <v>83</v>
      </c>
    </row>
    <row r="49" spans="1:11" ht="12">
      <c r="A49" s="29">
        <v>400</v>
      </c>
      <c r="B49" s="29" t="s">
        <v>189</v>
      </c>
      <c r="D49" s="32" t="s">
        <v>83</v>
      </c>
      <c r="E49" s="32" t="s">
        <v>83</v>
      </c>
      <c r="F49" s="33">
        <v>0</v>
      </c>
      <c r="G49" s="32" t="s">
        <v>83</v>
      </c>
      <c r="H49" s="32" t="s">
        <v>83</v>
      </c>
      <c r="I49" s="70">
        <v>0</v>
      </c>
      <c r="J49" s="69">
        <f>+F49*I49</f>
        <v>0</v>
      </c>
      <c r="K49" s="32" t="s">
        <v>83</v>
      </c>
    </row>
    <row r="50" spans="1:11" ht="12">
      <c r="A50" s="29">
        <v>410</v>
      </c>
      <c r="B50" s="29" t="s">
        <v>190</v>
      </c>
      <c r="D50" s="32" t="s">
        <v>83</v>
      </c>
      <c r="E50" s="41">
        <v>0</v>
      </c>
      <c r="F50" s="32" t="s">
        <v>83</v>
      </c>
      <c r="G50" s="32" t="s">
        <v>83</v>
      </c>
      <c r="H50" s="41">
        <v>0</v>
      </c>
      <c r="I50" s="32" t="s">
        <v>83</v>
      </c>
      <c r="J50" s="69">
        <f>+E50*H50</f>
        <v>0</v>
      </c>
      <c r="K50" s="32" t="s">
        <v>83</v>
      </c>
    </row>
    <row r="51" spans="1:11" ht="12">
      <c r="A51" s="29">
        <v>420</v>
      </c>
      <c r="B51" s="29" t="s">
        <v>191</v>
      </c>
      <c r="D51" s="41">
        <v>0</v>
      </c>
      <c r="E51" s="32" t="s">
        <v>83</v>
      </c>
      <c r="F51" s="32" t="s">
        <v>83</v>
      </c>
      <c r="G51" s="41">
        <v>0</v>
      </c>
      <c r="H51" s="32" t="s">
        <v>83</v>
      </c>
      <c r="I51" s="32" t="s">
        <v>83</v>
      </c>
      <c r="J51" s="69">
        <f>+D51*G51</f>
        <v>0</v>
      </c>
      <c r="K51" s="32" t="s">
        <v>83</v>
      </c>
    </row>
    <row r="52" spans="1:11" ht="12">
      <c r="A52" s="29">
        <v>430</v>
      </c>
      <c r="B52" s="29" t="s">
        <v>192</v>
      </c>
      <c r="D52" s="32" t="s">
        <v>83</v>
      </c>
      <c r="E52" s="32" t="s">
        <v>83</v>
      </c>
      <c r="F52" s="40">
        <v>0</v>
      </c>
      <c r="G52" s="32" t="s">
        <v>83</v>
      </c>
      <c r="H52" s="32" t="s">
        <v>83</v>
      </c>
      <c r="I52" s="41">
        <v>0</v>
      </c>
      <c r="J52" s="69">
        <f>+F52*I52</f>
        <v>0</v>
      </c>
      <c r="K52" s="32" t="s">
        <v>83</v>
      </c>
    </row>
    <row r="53" spans="1:11" ht="12">
      <c r="A53" s="29">
        <v>440</v>
      </c>
      <c r="B53" s="29" t="s">
        <v>193</v>
      </c>
      <c r="D53" s="32" t="s">
        <v>83</v>
      </c>
      <c r="E53" s="40">
        <v>0</v>
      </c>
      <c r="F53" s="32" t="s">
        <v>83</v>
      </c>
      <c r="G53" s="32" t="s">
        <v>83</v>
      </c>
      <c r="H53" s="41">
        <v>0</v>
      </c>
      <c r="I53" s="32" t="s">
        <v>83</v>
      </c>
      <c r="J53" s="69">
        <f>+E53*H53</f>
        <v>0</v>
      </c>
      <c r="K53" s="32" t="s">
        <v>83</v>
      </c>
    </row>
    <row r="54" spans="1:11" ht="12">
      <c r="A54" s="29">
        <v>450</v>
      </c>
      <c r="B54" s="29" t="s">
        <v>194</v>
      </c>
      <c r="D54" s="33">
        <v>0</v>
      </c>
      <c r="E54" s="32" t="s">
        <v>83</v>
      </c>
      <c r="F54" s="32" t="s">
        <v>83</v>
      </c>
      <c r="G54" s="41">
        <v>0</v>
      </c>
      <c r="H54" s="32" t="s">
        <v>83</v>
      </c>
      <c r="I54" s="32" t="s">
        <v>83</v>
      </c>
      <c r="J54" s="69">
        <f>+D54*G54</f>
        <v>0</v>
      </c>
      <c r="K54" s="32" t="s">
        <v>83</v>
      </c>
    </row>
    <row r="55" spans="1:11" ht="12">
      <c r="A55" s="29">
        <v>460</v>
      </c>
      <c r="B55" s="29" t="s">
        <v>195</v>
      </c>
      <c r="D55" s="32" t="s">
        <v>83</v>
      </c>
      <c r="E55" s="32" t="s">
        <v>83</v>
      </c>
      <c r="F55" s="33">
        <v>0</v>
      </c>
      <c r="G55" s="32" t="s">
        <v>83</v>
      </c>
      <c r="H55" s="32" t="s">
        <v>83</v>
      </c>
      <c r="I55" s="70">
        <v>0</v>
      </c>
      <c r="J55" s="69">
        <f>+F55*I55</f>
        <v>0</v>
      </c>
      <c r="K55" s="32" t="s">
        <v>83</v>
      </c>
    </row>
    <row r="56" spans="1:11" ht="12">
      <c r="A56" s="29">
        <v>470</v>
      </c>
      <c r="B56" s="29" t="s">
        <v>196</v>
      </c>
      <c r="D56" s="32" t="s">
        <v>83</v>
      </c>
      <c r="E56" s="32" t="s">
        <v>83</v>
      </c>
      <c r="F56" s="32" t="s">
        <v>83</v>
      </c>
      <c r="G56" s="32" t="s">
        <v>83</v>
      </c>
      <c r="H56" s="32" t="s">
        <v>83</v>
      </c>
      <c r="I56" s="32" t="s">
        <v>83</v>
      </c>
      <c r="J56" s="39">
        <v>0</v>
      </c>
      <c r="K56" s="32" t="s">
        <v>83</v>
      </c>
    </row>
    <row r="57" spans="1:11" ht="12">
      <c r="A57" s="29">
        <v>480</v>
      </c>
      <c r="B57" s="29" t="s">
        <v>197</v>
      </c>
      <c r="D57" s="32" t="s">
        <v>83</v>
      </c>
      <c r="E57" s="32" t="s">
        <v>83</v>
      </c>
      <c r="F57" s="32" t="s">
        <v>83</v>
      </c>
      <c r="G57" s="32" t="s">
        <v>83</v>
      </c>
      <c r="H57" s="32" t="s">
        <v>83</v>
      </c>
      <c r="I57" s="32" t="s">
        <v>83</v>
      </c>
      <c r="J57" s="69">
        <f>SUM(J32:J41)+SUM(J47:J56)</f>
        <v>0</v>
      </c>
      <c r="K57" s="39">
        <v>0</v>
      </c>
    </row>
    <row r="58" spans="2:11" ht="12">
      <c r="B58" s="28" t="s">
        <v>159</v>
      </c>
      <c r="D58" s="38" t="s">
        <v>84</v>
      </c>
      <c r="E58" s="38" t="s">
        <v>84</v>
      </c>
      <c r="F58" s="38" t="s">
        <v>84</v>
      </c>
      <c r="G58" s="38" t="s">
        <v>84</v>
      </c>
      <c r="H58" s="38" t="s">
        <v>84</v>
      </c>
      <c r="I58" s="38" t="s">
        <v>84</v>
      </c>
      <c r="J58" s="38" t="s">
        <v>84</v>
      </c>
      <c r="K58" s="38" t="s">
        <v>84</v>
      </c>
    </row>
    <row r="59" spans="1:11" ht="12">
      <c r="A59" s="29">
        <v>490</v>
      </c>
      <c r="B59" s="29" t="s">
        <v>198</v>
      </c>
      <c r="D59" s="32" t="s">
        <v>83</v>
      </c>
      <c r="E59" s="41">
        <v>0</v>
      </c>
      <c r="F59" s="32" t="s">
        <v>83</v>
      </c>
      <c r="G59" s="32" t="s">
        <v>83</v>
      </c>
      <c r="H59" s="41">
        <v>0</v>
      </c>
      <c r="I59" s="32" t="s">
        <v>83</v>
      </c>
      <c r="J59" s="69">
        <f>+E59*H59</f>
        <v>0</v>
      </c>
      <c r="K59" s="32" t="s">
        <v>83</v>
      </c>
    </row>
    <row r="60" spans="1:11" ht="12">
      <c r="A60" s="29">
        <v>500</v>
      </c>
      <c r="B60" s="29" t="s">
        <v>199</v>
      </c>
      <c r="D60" s="32" t="s">
        <v>83</v>
      </c>
      <c r="E60" s="41">
        <v>0</v>
      </c>
      <c r="F60" s="32" t="s">
        <v>83</v>
      </c>
      <c r="G60" s="32" t="s">
        <v>83</v>
      </c>
      <c r="H60" s="41">
        <v>0</v>
      </c>
      <c r="I60" s="32" t="s">
        <v>83</v>
      </c>
      <c r="J60" s="69">
        <f>+E60*H60</f>
        <v>0</v>
      </c>
      <c r="K60" s="32" t="s">
        <v>83</v>
      </c>
    </row>
    <row r="61" spans="1:11" ht="12">
      <c r="A61" s="29">
        <v>510</v>
      </c>
      <c r="B61" s="29" t="s">
        <v>200</v>
      </c>
      <c r="D61" s="41">
        <v>0</v>
      </c>
      <c r="E61" s="32" t="s">
        <v>83</v>
      </c>
      <c r="F61" s="32" t="s">
        <v>83</v>
      </c>
      <c r="G61" s="41">
        <v>0</v>
      </c>
      <c r="H61" s="32" t="s">
        <v>83</v>
      </c>
      <c r="I61" s="32" t="s">
        <v>83</v>
      </c>
      <c r="J61" s="69">
        <f>+D61*G61</f>
        <v>0</v>
      </c>
      <c r="K61" s="32" t="s">
        <v>83</v>
      </c>
    </row>
    <row r="62" spans="1:11" ht="12">
      <c r="A62" s="29">
        <v>520</v>
      </c>
      <c r="B62" s="29" t="s">
        <v>201</v>
      </c>
      <c r="D62" s="32" t="s">
        <v>83</v>
      </c>
      <c r="E62" s="32" t="s">
        <v>83</v>
      </c>
      <c r="F62" s="33">
        <v>0</v>
      </c>
      <c r="G62" s="32" t="s">
        <v>83</v>
      </c>
      <c r="H62" s="32" t="s">
        <v>83</v>
      </c>
      <c r="I62" s="70">
        <v>0</v>
      </c>
      <c r="J62" s="69">
        <f>+F62*I62</f>
        <v>0</v>
      </c>
      <c r="K62" s="32" t="s">
        <v>83</v>
      </c>
    </row>
    <row r="63" spans="1:11" ht="12">
      <c r="A63" s="29">
        <v>530</v>
      </c>
      <c r="B63" s="29" t="s">
        <v>202</v>
      </c>
      <c r="D63" s="32" t="s">
        <v>83</v>
      </c>
      <c r="E63" s="41">
        <v>0</v>
      </c>
      <c r="F63" s="32" t="s">
        <v>83</v>
      </c>
      <c r="G63" s="32" t="s">
        <v>83</v>
      </c>
      <c r="H63" s="41">
        <v>0</v>
      </c>
      <c r="I63" s="32" t="s">
        <v>83</v>
      </c>
      <c r="J63" s="69">
        <f>+E63*H63</f>
        <v>0</v>
      </c>
      <c r="K63" s="32" t="s">
        <v>83</v>
      </c>
    </row>
    <row r="64" spans="2:11" ht="12">
      <c r="B64" s="28" t="s">
        <v>160</v>
      </c>
      <c r="D64" s="38" t="s">
        <v>84</v>
      </c>
      <c r="E64" s="38" t="s">
        <v>84</v>
      </c>
      <c r="F64" s="38" t="s">
        <v>84</v>
      </c>
      <c r="G64" s="38" t="s">
        <v>84</v>
      </c>
      <c r="H64" s="38" t="s">
        <v>84</v>
      </c>
      <c r="I64" s="38" t="s">
        <v>84</v>
      </c>
      <c r="J64" s="38" t="s">
        <v>84</v>
      </c>
      <c r="K64" s="38" t="s">
        <v>84</v>
      </c>
    </row>
    <row r="65" spans="1:11" ht="12">
      <c r="A65" s="29">
        <v>540</v>
      </c>
      <c r="B65" s="29" t="s">
        <v>203</v>
      </c>
      <c r="D65" s="32" t="s">
        <v>83</v>
      </c>
      <c r="E65" s="41">
        <v>0</v>
      </c>
      <c r="F65" s="32" t="s">
        <v>83</v>
      </c>
      <c r="G65" s="32" t="s">
        <v>83</v>
      </c>
      <c r="H65" s="41">
        <v>0</v>
      </c>
      <c r="I65" s="32" t="s">
        <v>83</v>
      </c>
      <c r="J65" s="69">
        <f>+E65*H65</f>
        <v>0</v>
      </c>
      <c r="K65" s="32" t="s">
        <v>83</v>
      </c>
    </row>
    <row r="66" spans="1:11" ht="12">
      <c r="A66" s="29">
        <v>550</v>
      </c>
      <c r="B66" s="29" t="s">
        <v>200</v>
      </c>
      <c r="D66" s="41">
        <v>0</v>
      </c>
      <c r="E66" s="32" t="s">
        <v>83</v>
      </c>
      <c r="F66" s="32" t="s">
        <v>83</v>
      </c>
      <c r="G66" s="41">
        <v>0</v>
      </c>
      <c r="H66" s="32" t="s">
        <v>83</v>
      </c>
      <c r="I66" s="32" t="s">
        <v>83</v>
      </c>
      <c r="J66" s="69">
        <f>+D66*G66</f>
        <v>0</v>
      </c>
      <c r="K66" s="32" t="s">
        <v>83</v>
      </c>
    </row>
    <row r="67" spans="1:11" ht="12">
      <c r="A67" s="29">
        <v>560</v>
      </c>
      <c r="B67" s="29" t="s">
        <v>201</v>
      </c>
      <c r="D67" s="32" t="s">
        <v>83</v>
      </c>
      <c r="E67" s="32" t="s">
        <v>83</v>
      </c>
      <c r="F67" s="33">
        <v>0</v>
      </c>
      <c r="G67" s="32" t="s">
        <v>83</v>
      </c>
      <c r="H67" s="32" t="s">
        <v>83</v>
      </c>
      <c r="I67" s="70">
        <v>0</v>
      </c>
      <c r="J67" s="69">
        <f>+F67*I67</f>
        <v>0</v>
      </c>
      <c r="K67" s="32" t="s">
        <v>83</v>
      </c>
    </row>
    <row r="68" spans="1:11" ht="12">
      <c r="A68" s="29">
        <v>570</v>
      </c>
      <c r="B68" s="29" t="s">
        <v>202</v>
      </c>
      <c r="D68" s="32" t="s">
        <v>83</v>
      </c>
      <c r="E68" s="41">
        <v>0</v>
      </c>
      <c r="F68" s="32" t="s">
        <v>83</v>
      </c>
      <c r="G68" s="32" t="s">
        <v>83</v>
      </c>
      <c r="H68" s="41">
        <v>0</v>
      </c>
      <c r="I68" s="32" t="s">
        <v>83</v>
      </c>
      <c r="J68" s="69">
        <f>+E68*H68</f>
        <v>0</v>
      </c>
      <c r="K68" s="32" t="s">
        <v>83</v>
      </c>
    </row>
    <row r="69" spans="1:11" ht="12">
      <c r="A69" s="29">
        <v>580</v>
      </c>
      <c r="B69" s="29" t="s">
        <v>204</v>
      </c>
      <c r="D69" s="32" t="s">
        <v>83</v>
      </c>
      <c r="E69" s="32" t="s">
        <v>83</v>
      </c>
      <c r="F69" s="32" t="s">
        <v>83</v>
      </c>
      <c r="G69" s="32" t="s">
        <v>83</v>
      </c>
      <c r="H69" s="32" t="s">
        <v>83</v>
      </c>
      <c r="I69" s="32" t="s">
        <v>83</v>
      </c>
      <c r="J69" s="71">
        <v>0</v>
      </c>
      <c r="K69" s="70">
        <v>0</v>
      </c>
    </row>
    <row r="71" ht="12">
      <c r="B71" s="29" t="s">
        <v>367</v>
      </c>
    </row>
    <row r="72" ht="12">
      <c r="B72" s="29" t="s">
        <v>368</v>
      </c>
    </row>
  </sheetData>
  <printOptions/>
  <pageMargins left="0.75" right="0.5" top="0.75" bottom="1" header="0.55" footer="0.5"/>
  <pageSetup horizontalDpi="300" verticalDpi="300" orientation="landscape" scale="90" r:id="rId3"/>
  <headerFooter alignWithMargins="0">
    <oddHeader>&amp;L&amp;"Arial,Bold"&amp;9
Page &amp;P of &amp;N</oddHeader>
  </headerFooter>
  <rowBreaks count="1" manualBreakCount="1">
    <brk id="41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5" max="5" width="18.7109375" style="0" customWidth="1"/>
    <col min="6" max="6" width="18.00390625" style="0" customWidth="1"/>
    <col min="7" max="7" width="16.421875" style="0" customWidth="1"/>
    <col min="8" max="8" width="13.7109375" style="0" customWidth="1"/>
  </cols>
  <sheetData>
    <row r="1" spans="1:6" ht="12.75">
      <c r="A1" s="1" t="s">
        <v>205</v>
      </c>
      <c r="F1" s="1" t="s">
        <v>143</v>
      </c>
    </row>
    <row r="2" spans="1:6" ht="12.75">
      <c r="A2" s="1" t="s">
        <v>0</v>
      </c>
      <c r="C2" s="99">
        <f>'COS-1(P)'!C2</f>
        <v>39614</v>
      </c>
      <c r="F2" s="3" t="s">
        <v>334</v>
      </c>
    </row>
    <row r="3" spans="1:6" ht="12.75">
      <c r="A3" s="1" t="s">
        <v>1</v>
      </c>
      <c r="C3" s="3" t="str">
        <f>'COS-1(P)'!C3</f>
        <v>Telephone Company</v>
      </c>
      <c r="F3" s="1" t="str">
        <f>'COS-1(P)'!F4</f>
        <v>Test Year, 7/08 - 6/09</v>
      </c>
    </row>
    <row r="4" spans="1:3" ht="12.75">
      <c r="A4" s="1" t="s">
        <v>127</v>
      </c>
      <c r="C4" s="3">
        <f>'COS-1(P)'!C4</f>
        <v>0</v>
      </c>
    </row>
    <row r="5" spans="1:3" ht="12.75">
      <c r="A5" s="1" t="str">
        <f>'COS-1(P)'!A5</f>
        <v>COSA:</v>
      </c>
      <c r="C5" s="3">
        <f>'COS-1(P)'!C5</f>
        <v>0</v>
      </c>
    </row>
    <row r="6" ht="12.75">
      <c r="A6" s="1"/>
    </row>
    <row r="8" spans="5:10" ht="12.75">
      <c r="E8" s="6" t="s">
        <v>78</v>
      </c>
      <c r="F8" s="6" t="s">
        <v>211</v>
      </c>
      <c r="G8" s="6" t="s">
        <v>202</v>
      </c>
      <c r="H8" s="6"/>
      <c r="I8" s="6"/>
      <c r="J8" s="1"/>
    </row>
    <row r="9" spans="5:10" ht="12.75">
      <c r="E9" s="6" t="s">
        <v>15</v>
      </c>
      <c r="F9" s="6" t="s">
        <v>212</v>
      </c>
      <c r="G9" s="6" t="s">
        <v>212</v>
      </c>
      <c r="H9" s="6" t="s">
        <v>213</v>
      </c>
      <c r="I9" s="6"/>
      <c r="J9" s="1"/>
    </row>
    <row r="10" spans="5:10" ht="12.75">
      <c r="E10" s="6" t="s">
        <v>8</v>
      </c>
      <c r="F10" s="6" t="s">
        <v>9</v>
      </c>
      <c r="G10" s="6" t="s">
        <v>73</v>
      </c>
      <c r="H10" s="6" t="s">
        <v>74</v>
      </c>
      <c r="I10" s="6"/>
      <c r="J10" s="1"/>
    </row>
    <row r="11" spans="1:8" ht="12.75">
      <c r="A11">
        <v>100</v>
      </c>
      <c r="B11" t="s">
        <v>207</v>
      </c>
      <c r="E11" s="13">
        <f aca="true" t="shared" si="0" ref="E11:E17">SUM(F11:H11)</f>
        <v>0</v>
      </c>
      <c r="F11" s="8">
        <v>0</v>
      </c>
      <c r="G11" s="8">
        <v>0</v>
      </c>
      <c r="H11" s="8">
        <v>0</v>
      </c>
    </row>
    <row r="12" spans="1:8" ht="12.75">
      <c r="A12">
        <v>110</v>
      </c>
      <c r="B12" t="s">
        <v>208</v>
      </c>
      <c r="E12" s="13">
        <f t="shared" si="0"/>
        <v>0</v>
      </c>
      <c r="F12" s="8">
        <v>0</v>
      </c>
      <c r="G12" s="8">
        <v>0</v>
      </c>
      <c r="H12" s="8">
        <v>0</v>
      </c>
    </row>
    <row r="13" spans="1:8" ht="12.75">
      <c r="A13">
        <v>120</v>
      </c>
      <c r="B13" t="s">
        <v>209</v>
      </c>
      <c r="E13" s="13">
        <f t="shared" si="0"/>
        <v>0</v>
      </c>
      <c r="F13" s="8">
        <v>0</v>
      </c>
      <c r="G13" s="8">
        <v>0</v>
      </c>
      <c r="H13" s="8">
        <v>0</v>
      </c>
    </row>
    <row r="14" spans="1:8" ht="12.75">
      <c r="A14">
        <v>130</v>
      </c>
      <c r="B14" t="s">
        <v>176</v>
      </c>
      <c r="E14" s="13">
        <f t="shared" si="0"/>
        <v>0</v>
      </c>
      <c r="F14" s="8">
        <v>0</v>
      </c>
      <c r="G14" s="8">
        <v>0</v>
      </c>
      <c r="H14" s="8">
        <v>0</v>
      </c>
    </row>
    <row r="15" spans="1:8" ht="12.75">
      <c r="A15">
        <v>140</v>
      </c>
      <c r="B15" t="s">
        <v>110</v>
      </c>
      <c r="E15" s="13">
        <f t="shared" si="0"/>
        <v>0</v>
      </c>
      <c r="F15" s="8">
        <v>0</v>
      </c>
      <c r="G15" s="8">
        <v>0</v>
      </c>
      <c r="H15" s="8">
        <v>0</v>
      </c>
    </row>
    <row r="16" spans="1:8" ht="12.75">
      <c r="A16">
        <v>150</v>
      </c>
      <c r="B16" t="s">
        <v>157</v>
      </c>
      <c r="E16" s="13">
        <f t="shared" si="0"/>
        <v>0</v>
      </c>
      <c r="F16" s="8">
        <v>0</v>
      </c>
      <c r="G16" s="8">
        <v>0</v>
      </c>
      <c r="H16" s="8">
        <v>0</v>
      </c>
    </row>
    <row r="17" spans="1:8" ht="12.75">
      <c r="A17">
        <v>160</v>
      </c>
      <c r="B17" t="s">
        <v>210</v>
      </c>
      <c r="E17" s="13">
        <f t="shared" si="0"/>
        <v>0</v>
      </c>
      <c r="F17" s="13">
        <f>+F13+F15+F16</f>
        <v>0</v>
      </c>
      <c r="G17" s="13">
        <f>+G13+G15+G16</f>
        <v>0</v>
      </c>
      <c r="H17" s="13">
        <f>+H13+H15+H16</f>
        <v>0</v>
      </c>
    </row>
    <row r="20" ht="12.75">
      <c r="B20" t="s">
        <v>214</v>
      </c>
    </row>
  </sheetData>
  <printOptions/>
  <pageMargins left="0.75" right="0.75" top="1" bottom="1" header="1.35" footer="0.5"/>
  <pageSetup horizontalDpi="300" verticalDpi="300" orientation="landscape" r:id="rId1"/>
  <headerFooter alignWithMargins="0">
    <oddHeader>&amp;L&amp;"Arial,Bold"
 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H10" sqref="H10"/>
    </sheetView>
  </sheetViews>
  <sheetFormatPr defaultColWidth="9.140625" defaultRowHeight="12.75"/>
  <cols>
    <col min="1" max="1" width="9.140625" style="9" customWidth="1"/>
    <col min="2" max="2" width="10.00390625" style="9" customWidth="1"/>
    <col min="3" max="5" width="9.140625" style="9" customWidth="1"/>
    <col min="6" max="6" width="13.140625" style="9" customWidth="1"/>
    <col min="7" max="7" width="15.00390625" style="9" customWidth="1"/>
    <col min="8" max="8" width="14.00390625" style="9" customWidth="1"/>
    <col min="9" max="9" width="13.28125" style="9" customWidth="1"/>
    <col min="10" max="10" width="11.28125" style="9" customWidth="1"/>
    <col min="11" max="16384" width="9.140625" style="9" customWidth="1"/>
  </cols>
  <sheetData>
    <row r="1" spans="1:7" ht="12.75">
      <c r="A1" s="1" t="s">
        <v>215</v>
      </c>
      <c r="B1" s="1"/>
      <c r="C1" s="1"/>
      <c r="F1" s="1"/>
      <c r="G1" s="1" t="s">
        <v>143</v>
      </c>
    </row>
    <row r="2" spans="1:7" ht="12.75">
      <c r="A2" s="1" t="s">
        <v>0</v>
      </c>
      <c r="B2" s="1"/>
      <c r="C2" s="99">
        <f>'COS-1(P)'!C2</f>
        <v>39614</v>
      </c>
      <c r="G2" s="1" t="s">
        <v>375</v>
      </c>
    </row>
    <row r="3" spans="1:7" ht="12.75">
      <c r="A3" s="1" t="s">
        <v>1</v>
      </c>
      <c r="B3" s="1"/>
      <c r="C3" s="3" t="str">
        <f>'COS-1(P)'!C3</f>
        <v>Telephone Company</v>
      </c>
      <c r="F3" s="1"/>
      <c r="G3" s="1" t="s">
        <v>376</v>
      </c>
    </row>
    <row r="4" spans="1:3" ht="12.75">
      <c r="A4" s="1" t="s">
        <v>127</v>
      </c>
      <c r="C4" s="3">
        <f>'COS-1(P)'!C4</f>
        <v>0</v>
      </c>
    </row>
    <row r="5" spans="1:3" ht="12.75">
      <c r="A5" s="1" t="str">
        <f>'COS-1(P)'!A5</f>
        <v>COSA:</v>
      </c>
      <c r="C5" s="3">
        <f>'COS-1(P)'!C5</f>
        <v>0</v>
      </c>
    </row>
    <row r="6" ht="12.75">
      <c r="A6" s="1"/>
    </row>
    <row r="7" spans="7:18" ht="12.75">
      <c r="G7" s="6" t="s">
        <v>227</v>
      </c>
      <c r="H7" s="6" t="s">
        <v>229</v>
      </c>
      <c r="I7" s="6" t="s">
        <v>230</v>
      </c>
      <c r="J7" s="6" t="s">
        <v>230</v>
      </c>
      <c r="K7" s="6"/>
      <c r="L7" s="6"/>
      <c r="M7" s="6"/>
      <c r="N7" s="6"/>
      <c r="O7" s="6"/>
      <c r="P7" s="6"/>
      <c r="Q7" s="6"/>
      <c r="R7" s="6"/>
    </row>
    <row r="8" spans="6:14" ht="12.75">
      <c r="F8" s="65">
        <v>39264</v>
      </c>
      <c r="G8" s="6" t="s">
        <v>228</v>
      </c>
      <c r="H8" s="65">
        <v>39630</v>
      </c>
      <c r="I8" s="15">
        <f>F8</f>
        <v>39264</v>
      </c>
      <c r="J8" s="6" t="s">
        <v>227</v>
      </c>
      <c r="K8" s="6"/>
      <c r="L8" s="6"/>
      <c r="M8" s="6"/>
      <c r="N8" s="6"/>
    </row>
    <row r="9" spans="6:14" ht="12.75">
      <c r="F9" s="6" t="s">
        <v>149</v>
      </c>
      <c r="G9" s="6" t="s">
        <v>149</v>
      </c>
      <c r="H9" s="6" t="s">
        <v>149</v>
      </c>
      <c r="I9" s="65">
        <f>H8</f>
        <v>39630</v>
      </c>
      <c r="J9" s="15">
        <f>H8</f>
        <v>39630</v>
      </c>
      <c r="K9" s="6"/>
      <c r="L9" s="6"/>
      <c r="M9" s="6"/>
      <c r="N9" s="6"/>
    </row>
    <row r="10" spans="2:14" ht="12.75">
      <c r="B10" s="1" t="s">
        <v>217</v>
      </c>
      <c r="F10" s="6" t="s">
        <v>8</v>
      </c>
      <c r="G10" s="6" t="s">
        <v>9</v>
      </c>
      <c r="H10" s="6" t="s">
        <v>73</v>
      </c>
      <c r="I10" s="6" t="s">
        <v>74</v>
      </c>
      <c r="J10" s="6" t="s">
        <v>77</v>
      </c>
      <c r="K10" s="6"/>
      <c r="L10" s="6"/>
      <c r="M10" s="6"/>
      <c r="N10" s="6"/>
    </row>
    <row r="11" spans="1:10" ht="12.75">
      <c r="A11" s="9">
        <v>100</v>
      </c>
      <c r="B11" s="9" t="s">
        <v>392</v>
      </c>
      <c r="F11" s="66">
        <v>0</v>
      </c>
      <c r="G11" s="66">
        <v>0</v>
      </c>
      <c r="H11" s="66">
        <v>0</v>
      </c>
      <c r="I11" s="67">
        <f>IF(F11=0,0,(H11-F11)/F11)</f>
        <v>0</v>
      </c>
      <c r="J11" s="67">
        <f>IF(G11=0,0,(H11-G11)/G11)</f>
        <v>0</v>
      </c>
    </row>
    <row r="12" spans="6:10" ht="12.75">
      <c r="F12" s="17" t="s">
        <v>84</v>
      </c>
      <c r="G12" s="17" t="s">
        <v>84</v>
      </c>
      <c r="H12" s="17" t="s">
        <v>84</v>
      </c>
      <c r="I12" s="17" t="s">
        <v>84</v>
      </c>
      <c r="J12" s="17" t="s">
        <v>84</v>
      </c>
    </row>
    <row r="13" spans="1:10" ht="12.75">
      <c r="A13" s="9">
        <v>110</v>
      </c>
      <c r="B13" s="9" t="s">
        <v>393</v>
      </c>
      <c r="F13" s="66">
        <v>0</v>
      </c>
      <c r="G13" s="66">
        <v>0</v>
      </c>
      <c r="H13" s="66">
        <v>0</v>
      </c>
      <c r="I13" s="67">
        <f>IF(F13=0,0,(H13-F13)/F13)</f>
        <v>0</v>
      </c>
      <c r="J13" s="67">
        <f>IF(G13=0,0,(H13-G13)/G13)</f>
        <v>0</v>
      </c>
    </row>
    <row r="14" spans="6:10" ht="12.75">
      <c r="F14" s="17" t="s">
        <v>84</v>
      </c>
      <c r="G14" s="17" t="s">
        <v>84</v>
      </c>
      <c r="H14" s="17" t="s">
        <v>84</v>
      </c>
      <c r="I14" s="17" t="s">
        <v>84</v>
      </c>
      <c r="J14" s="17" t="s">
        <v>84</v>
      </c>
    </row>
    <row r="15" spans="1:10" ht="12.75">
      <c r="A15" s="9">
        <v>120</v>
      </c>
      <c r="B15" s="9" t="s">
        <v>394</v>
      </c>
      <c r="F15" s="66">
        <v>0</v>
      </c>
      <c r="G15" s="66">
        <v>0</v>
      </c>
      <c r="H15" s="66">
        <v>0</v>
      </c>
      <c r="I15" s="67">
        <f>IF(F15=0,0,(H15-F15)/F15)</f>
        <v>0</v>
      </c>
      <c r="J15" s="67">
        <f>IF(G15=0,0,(H15-G15)/G15)</f>
        <v>0</v>
      </c>
    </row>
    <row r="16" spans="6:10" ht="12.75">
      <c r="F16" s="17" t="s">
        <v>84</v>
      </c>
      <c r="G16" s="17" t="s">
        <v>84</v>
      </c>
      <c r="H16" s="17" t="s">
        <v>84</v>
      </c>
      <c r="I16" s="17" t="s">
        <v>84</v>
      </c>
      <c r="J16" s="17" t="s">
        <v>84</v>
      </c>
    </row>
    <row r="17" spans="1:10" ht="12.75">
      <c r="A17" s="9">
        <v>130</v>
      </c>
      <c r="B17" s="9" t="s">
        <v>395</v>
      </c>
      <c r="F17" s="66">
        <v>0</v>
      </c>
      <c r="G17" s="66">
        <v>0</v>
      </c>
      <c r="H17" s="66">
        <v>0</v>
      </c>
      <c r="I17" s="67">
        <f>IF(F17=0,0,(H17-F17)/F17)</f>
        <v>0</v>
      </c>
      <c r="J17" s="67">
        <f>IF(G17=0,0,(H17-G17)/G17)</f>
        <v>0</v>
      </c>
    </row>
    <row r="18" spans="6:10" ht="12.75">
      <c r="F18" s="17" t="s">
        <v>84</v>
      </c>
      <c r="G18" s="17" t="s">
        <v>84</v>
      </c>
      <c r="H18" s="17" t="s">
        <v>84</v>
      </c>
      <c r="I18" s="17" t="s">
        <v>84</v>
      </c>
      <c r="J18" s="17" t="s">
        <v>84</v>
      </c>
    </row>
    <row r="19" spans="1:10" ht="12.75">
      <c r="A19" s="9">
        <v>140</v>
      </c>
      <c r="B19" s="9" t="s">
        <v>176</v>
      </c>
      <c r="F19" s="66">
        <v>0</v>
      </c>
      <c r="G19" s="66">
        <v>0</v>
      </c>
      <c r="H19" s="66">
        <v>0</v>
      </c>
      <c r="I19" s="67">
        <f>IF(F19=0,0,(H19-F19)/F19)</f>
        <v>0</v>
      </c>
      <c r="J19" s="67">
        <f>IF(G19=0,0,(H19-G19)/G19)</f>
        <v>0</v>
      </c>
    </row>
    <row r="20" spans="6:10" ht="12.75">
      <c r="F20" s="17" t="s">
        <v>84</v>
      </c>
      <c r="G20" s="17" t="s">
        <v>84</v>
      </c>
      <c r="H20" s="17" t="s">
        <v>84</v>
      </c>
      <c r="I20" s="17" t="s">
        <v>84</v>
      </c>
      <c r="J20" s="17" t="s">
        <v>84</v>
      </c>
    </row>
    <row r="21" spans="2:10" ht="12.75">
      <c r="B21" s="1" t="s">
        <v>216</v>
      </c>
      <c r="F21" s="17" t="s">
        <v>84</v>
      </c>
      <c r="G21" s="17" t="s">
        <v>84</v>
      </c>
      <c r="H21" s="17" t="s">
        <v>84</v>
      </c>
      <c r="I21" s="17" t="s">
        <v>84</v>
      </c>
      <c r="J21" s="17" t="s">
        <v>84</v>
      </c>
    </row>
    <row r="22" spans="1:10" ht="12.75">
      <c r="A22" s="9">
        <v>150</v>
      </c>
      <c r="B22" s="9" t="s">
        <v>396</v>
      </c>
      <c r="F22" s="5">
        <v>0</v>
      </c>
      <c r="G22" s="16">
        <v>0</v>
      </c>
      <c r="H22" s="16">
        <v>0</v>
      </c>
      <c r="I22" s="67">
        <f>IF(F22=0,0,(H22-F22)/F22)</f>
        <v>0</v>
      </c>
      <c r="J22" s="67">
        <f>IF(G22=0,0,(H22-G22)/G22)</f>
        <v>0</v>
      </c>
    </row>
    <row r="23" spans="6:10" ht="12.75">
      <c r="F23" s="17" t="s">
        <v>84</v>
      </c>
      <c r="G23" s="17" t="s">
        <v>84</v>
      </c>
      <c r="H23" s="17" t="s">
        <v>84</v>
      </c>
      <c r="I23" s="17" t="s">
        <v>84</v>
      </c>
      <c r="J23" s="17" t="s">
        <v>84</v>
      </c>
    </row>
    <row r="24" spans="1:10" ht="12.75">
      <c r="A24" s="9">
        <v>160</v>
      </c>
      <c r="B24" s="9" t="s">
        <v>218</v>
      </c>
      <c r="F24" s="5">
        <v>0</v>
      </c>
      <c r="G24" s="16">
        <v>0</v>
      </c>
      <c r="H24" s="16">
        <v>0</v>
      </c>
      <c r="I24" s="67">
        <f>IF(F24=0,0,(H24-F24)/F24)</f>
        <v>0</v>
      </c>
      <c r="J24" s="67">
        <f>IF(G24=0,0,(H24-G24)/G24)</f>
        <v>0</v>
      </c>
    </row>
    <row r="25" spans="6:10" ht="12.75">
      <c r="F25" s="61"/>
      <c r="G25" s="61"/>
      <c r="H25" s="61"/>
      <c r="I25" s="61"/>
      <c r="J25" s="61"/>
    </row>
    <row r="26" spans="2:10" ht="12.75">
      <c r="B26" s="1" t="s">
        <v>219</v>
      </c>
      <c r="F26" s="6" t="s">
        <v>8</v>
      </c>
      <c r="G26" s="6" t="s">
        <v>9</v>
      </c>
      <c r="H26" s="6" t="s">
        <v>73</v>
      </c>
      <c r="I26" s="6" t="s">
        <v>74</v>
      </c>
      <c r="J26" s="6" t="s">
        <v>77</v>
      </c>
    </row>
    <row r="27" spans="1:10" ht="12.75">
      <c r="A27" s="9">
        <v>170</v>
      </c>
      <c r="B27" s="9" t="s">
        <v>397</v>
      </c>
      <c r="F27" s="66">
        <v>0</v>
      </c>
      <c r="G27" s="66">
        <v>0</v>
      </c>
      <c r="H27" s="66">
        <v>0</v>
      </c>
      <c r="I27" s="67">
        <f>IF(F27=0,0,(H27-F27)/F27)</f>
        <v>0</v>
      </c>
      <c r="J27" s="67">
        <f>IF(G27=0,0,(H27-G27)/G27)</f>
        <v>0</v>
      </c>
    </row>
    <row r="28" spans="6:10" ht="12.75">
      <c r="F28" s="17" t="s">
        <v>84</v>
      </c>
      <c r="G28" s="17" t="s">
        <v>84</v>
      </c>
      <c r="H28" s="17" t="s">
        <v>84</v>
      </c>
      <c r="I28" s="17" t="s">
        <v>84</v>
      </c>
      <c r="J28" s="17" t="s">
        <v>84</v>
      </c>
    </row>
    <row r="29" spans="1:10" ht="12.75">
      <c r="A29" s="9">
        <v>180</v>
      </c>
      <c r="B29" s="9" t="s">
        <v>398</v>
      </c>
      <c r="F29" s="66">
        <v>0</v>
      </c>
      <c r="G29" s="66">
        <v>0</v>
      </c>
      <c r="H29" s="66">
        <v>0</v>
      </c>
      <c r="I29" s="67">
        <f>IF(F29=0,0,(H29-F29)/F29)</f>
        <v>0</v>
      </c>
      <c r="J29" s="67">
        <f>IF(G29=0,0,(H29-G29)/G29)</f>
        <v>0</v>
      </c>
    </row>
    <row r="30" spans="6:10" ht="12.75">
      <c r="F30" s="17" t="s">
        <v>84</v>
      </c>
      <c r="G30" s="17" t="s">
        <v>84</v>
      </c>
      <c r="H30" s="17" t="s">
        <v>84</v>
      </c>
      <c r="I30" s="17" t="s">
        <v>84</v>
      </c>
      <c r="J30" s="17" t="s">
        <v>84</v>
      </c>
    </row>
    <row r="31" spans="1:10" ht="12.75">
      <c r="A31" s="9">
        <v>190</v>
      </c>
      <c r="B31" s="9" t="s">
        <v>221</v>
      </c>
      <c r="F31" s="5">
        <v>0</v>
      </c>
      <c r="G31" s="16">
        <v>0</v>
      </c>
      <c r="H31" s="16">
        <v>0</v>
      </c>
      <c r="I31" s="67">
        <f>IF(F31=0,0,(H31-F31)/F31)</f>
        <v>0</v>
      </c>
      <c r="J31" s="67">
        <f>IF(G31=0,0,(H31-G31)/G31)</f>
        <v>0</v>
      </c>
    </row>
    <row r="32" spans="6:10" ht="12.75">
      <c r="F32" s="17" t="s">
        <v>84</v>
      </c>
      <c r="G32" s="17" t="s">
        <v>84</v>
      </c>
      <c r="H32" s="17" t="s">
        <v>84</v>
      </c>
      <c r="I32" s="17" t="s">
        <v>84</v>
      </c>
      <c r="J32" s="17" t="s">
        <v>84</v>
      </c>
    </row>
    <row r="33" spans="1:10" ht="12.75">
      <c r="A33" s="9">
        <v>200</v>
      </c>
      <c r="B33" s="9" t="s">
        <v>220</v>
      </c>
      <c r="F33" s="5">
        <v>0</v>
      </c>
      <c r="G33" s="16">
        <v>0</v>
      </c>
      <c r="H33" s="16">
        <v>0</v>
      </c>
      <c r="I33" s="67">
        <f>IF(F33=0,0,(H33-F33)/F33)</f>
        <v>0</v>
      </c>
      <c r="J33" s="67">
        <f>IF(G33=0,0,(H33-G33)/G33)</f>
        <v>0</v>
      </c>
    </row>
    <row r="34" spans="6:10" ht="12.75">
      <c r="F34" s="17" t="s">
        <v>84</v>
      </c>
      <c r="G34" s="17" t="s">
        <v>84</v>
      </c>
      <c r="H34" s="17" t="s">
        <v>84</v>
      </c>
      <c r="I34" s="17" t="s">
        <v>84</v>
      </c>
      <c r="J34" s="17" t="s">
        <v>84</v>
      </c>
    </row>
    <row r="35" spans="1:10" ht="12.75">
      <c r="A35" s="9">
        <v>210</v>
      </c>
      <c r="B35" s="9" t="s">
        <v>222</v>
      </c>
      <c r="F35" s="5">
        <v>0</v>
      </c>
      <c r="G35" s="16">
        <v>0</v>
      </c>
      <c r="H35" s="16">
        <v>0</v>
      </c>
      <c r="I35" s="67">
        <f>IF(F35=0,0,(H35-F35)/F35)</f>
        <v>0</v>
      </c>
      <c r="J35" s="67">
        <f>IF(G35=0,0,(H35-G35)/G35)</f>
        <v>0</v>
      </c>
    </row>
    <row r="36" spans="6:10" ht="12.75">
      <c r="F36" s="17" t="s">
        <v>84</v>
      </c>
      <c r="G36" s="17" t="s">
        <v>84</v>
      </c>
      <c r="H36" s="17" t="s">
        <v>84</v>
      </c>
      <c r="I36" s="17" t="s">
        <v>84</v>
      </c>
      <c r="J36" s="17" t="s">
        <v>84</v>
      </c>
    </row>
    <row r="37" spans="1:10" ht="12.75">
      <c r="A37" s="9">
        <v>220</v>
      </c>
      <c r="B37" s="9" t="s">
        <v>399</v>
      </c>
      <c r="F37" s="68">
        <v>0</v>
      </c>
      <c r="G37" s="68">
        <v>0</v>
      </c>
      <c r="H37" s="68">
        <v>0</v>
      </c>
      <c r="I37" s="67">
        <f>IF(F37=0,0,(H37-F37)/F37)</f>
        <v>0</v>
      </c>
      <c r="J37" s="67">
        <f>IF(G37=0,0,(H37-G37)/G37)</f>
        <v>0</v>
      </c>
    </row>
    <row r="38" spans="6:10" ht="12.75">
      <c r="F38" s="17" t="s">
        <v>84</v>
      </c>
      <c r="G38" s="17" t="s">
        <v>84</v>
      </c>
      <c r="H38" s="17" t="s">
        <v>84</v>
      </c>
      <c r="I38" s="17" t="s">
        <v>84</v>
      </c>
      <c r="J38" s="17" t="s">
        <v>84</v>
      </c>
    </row>
    <row r="39" spans="1:10" ht="12.75">
      <c r="A39" s="9">
        <v>230</v>
      </c>
      <c r="B39" s="9" t="s">
        <v>400</v>
      </c>
      <c r="F39" s="68">
        <v>0</v>
      </c>
      <c r="G39" s="68">
        <v>0</v>
      </c>
      <c r="H39" s="68">
        <v>0</v>
      </c>
      <c r="I39" s="67">
        <f>IF(F39=0,0,(H39-F39)/F39)</f>
        <v>0</v>
      </c>
      <c r="J39" s="67">
        <f>IF(G39=0,0,(H39-G39)/G39)</f>
        <v>0</v>
      </c>
    </row>
    <row r="40" spans="6:10" ht="12.75">
      <c r="F40" s="17" t="s">
        <v>84</v>
      </c>
      <c r="G40" s="17" t="s">
        <v>84</v>
      </c>
      <c r="H40" s="17" t="s">
        <v>84</v>
      </c>
      <c r="I40" s="17" t="s">
        <v>84</v>
      </c>
      <c r="J40" s="17" t="s">
        <v>84</v>
      </c>
    </row>
    <row r="41" spans="1:10" ht="12.75">
      <c r="A41" s="9">
        <v>240</v>
      </c>
      <c r="B41" s="9" t="s">
        <v>401</v>
      </c>
      <c r="F41" s="68">
        <v>0</v>
      </c>
      <c r="G41" s="68">
        <v>0</v>
      </c>
      <c r="H41" s="68">
        <v>0</v>
      </c>
      <c r="I41" s="67">
        <f>IF(F41=0,0,(H41-F41)/F41)</f>
        <v>0</v>
      </c>
      <c r="J41" s="67">
        <f>IF(G41=0,0,(H41-G41)/G41)</f>
        <v>0</v>
      </c>
    </row>
    <row r="42" spans="6:10" ht="12.75">
      <c r="F42" s="17" t="s">
        <v>84</v>
      </c>
      <c r="G42" s="17" t="s">
        <v>84</v>
      </c>
      <c r="H42" s="17" t="s">
        <v>84</v>
      </c>
      <c r="I42" s="17" t="s">
        <v>84</v>
      </c>
      <c r="J42" s="17" t="s">
        <v>84</v>
      </c>
    </row>
    <row r="43" spans="1:10" ht="12.75">
      <c r="A43" s="9">
        <v>250</v>
      </c>
      <c r="B43" s="9" t="s">
        <v>223</v>
      </c>
      <c r="F43" s="16">
        <v>0</v>
      </c>
      <c r="G43" s="16">
        <v>0</v>
      </c>
      <c r="H43" s="16">
        <v>0</v>
      </c>
      <c r="I43" s="67">
        <f>IF(F43=0,0,(H43-F43)/F43)</f>
        <v>0</v>
      </c>
      <c r="J43" s="67">
        <f>IF(G43=0,0,(H43-G43)/G43)</f>
        <v>0</v>
      </c>
    </row>
    <row r="44" spans="6:10" ht="12.75">
      <c r="F44" s="17" t="s">
        <v>84</v>
      </c>
      <c r="G44" s="17" t="s">
        <v>84</v>
      </c>
      <c r="H44" s="17" t="s">
        <v>84</v>
      </c>
      <c r="I44" s="17" t="s">
        <v>84</v>
      </c>
      <c r="J44" s="17" t="s">
        <v>84</v>
      </c>
    </row>
    <row r="45" spans="1:10" ht="12.75">
      <c r="A45" s="9">
        <v>260</v>
      </c>
      <c r="B45" s="9" t="s">
        <v>224</v>
      </c>
      <c r="F45" s="16">
        <v>0</v>
      </c>
      <c r="G45" s="16">
        <v>0</v>
      </c>
      <c r="H45" s="16">
        <v>0</v>
      </c>
      <c r="I45" s="67">
        <f>IF(F45=0,0,(H45-F45)/F45)</f>
        <v>0</v>
      </c>
      <c r="J45" s="67">
        <f>IF(G45=0,0,(H45-G45)/G45)</f>
        <v>0</v>
      </c>
    </row>
    <row r="46" spans="6:10" ht="12.75">
      <c r="F46" s="17" t="s">
        <v>84</v>
      </c>
      <c r="G46" s="17" t="s">
        <v>84</v>
      </c>
      <c r="H46" s="17" t="s">
        <v>84</v>
      </c>
      <c r="I46" s="17" t="s">
        <v>84</v>
      </c>
      <c r="J46" s="17" t="s">
        <v>84</v>
      </c>
    </row>
    <row r="47" spans="1:10" ht="12.75">
      <c r="A47" s="9">
        <v>270</v>
      </c>
      <c r="B47" s="9" t="s">
        <v>225</v>
      </c>
      <c r="F47" s="16">
        <v>0</v>
      </c>
      <c r="G47" s="16">
        <v>0</v>
      </c>
      <c r="H47" s="16">
        <v>0</v>
      </c>
      <c r="I47" s="67">
        <f>IF(F47=0,0,(H47-F47)/F47)</f>
        <v>0</v>
      </c>
      <c r="J47" s="67">
        <f>IF(G47=0,0,(H47-G47)/G47)</f>
        <v>0</v>
      </c>
    </row>
    <row r="48" ht="12.75"/>
    <row r="49" ht="12.75">
      <c r="B49" s="9" t="s">
        <v>226</v>
      </c>
    </row>
  </sheetData>
  <printOptions/>
  <pageMargins left="0.75" right="0.75" top="1" bottom="1" header="2" footer="0.5"/>
  <pageSetup horizontalDpi="300" verticalDpi="300" orientation="landscape" r:id="rId3"/>
  <headerFooter alignWithMargins="0">
    <oddHeader>&amp;L&amp;"Arial,Bold"&amp;11 Page &amp;P of &amp;N</oddHeader>
  </headerFooter>
  <rowBreaks count="1" manualBreakCount="1">
    <brk id="25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9" customWidth="1"/>
    <col min="2" max="2" width="11.8515625" style="9" customWidth="1"/>
    <col min="3" max="3" width="10.7109375" style="9" customWidth="1"/>
    <col min="4" max="4" width="12.421875" style="9" customWidth="1"/>
    <col min="5" max="5" width="12.28125" style="9" customWidth="1"/>
    <col min="6" max="7" width="14.8515625" style="9" customWidth="1"/>
    <col min="8" max="8" width="15.7109375" style="9" customWidth="1"/>
    <col min="9" max="9" width="16.421875" style="9" customWidth="1"/>
    <col min="10" max="16384" width="9.140625" style="9" customWidth="1"/>
  </cols>
  <sheetData>
    <row r="1" spans="1:8" ht="12.75">
      <c r="A1" s="1" t="s">
        <v>231</v>
      </c>
      <c r="F1" s="1" t="s">
        <v>239</v>
      </c>
      <c r="H1" s="6"/>
    </row>
    <row r="2" spans="1:8" ht="12.75">
      <c r="A2" s="1" t="s">
        <v>0</v>
      </c>
      <c r="C2" s="99">
        <f>'COS-1(P)'!C2</f>
        <v>39614</v>
      </c>
      <c r="F2" s="1" t="s">
        <v>390</v>
      </c>
      <c r="H2" s="65"/>
    </row>
    <row r="3" spans="1:8" ht="12.75">
      <c r="A3" s="1" t="s">
        <v>1</v>
      </c>
      <c r="C3" s="3" t="str">
        <f>'COS-1(P)'!C3</f>
        <v>Telephone Company</v>
      </c>
      <c r="F3" s="1" t="s">
        <v>470</v>
      </c>
      <c r="H3" s="6"/>
    </row>
    <row r="4" spans="1:8" ht="12.75">
      <c r="A4" s="1" t="s">
        <v>127</v>
      </c>
      <c r="C4" s="3">
        <f>'COS-1(P)'!C4</f>
        <v>0</v>
      </c>
      <c r="H4" s="6"/>
    </row>
    <row r="5" spans="1:3" ht="12.75">
      <c r="A5" s="1" t="str">
        <f>'COS-1(P)'!A5</f>
        <v>COSA:</v>
      </c>
      <c r="C5" s="3">
        <f>'COS-1(P)'!C5</f>
        <v>0</v>
      </c>
    </row>
    <row r="6" spans="5:12" ht="12.75">
      <c r="E6" s="6" t="s">
        <v>233</v>
      </c>
      <c r="F6" s="6" t="s">
        <v>233</v>
      </c>
      <c r="G6" s="6" t="s">
        <v>236</v>
      </c>
      <c r="H6" s="6" t="s">
        <v>233</v>
      </c>
      <c r="I6" s="6" t="s">
        <v>236</v>
      </c>
      <c r="J6" s="6"/>
      <c r="K6" s="6"/>
      <c r="L6" s="6"/>
    </row>
    <row r="7" spans="5:12" ht="12.75">
      <c r="E7" s="15">
        <f>'RTE-1'!F8</f>
        <v>39264</v>
      </c>
      <c r="F7" s="6" t="s">
        <v>235</v>
      </c>
      <c r="G7" s="6" t="s">
        <v>237</v>
      </c>
      <c r="H7" s="15">
        <f>'RTE-1'!H8</f>
        <v>39630</v>
      </c>
      <c r="I7" s="6" t="s">
        <v>237</v>
      </c>
      <c r="J7" s="6"/>
      <c r="K7" s="6"/>
      <c r="L7" s="6"/>
    </row>
    <row r="8" spans="5:12" ht="12.75">
      <c r="E8" s="6" t="s">
        <v>234</v>
      </c>
      <c r="F8" s="6" t="s">
        <v>149</v>
      </c>
      <c r="G8" s="6" t="s">
        <v>238</v>
      </c>
      <c r="H8" s="6" t="s">
        <v>234</v>
      </c>
      <c r="I8" s="6" t="s">
        <v>240</v>
      </c>
      <c r="J8" s="6"/>
      <c r="K8" s="6"/>
      <c r="L8" s="6"/>
    </row>
    <row r="9" spans="2:12" ht="12.75">
      <c r="B9" s="1" t="s">
        <v>217</v>
      </c>
      <c r="E9" s="6" t="s">
        <v>8</v>
      </c>
      <c r="F9" s="6" t="s">
        <v>9</v>
      </c>
      <c r="G9" s="6" t="s">
        <v>73</v>
      </c>
      <c r="H9" s="6" t="s">
        <v>74</v>
      </c>
      <c r="I9" s="6" t="s">
        <v>77</v>
      </c>
      <c r="J9" s="6"/>
      <c r="K9" s="6"/>
      <c r="L9" s="6"/>
    </row>
    <row r="10" spans="1:9" ht="12.75">
      <c r="A10" s="9">
        <v>100</v>
      </c>
      <c r="B10" s="9" t="s">
        <v>391</v>
      </c>
      <c r="E10" s="8">
        <v>0</v>
      </c>
      <c r="F10" s="8">
        <v>0</v>
      </c>
      <c r="G10" s="13">
        <f>F10-E10</f>
        <v>0</v>
      </c>
      <c r="H10" s="8">
        <v>0</v>
      </c>
      <c r="I10" s="13">
        <f>H10-F10</f>
        <v>0</v>
      </c>
    </row>
    <row r="11" spans="5:9" ht="12.75">
      <c r="E11" s="17" t="s">
        <v>84</v>
      </c>
      <c r="F11" s="17" t="s">
        <v>84</v>
      </c>
      <c r="G11" s="17" t="s">
        <v>84</v>
      </c>
      <c r="H11" s="17" t="s">
        <v>84</v>
      </c>
      <c r="I11" s="17" t="s">
        <v>84</v>
      </c>
    </row>
    <row r="12" spans="1:9" ht="12.75">
      <c r="A12" s="9">
        <v>110</v>
      </c>
      <c r="B12" s="9" t="s">
        <v>218</v>
      </c>
      <c r="E12" s="8">
        <v>0</v>
      </c>
      <c r="F12" s="8">
        <v>0</v>
      </c>
      <c r="G12" s="13">
        <f>F12-E12</f>
        <v>0</v>
      </c>
      <c r="H12" s="8">
        <v>0</v>
      </c>
      <c r="I12" s="13">
        <f>H12-F12</f>
        <v>0</v>
      </c>
    </row>
    <row r="13" spans="5:9" ht="12.75">
      <c r="E13" s="17" t="s">
        <v>84</v>
      </c>
      <c r="F13" s="17" t="s">
        <v>84</v>
      </c>
      <c r="G13" s="17" t="s">
        <v>84</v>
      </c>
      <c r="H13" s="17" t="s">
        <v>84</v>
      </c>
      <c r="I13" s="17" t="s">
        <v>84</v>
      </c>
    </row>
    <row r="14" spans="1:9" ht="12.75">
      <c r="A14" s="9">
        <v>120</v>
      </c>
      <c r="B14" s="9" t="s">
        <v>207</v>
      </c>
      <c r="E14" s="8">
        <v>0</v>
      </c>
      <c r="F14" s="8">
        <v>0</v>
      </c>
      <c r="G14" s="13">
        <f>F14-E14</f>
        <v>0</v>
      </c>
      <c r="H14" s="8">
        <v>0</v>
      </c>
      <c r="I14" s="13">
        <f>H14-F14</f>
        <v>0</v>
      </c>
    </row>
    <row r="15" spans="5:9" ht="12.75">
      <c r="E15" s="17" t="s">
        <v>84</v>
      </c>
      <c r="F15" s="17" t="s">
        <v>84</v>
      </c>
      <c r="G15" s="17" t="s">
        <v>84</v>
      </c>
      <c r="H15" s="17" t="s">
        <v>84</v>
      </c>
      <c r="I15" s="17" t="s">
        <v>84</v>
      </c>
    </row>
    <row r="16" spans="1:9" ht="12.75">
      <c r="A16" s="9">
        <v>130</v>
      </c>
      <c r="B16" s="9" t="s">
        <v>208</v>
      </c>
      <c r="E16" s="8">
        <v>0</v>
      </c>
      <c r="F16" s="8">
        <v>0</v>
      </c>
      <c r="G16" s="13">
        <f>F16-E16</f>
        <v>0</v>
      </c>
      <c r="H16" s="8">
        <v>0</v>
      </c>
      <c r="I16" s="13">
        <f>H16-F16</f>
        <v>0</v>
      </c>
    </row>
    <row r="17" spans="5:9" ht="12.75">
      <c r="E17" s="17" t="s">
        <v>84</v>
      </c>
      <c r="F17" s="17" t="s">
        <v>84</v>
      </c>
      <c r="G17" s="17" t="s">
        <v>84</v>
      </c>
      <c r="H17" s="17" t="s">
        <v>84</v>
      </c>
      <c r="I17" s="17" t="s">
        <v>84</v>
      </c>
    </row>
    <row r="18" spans="1:9" ht="12.75">
      <c r="A18" s="9">
        <v>140</v>
      </c>
      <c r="B18" s="9" t="s">
        <v>209</v>
      </c>
      <c r="E18" s="8">
        <v>0</v>
      </c>
      <c r="F18" s="8">
        <v>0</v>
      </c>
      <c r="G18" s="13">
        <f>F18-E18</f>
        <v>0</v>
      </c>
      <c r="H18" s="8">
        <v>0</v>
      </c>
      <c r="I18" s="13">
        <f>H18-F18</f>
        <v>0</v>
      </c>
    </row>
    <row r="19" spans="5:9" ht="12.75"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84</v>
      </c>
    </row>
    <row r="20" spans="1:9" ht="12.75">
      <c r="A20" s="9">
        <v>150</v>
      </c>
      <c r="B20" s="9" t="s">
        <v>176</v>
      </c>
      <c r="E20" s="8">
        <v>0</v>
      </c>
      <c r="F20" s="8">
        <v>0</v>
      </c>
      <c r="G20" s="13">
        <f>F20-E20</f>
        <v>0</v>
      </c>
      <c r="H20" s="8">
        <v>0</v>
      </c>
      <c r="I20" s="13">
        <f>H20-F20</f>
        <v>0</v>
      </c>
    </row>
    <row r="21" spans="5:9" ht="12.75">
      <c r="E21" s="17" t="s">
        <v>84</v>
      </c>
      <c r="F21" s="17" t="s">
        <v>84</v>
      </c>
      <c r="G21" s="17" t="s">
        <v>84</v>
      </c>
      <c r="H21" s="17" t="s">
        <v>84</v>
      </c>
      <c r="I21" s="17" t="s">
        <v>84</v>
      </c>
    </row>
    <row r="22" spans="1:9" ht="12.75">
      <c r="A22" s="9">
        <v>160</v>
      </c>
      <c r="B22" s="9" t="s">
        <v>110</v>
      </c>
      <c r="E22" s="8">
        <v>0</v>
      </c>
      <c r="F22" s="8">
        <v>0</v>
      </c>
      <c r="G22" s="13">
        <f>F22-E22</f>
        <v>0</v>
      </c>
      <c r="H22" s="8">
        <v>0</v>
      </c>
      <c r="I22" s="13">
        <f>H22-F22</f>
        <v>0</v>
      </c>
    </row>
    <row r="23" spans="5:9" ht="12.75">
      <c r="E23" s="17" t="s">
        <v>84</v>
      </c>
      <c r="F23" s="17" t="s">
        <v>84</v>
      </c>
      <c r="G23" s="17" t="s">
        <v>84</v>
      </c>
      <c r="H23" s="17" t="s">
        <v>84</v>
      </c>
      <c r="I23" s="17" t="s">
        <v>84</v>
      </c>
    </row>
    <row r="24" spans="1:9" ht="12.75">
      <c r="A24" s="9">
        <v>170</v>
      </c>
      <c r="B24" s="9" t="s">
        <v>157</v>
      </c>
      <c r="E24" s="8">
        <v>0</v>
      </c>
      <c r="F24" s="8">
        <v>0</v>
      </c>
      <c r="G24" s="13">
        <f>F24-E24</f>
        <v>0</v>
      </c>
      <c r="H24" s="8">
        <v>0</v>
      </c>
      <c r="I24" s="13">
        <f>H24-F24</f>
        <v>0</v>
      </c>
    </row>
    <row r="26" ht="12.75">
      <c r="B26" s="9" t="s">
        <v>232</v>
      </c>
    </row>
  </sheetData>
  <printOptions/>
  <pageMargins left="0.75" right="0.75" top="1" bottom="1" header="2.05" footer="0.5"/>
  <pageSetup horizontalDpi="300" verticalDpi="300" orientation="landscape" r:id="rId1"/>
  <headerFooter alignWithMargins="0">
    <oddHeader>&amp;L&amp;"Arial,Bold"&amp;12 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Paula.Cech</cp:lastModifiedBy>
  <cp:lastPrinted>2002-03-12T16:51:55Z</cp:lastPrinted>
  <dcterms:created xsi:type="dcterms:W3CDTF">1999-04-19T22:44:49Z</dcterms:created>
  <dcterms:modified xsi:type="dcterms:W3CDTF">2008-03-27T16:11:32Z</dcterms:modified>
  <cp:category/>
  <cp:version/>
  <cp:contentType/>
  <cp:contentStatus/>
</cp:coreProperties>
</file>