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4" activeTab="6"/>
  </bookViews>
  <sheets>
    <sheet name="Summary N2O" sheetId="1" r:id="rId1"/>
    <sheet name="World ag soils" sheetId="2" r:id="rId2"/>
    <sheet name="Industrial Processes" sheetId="3" r:id="rId3"/>
    <sheet name="world N2Omanure" sheetId="4" r:id="rId4"/>
    <sheet name="world mobile&amp;stationary_N2O" sheetId="5" r:id="rId5"/>
    <sheet name="Human Sewage" sheetId="6" r:id="rId6"/>
    <sheet name="Biomass EDGAR 3.2" sheetId="7" r:id="rId7"/>
    <sheet name="world_biomass_N2O" sheetId="8" r:id="rId8"/>
    <sheet name="NonAG Other" sheetId="9" r:id="rId9"/>
    <sheet name="Sheet2" sheetId="10" r:id="rId10"/>
    <sheet name="Sheet3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Order1" hidden="1">255</definedName>
    <definedName name="_Order2" hidden="1">255</definedName>
    <definedName name="CH4data">'[2]CH4 Emissions'!$D$3:$L$112</definedName>
    <definedName name="CH4MAIN" localSheetId="7">'[3]CH4 MAIN'!$B$7:$I$55</definedName>
    <definedName name="CH4MAIN">'[1]CH4 MAIN'!$B$7:$I$55</definedName>
    <definedName name="CH4ROW" localSheetId="7">'[3]CH4 ROW'!$A$7:$H$13</definedName>
    <definedName name="CH4ROW">'[1]CH4 ROW'!$A$7:$H$13</definedName>
    <definedName name="fe">#REF!</definedName>
    <definedName name="N_ratio" localSheetId="6">#REF!</definedName>
    <definedName name="N_ratio" localSheetId="2">#REF!</definedName>
    <definedName name="N_ratio">#REF!</definedName>
    <definedName name="N2Odata">'[2]N2O Emissions'!$D$3:$L$112</definedName>
    <definedName name="N2OMAIN">'[3]N2O MAIN'!$B$7:$I$55</definedName>
    <definedName name="N2OROW">'[3]N2O ROW'!$A$7:$H$13</definedName>
    <definedName name="_xlnm.Print_Area" localSheetId="8">'NonAG Other'!$A$1:$H$134</definedName>
    <definedName name="_xlnm.Print_Area" localSheetId="1">'World ag soils'!$A$1:$H$134</definedName>
    <definedName name="_xlnm.Print_Area" localSheetId="4">'world mobile&amp;stationary_N2O'!$A$1:$I$36</definedName>
    <definedName name="_xlnm.Print_Area">'/WINDOWS\Temporary Internet Files\Content.IE5\O5TQWNYX\[table13(1).xls]GASCON_S'!$D$4:$W$231</definedName>
    <definedName name="_xlnm.Print_Titles">'/WINDOWS\Temporary Internet Files\Content.IE5\O5TQWNYX\[table13(1).xls]GASCON_S'!$B:$B,'/WINDOWS\Temporary Internet Files\Content.IE5\O5TQWNYX\[table13(1).xls]GASCON_S'!$3:$3</definedName>
    <definedName name="TABLE" localSheetId="2">'Industrial Processes'!#REF!</definedName>
    <definedName name="w4stgsg">#REF!</definedName>
  </definedNames>
  <calcPr fullCalcOnLoad="1"/>
</workbook>
</file>

<file path=xl/comments2.xml><?xml version="1.0" encoding="utf-8"?>
<comments xmlns="http://schemas.openxmlformats.org/spreadsheetml/2006/main">
  <authors>
    <author>Payton Deeks</author>
    <author>Caren Mintz</author>
  </authors>
  <commentList>
    <comment ref="B89" authorId="0">
      <text>
        <r>
          <rPr>
            <b/>
            <sz val="8"/>
            <rFont val="Tahoma"/>
            <family val="0"/>
          </rPr>
          <t>Payton Deeks:</t>
        </r>
        <r>
          <rPr>
            <sz val="8"/>
            <rFont val="Tahoma"/>
            <family val="0"/>
          </rPr>
          <t xml:space="preserve">
1993 data from ALGAS.</t>
        </r>
      </text>
    </comment>
    <comment ref="B36" authorId="0">
      <text>
        <r>
          <rPr>
            <b/>
            <sz val="8"/>
            <rFont val="Tahoma"/>
            <family val="0"/>
          </rPr>
          <t>Payton Deeks:</t>
        </r>
        <r>
          <rPr>
            <sz val="8"/>
            <rFont val="Tahoma"/>
            <family val="0"/>
          </rPr>
          <t xml:space="preserve">
ALGAS says 12.67 for 1990 emissions</t>
        </r>
      </text>
    </comment>
    <comment ref="B87" authorId="1">
      <text>
        <r>
          <rPr>
            <b/>
            <sz val="8"/>
            <rFont val="Tahoma"/>
            <family val="0"/>
          </rPr>
          <t>Caren Mintz:</t>
        </r>
        <r>
          <rPr>
            <sz val="8"/>
            <rFont val="Tahoma"/>
            <family val="0"/>
          </rPr>
          <t xml:space="preserve">
Applied 1994 percent of N2O emissions from ag. soils to total N2O emissions value for all reported years (see p.35 of Uzbekistan National Communication, 1999)</t>
        </r>
      </text>
    </comment>
    <comment ref="C87" authorId="1">
      <text>
        <r>
          <rPr>
            <b/>
            <sz val="8"/>
            <rFont val="Tahoma"/>
            <family val="0"/>
          </rPr>
          <t>Caren Mintz:</t>
        </r>
        <r>
          <rPr>
            <sz val="8"/>
            <rFont val="Tahoma"/>
            <family val="0"/>
          </rPr>
          <t xml:space="preserve">
Applied 1994 percent of N2O emissions from ag. soils to total N2O emissions value for all reported years (see p.35 of Uzbekistan National Communication, 1999)</t>
        </r>
      </text>
    </comment>
    <comment ref="B51" authorId="0">
      <text>
        <r>
          <rPr>
            <b/>
            <sz val="8"/>
            <rFont val="Tahoma"/>
            <family val="0"/>
          </rPr>
          <t>Payton Deeks:</t>
        </r>
        <r>
          <rPr>
            <sz val="8"/>
            <rFont val="Tahoma"/>
            <family val="0"/>
          </rPr>
          <t xml:space="preserve">
This includes all N2O from ag sector, not just ag soils.
</t>
        </r>
      </text>
    </comment>
    <comment ref="C51" authorId="0">
      <text>
        <r>
          <rPr>
            <b/>
            <sz val="8"/>
            <rFont val="Tahoma"/>
            <family val="0"/>
          </rPr>
          <t>Payton Deeks:</t>
        </r>
        <r>
          <rPr>
            <sz val="8"/>
            <rFont val="Tahoma"/>
            <family val="0"/>
          </rPr>
          <t xml:space="preserve">
1994 estimate. Inventory says 1994 emissions are 9 times less than the ones of the base year.</t>
        </r>
      </text>
    </comment>
    <comment ref="C40" authorId="0">
      <text>
        <r>
          <rPr>
            <b/>
            <sz val="8"/>
            <rFont val="Tahoma"/>
            <family val="0"/>
          </rPr>
          <t>Payton Deeks:</t>
        </r>
        <r>
          <rPr>
            <sz val="8"/>
            <rFont val="Tahoma"/>
            <family val="0"/>
          </rPr>
          <t xml:space="preserve">
1996 data</t>
        </r>
      </text>
    </comment>
  </commentList>
</comments>
</file>

<file path=xl/comments6.xml><?xml version="1.0" encoding="utf-8"?>
<comments xmlns="http://schemas.openxmlformats.org/spreadsheetml/2006/main">
  <authors>
    <author>12825</author>
  </authors>
  <commentList>
    <comment ref="A54" authorId="0">
      <text>
        <r>
          <rPr>
            <b/>
            <sz val="8"/>
            <rFont val="Tahoma"/>
            <family val="2"/>
          </rPr>
          <t>VM: 
IMPORTANT NOTE: I changed every "Burma" reference in this spreadsheet to "Myanmar" in order to generate values in this worksheet.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<sst xmlns="http://schemas.openxmlformats.org/spreadsheetml/2006/main" count="980" uniqueCount="124">
  <si>
    <t>Country</t>
  </si>
  <si>
    <t>Africa</t>
  </si>
  <si>
    <t>CIS</t>
  </si>
  <si>
    <t>Australia</t>
  </si>
  <si>
    <t>OECD</t>
  </si>
  <si>
    <t>Annex I</t>
  </si>
  <si>
    <t>Non-OECD Annex I</t>
  </si>
  <si>
    <t>Brazil</t>
  </si>
  <si>
    <t>Bulgaria</t>
  </si>
  <si>
    <t>Eastern Europe</t>
  </si>
  <si>
    <t>Canada</t>
  </si>
  <si>
    <t>China</t>
  </si>
  <si>
    <t>Croatia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</si>
  <si>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</si>
  <si>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</si>
  <si>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</si>
  <si>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</si>
  <si>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</si>
  <si>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</si>
  <si>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</si>
  <si>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</si>
  <si>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</si>
  <si>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Non-EU Europe</t>
  </si>
  <si>
    <t>India</t>
  </si>
  <si>
    <t>Middle East</t>
  </si>
  <si>
    <t>Ireland</t>
  </si>
  <si>
    <t>Italy</t>
  </si>
  <si>
    <t>Japan</t>
  </si>
  <si>
    <t>Latvia</t>
  </si>
  <si>
    <t>Liechtenstein</t>
  </si>
  <si>
    <t>Lithuania</t>
  </si>
  <si>
    <t>Luxembourg</t>
  </si>
  <si>
    <t>Mexico</t>
  </si>
  <si>
    <t>Monaco</t>
  </si>
  <si>
    <t>Netherlands</t>
  </si>
  <si>
    <t>New Zealand</t>
  </si>
  <si>
    <t>Norway</t>
  </si>
  <si>
    <t>Poland</t>
  </si>
  <si>
    <t>Russian Federation</t>
  </si>
  <si>
    <t>Singapore</t>
  </si>
  <si>
    <t>Slovak Republic</t>
  </si>
  <si>
    <t>Slovenia</t>
  </si>
  <si>
    <t>South Korea (ROK)</t>
  </si>
  <si>
    <t>Sweden</t>
  </si>
  <si>
    <t>Switzerland</t>
  </si>
  <si>
    <t>Turkey</t>
  </si>
  <si>
    <t>Ukraine</t>
  </si>
  <si>
    <t>United Kingdom</t>
  </si>
  <si>
    <t>Belgium</t>
  </si>
  <si>
    <t>World</t>
  </si>
  <si>
    <t>Middle East (inc OPEC)</t>
  </si>
  <si>
    <t>Global</t>
  </si>
  <si>
    <t>Direct N20 Emissions from Manure Management Systems (GgN2O)</t>
  </si>
  <si>
    <t>Regions EMF21</t>
  </si>
  <si>
    <t>Algeria</t>
  </si>
  <si>
    <t>Argentina</t>
  </si>
  <si>
    <t>Armenia</t>
  </si>
  <si>
    <t xml:space="preserve">Austria </t>
  </si>
  <si>
    <t>Azerbaijan</t>
  </si>
  <si>
    <t>Bangladesh</t>
  </si>
  <si>
    <t>Belarus</t>
  </si>
  <si>
    <t xml:space="preserve">Belgium </t>
  </si>
  <si>
    <t>Bolivia</t>
  </si>
  <si>
    <t>Chile</t>
  </si>
  <si>
    <t>Colombia</t>
  </si>
  <si>
    <t>Democratic Republic of Congo (Kinshasa)</t>
  </si>
  <si>
    <t>Ecuador</t>
  </si>
  <si>
    <t>Egypt</t>
  </si>
  <si>
    <t>Ethiopia</t>
  </si>
  <si>
    <t>Georgia</t>
  </si>
  <si>
    <t>Indonesia</t>
  </si>
  <si>
    <t>Iran</t>
  </si>
  <si>
    <t>Iraq</t>
  </si>
  <si>
    <t>Israel</t>
  </si>
  <si>
    <t>Jordan</t>
  </si>
  <si>
    <t>Kazakhstan</t>
  </si>
  <si>
    <t>Moldova</t>
  </si>
  <si>
    <t>Mongolia</t>
  </si>
  <si>
    <t>Myanmar</t>
  </si>
  <si>
    <t>Nepal</t>
  </si>
  <si>
    <t>Nigeria</t>
  </si>
  <si>
    <t>North Korea (DPRK)</t>
  </si>
  <si>
    <t>Pakistan</t>
  </si>
  <si>
    <t>Peru</t>
  </si>
  <si>
    <t>Philippines</t>
  </si>
  <si>
    <t>Portugal</t>
  </si>
  <si>
    <t>Romania</t>
  </si>
  <si>
    <t>Saudi Arabia</t>
  </si>
  <si>
    <t>Senegal</t>
  </si>
  <si>
    <t>Slovakia</t>
  </si>
  <si>
    <t>South Africa</t>
  </si>
  <si>
    <t>Spain</t>
  </si>
  <si>
    <t>Thailand</t>
  </si>
  <si>
    <t>Turkmenistan</t>
  </si>
  <si>
    <t>Uganda</t>
  </si>
  <si>
    <t>Uruguay</t>
  </si>
  <si>
    <t>US</t>
  </si>
  <si>
    <t>Uzbekistan</t>
  </si>
  <si>
    <t>Venezuela</t>
  </si>
  <si>
    <t>Vietnam</t>
  </si>
  <si>
    <t>Rest of:</t>
  </si>
  <si>
    <t>China/CPA</t>
  </si>
  <si>
    <t>FSU</t>
  </si>
  <si>
    <t>Latin America</t>
  </si>
  <si>
    <t>OECD 90</t>
  </si>
  <si>
    <t>S&amp;E Asia</t>
  </si>
  <si>
    <t xml:space="preserve">Nitrous Oxide Emissions from Agricultural Soils </t>
  </si>
  <si>
    <t>latin america</t>
  </si>
  <si>
    <t>africa</t>
  </si>
  <si>
    <t>near east and med</t>
  </si>
  <si>
    <t>asia and far east</t>
  </si>
  <si>
    <t>Kuwait</t>
  </si>
  <si>
    <t>United Arab Emirates</t>
  </si>
  <si>
    <t xml:space="preserve">Rest of </t>
  </si>
  <si>
    <r>
      <t>Gg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</si>
  <si>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N2O Emissions from Mobile Sources (Gg N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</si>
  <si>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National N2O emissions of all biomass burning source categories (Gg N2O)</t>
  </si>
  <si>
    <t>Source: world_n2o_biomassburning_edgar.xls</t>
  </si>
  <si>
    <r>
      <t>Historical and Projected N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 Emissions (Gg)</t>
    </r>
  </si>
  <si>
    <t>Nitrous Oxide Emissions from non-ag other</t>
  </si>
  <si>
    <t>Total N2O - Gg</t>
  </si>
  <si>
    <t>N2O Emissions from Industrial Processes (Adipic + Nitric Production) (Gg N2O)</t>
  </si>
  <si>
    <t>Source: industrialnitrous_out.xls (EPA)</t>
  </si>
  <si>
    <t>NOTE: This worksheet is taken from the EDGAR database and is publicly available at: http://arch.rivm.nl/env/int/coredata/edgar/</t>
  </si>
</sst>
</file>

<file path=xl/styles.xml><?xml version="1.0" encoding="utf-8"?>
<styleSheet xmlns="http://schemas.openxmlformats.org/spreadsheetml/2006/main">
  <numFmts count="1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"/>
    <numFmt numFmtId="171" formatCode="0.0%"/>
    <numFmt numFmtId="172" formatCode="0.00_);[Red]\(0.00\)"/>
    <numFmt numFmtId="173" formatCode="_(* #,##0_);_(* \(#,##0\);_(* &quot;-&quot;??_);_(@_)"/>
    <numFmt numFmtId="174" formatCode="0.000000"/>
    <numFmt numFmtId="175" formatCode="0.00000"/>
    <numFmt numFmtId="176" formatCode="#,##0.0"/>
    <numFmt numFmtId="177" formatCode="_(* #,##0.0_);_(* \(#,##0.0\);_(* &quot;-&quot;??_);_(@_)"/>
    <numFmt numFmtId="178" formatCode="0.0000000"/>
    <numFmt numFmtId="179" formatCode="0.0000E+00;\䊈"/>
    <numFmt numFmtId="180" formatCode="0.0000E+00;\ஸ"/>
    <numFmt numFmtId="181" formatCode="0.000E+00;\ஸ"/>
    <numFmt numFmtId="182" formatCode="0.00E+00;\ஸ"/>
    <numFmt numFmtId="183" formatCode="0.00000000"/>
    <numFmt numFmtId="184" formatCode="#,##0.0000"/>
    <numFmt numFmtId="185" formatCode="0.000%"/>
    <numFmt numFmtId="186" formatCode="0.0000%"/>
    <numFmt numFmtId="187" formatCode="#,##0.000"/>
    <numFmt numFmtId="188" formatCode="_(* #,##0.000_);_(* \(#,##0.000\);_(* &quot;-&quot;??_);_(@_)"/>
    <numFmt numFmtId="189" formatCode="0.000000000"/>
    <numFmt numFmtId="190" formatCode="_(* #,##0.0_);_(* \(#,##0.0\);_(* &quot;-&quot;?_);_(@_)"/>
    <numFmt numFmtId="191" formatCode="0_);\(0\)"/>
    <numFmt numFmtId="192" formatCode="[&lt;0.5]&quot;+&quot;_);#,##0_)"/>
    <numFmt numFmtId="193" formatCode="0.000000E+00;\ĝ"/>
    <numFmt numFmtId="194" formatCode="0.000000E+00;\ᥨ"/>
    <numFmt numFmtId="195" formatCode="0.0000000E+00;\ᥨ"/>
    <numFmt numFmtId="196" formatCode="0.00000000E+00;\ᥨ"/>
    <numFmt numFmtId="197" formatCode="0.000000000E+00;\ᥨ"/>
    <numFmt numFmtId="198" formatCode="0.0000000000E+00;\ᥨ"/>
    <numFmt numFmtId="199" formatCode="0.00000E+00;\ᥨ"/>
    <numFmt numFmtId="200" formatCode="0.0000E+00;\ᥨ"/>
    <numFmt numFmtId="201" formatCode="0.000E+00;\ᥨ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0.0000000000"/>
    <numFmt numFmtId="206" formatCode="0.00000000000"/>
    <numFmt numFmtId="207" formatCode="0.000000000000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_(* #,##0.0000000000_);_(* \(#,##0.0000000000\);_(* &quot;-&quot;??_);_(@_)"/>
    <numFmt numFmtId="212" formatCode="_(* #,##0.00000000000_);_(* \(#,##0.00000000000\);_(* &quot;-&quot;??_);_(@_)"/>
    <numFmt numFmtId="213" formatCode="_(* #,##0.000000000000_);_(* \(#,##0.000000000000\);_(* &quot;-&quot;??_);_(@_)"/>
    <numFmt numFmtId="214" formatCode="0.000_);\(0.000\)"/>
    <numFmt numFmtId="215" formatCode="0.000000000000000000_);\(0.000000000000000000\)"/>
    <numFmt numFmtId="216" formatCode="0.00000000000000000_);\(0.00000000000000000\)"/>
    <numFmt numFmtId="217" formatCode="0.0000000000000000_);\(0.0000000000000000\)"/>
    <numFmt numFmtId="218" formatCode="0.000000000000000_);\(0.000000000000000\)"/>
    <numFmt numFmtId="219" formatCode="0.00000000000000_);\(0.00000000000000\)"/>
    <numFmt numFmtId="220" formatCode="0.0000000000000_);\(0.0000000000000\)"/>
    <numFmt numFmtId="221" formatCode="0.000000000000_);\(0.000000000000\)"/>
    <numFmt numFmtId="222" formatCode="0.00000000000_);\(0.00000000000\)"/>
    <numFmt numFmtId="223" formatCode="0.0000000000_);\(0.0000000000\)"/>
    <numFmt numFmtId="224" formatCode="0.000000000_);\(0.000000000\)"/>
    <numFmt numFmtId="225" formatCode="0.00000000_);\(0.00000000\)"/>
    <numFmt numFmtId="226" formatCode="0.0000000_);\(0.0000000\)"/>
    <numFmt numFmtId="227" formatCode="0.000000_);\(0.000000\)"/>
    <numFmt numFmtId="228" formatCode="0.00000_);\(0.00000\)"/>
    <numFmt numFmtId="229" formatCode="0.0000_);\(0.0000\)"/>
    <numFmt numFmtId="230" formatCode="0.00_);\(0.00\)"/>
    <numFmt numFmtId="231" formatCode="0.0_);\(0.0\)"/>
    <numFmt numFmtId="232" formatCode="_(* #,##0.000_);_(* \(#,##0.000\);_(* &quot;-&quot;???_);_(@_)"/>
    <numFmt numFmtId="233" formatCode="#,##0.00000"/>
    <numFmt numFmtId="234" formatCode="#,##0.0_);\(#,##0.0\)"/>
    <numFmt numFmtId="235" formatCode="#,###,###,###"/>
    <numFmt numFmtId="236" formatCode="#,###,###,###.00"/>
    <numFmt numFmtId="237" formatCode="###,###,###"/>
    <numFmt numFmtId="238" formatCode="###.###"/>
    <numFmt numFmtId="239" formatCode="#,###,###,###.##"/>
    <numFmt numFmtId="240" formatCode="#,###,###,###.0"/>
    <numFmt numFmtId="241" formatCode="#,###,###,###.000"/>
    <numFmt numFmtId="242" formatCode="0.00_)"/>
    <numFmt numFmtId="243" formatCode="&quot;$&quot;#,##0.0000_);\(&quot;$&quot;#,##0.0000\)"/>
    <numFmt numFmtId="244" formatCode="0_)"/>
    <numFmt numFmtId="245" formatCode="&quot;$&quot;#,##0.000_);\(&quot;$&quot;#,##0.000\)"/>
    <numFmt numFmtId="246" formatCode="0.0_)"/>
    <numFmt numFmtId="247" formatCode="hh:mm:ss\ AM/PM_)"/>
    <numFmt numFmtId="248" formatCode="0.000_)"/>
    <numFmt numFmtId="249" formatCode="0.0000_)"/>
    <numFmt numFmtId="250" formatCode="0.00000_)"/>
    <numFmt numFmtId="251" formatCode="#,##0.000_);\(#,##0.000\)"/>
    <numFmt numFmtId="252" formatCode="#,##0.0000_);\(#,##0.0000\)"/>
    <numFmt numFmtId="253" formatCode="#,##0.00000_);\(#,##0.00000\)"/>
    <numFmt numFmtId="254" formatCode="0.0000E+00"/>
    <numFmt numFmtId="255" formatCode="0.00000E+00"/>
    <numFmt numFmtId="256" formatCode="_(* #,##0.000000_);_(* \(#,##0.000000\);_(* &quot;-&quot;??????_);_(@_)"/>
    <numFmt numFmtId="257" formatCode="&quot;$&quot;#,##0.00"/>
    <numFmt numFmtId="258" formatCode="&quot;$&quot;#,##0.00000"/>
    <numFmt numFmtId="259" formatCode="&quot;$&quot;#,##0.0000"/>
    <numFmt numFmtId="260" formatCode="&quot;$&quot;#,##0"/>
    <numFmt numFmtId="261" formatCode="0.0000E+00;\ĝ"/>
    <numFmt numFmtId="262" formatCode="0.0000E+00;\㿄"/>
    <numFmt numFmtId="263" formatCode="0.000E+00;\㿄"/>
    <numFmt numFmtId="264" formatCode="0.00E+00;\㿄"/>
    <numFmt numFmtId="265" formatCode="0.0E+00;\㿄"/>
    <numFmt numFmtId="266" formatCode="0E+00;\㿄"/>
    <numFmt numFmtId="267" formatCode="[&lt;0.5]&quot;+&quot;_);#,##0.0_)"/>
    <numFmt numFmtId="268" formatCode="[&lt;0.5]&quot;+&quot;_);#,##0.00_)"/>
    <numFmt numFmtId="269" formatCode="[&lt;0.5]&quot;+&quot;_);#,##0.000_)"/>
    <numFmt numFmtId="270" formatCode="[&lt;0.5]&quot;+&quot;_);#,##0.0000_)"/>
    <numFmt numFmtId="271" formatCode="[&lt;0.5]&quot;+&quot;_);#,##0.00000_)"/>
    <numFmt numFmtId="272" formatCode="#,##0.000000000"/>
    <numFmt numFmtId="273" formatCode="#,##0.00000000"/>
    <numFmt numFmtId="274" formatCode="_(* #,##0.000000000000000_);_(* \(#,##0.000000000000000\);_(* &quot;-&quot;??_);_(@_)"/>
    <numFmt numFmtId="275" formatCode="0.0E+00"/>
    <numFmt numFmtId="276" formatCode="0.0000000000000"/>
    <numFmt numFmtId="277" formatCode="#,##0.0000000000000"/>
    <numFmt numFmtId="278" formatCode="&quot;$&quot;#,##0;\-&quot;$&quot;#,##0"/>
    <numFmt numFmtId="279" formatCode="&quot;$&quot;#,##0;[Red]\-&quot;$&quot;#,##0"/>
    <numFmt numFmtId="280" formatCode="&quot;$&quot;#,##0.00;\-&quot;$&quot;#,##0.00"/>
    <numFmt numFmtId="281" formatCode="&quot;$&quot;#,##0.00;[Red]\-&quot;$&quot;#,##0.00"/>
    <numFmt numFmtId="282" formatCode="_-&quot;$&quot;* #,##0_-;\-&quot;$&quot;* #,##0_-;_-&quot;$&quot;* &quot;-&quot;_-;_-@_-"/>
    <numFmt numFmtId="283" formatCode="_-* #,##0_-;\-* #,##0_-;_-* &quot;-&quot;_-;_-@_-"/>
    <numFmt numFmtId="284" formatCode="_-&quot;$&quot;* #,##0.00_-;\-&quot;$&quot;* #,##0.00_-;_-&quot;$&quot;* &quot;-&quot;??_-;_-@_-"/>
    <numFmt numFmtId="285" formatCode="_-* #,##0.00_-;\-* #,##0.00_-;_-* &quot;-&quot;??_-;_-@_-"/>
    <numFmt numFmtId="286" formatCode="&quot;fl&quot;\ #,##0_-;&quot;fl&quot;\ #,##0\-"/>
    <numFmt numFmtId="287" formatCode="&quot;fl&quot;\ #,##0_-;[Red]&quot;fl&quot;\ #,##0\-"/>
    <numFmt numFmtId="288" formatCode="&quot;fl&quot;\ #,##0.00_-;&quot;fl&quot;\ #,##0.00\-"/>
    <numFmt numFmtId="289" formatCode="&quot;fl&quot;\ #,##0.00_-;[Red]&quot;fl&quot;\ #,##0.00\-"/>
    <numFmt numFmtId="290" formatCode="_-&quot;fl&quot;\ * #,##0_-;_-&quot;fl&quot;\ * #,##0\-;_-&quot;fl&quot;\ * &quot;-&quot;_-;_-@_-"/>
    <numFmt numFmtId="291" formatCode="_-* #,##0_-;_-* #,##0\-;_-* &quot;-&quot;_-;_-@_-"/>
    <numFmt numFmtId="292" formatCode="_-&quot;fl&quot;\ * #,##0.00_-;_-&quot;fl&quot;\ * #,##0.00\-;_-&quot;fl&quot;\ * &quot;-&quot;??_-;_-@_-"/>
    <numFmt numFmtId="293" formatCode="_-* #,##0.00_-;_-* #,##0.00\-;_-* &quot;-&quot;??_-;_-@_-"/>
    <numFmt numFmtId="294" formatCode="m/d/yyyy"/>
    <numFmt numFmtId="295" formatCode="[$-409]dddd\,\ mmmm\ dd\,\ yyyy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10"/>
      <color indexed="8"/>
      <name val="MS Sans Serif"/>
      <family val="0"/>
    </font>
    <font>
      <sz val="10"/>
      <name val="Geneva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8"/>
      <name val="MS Sans Serif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b/>
      <sz val="8"/>
      <color indexed="8"/>
      <name val="MS Sans Serif"/>
      <family val="2"/>
    </font>
    <font>
      <i/>
      <sz val="8"/>
      <name val="MS Sans Serif"/>
      <family val="2"/>
    </font>
    <font>
      <i/>
      <sz val="8"/>
      <color indexed="8"/>
      <name val="Arial"/>
      <family val="2"/>
    </font>
    <font>
      <b/>
      <vertAlign val="subscript"/>
      <sz val="11"/>
      <name val="Arial"/>
      <family val="2"/>
    </font>
    <font>
      <b/>
      <sz val="11"/>
      <name val="Arial"/>
      <family val="2"/>
    </font>
    <font>
      <b/>
      <vertAlign val="subscript"/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83" fontId="0" fillId="0" borderId="0" applyFont="0" applyFill="0" applyBorder="0" applyAlignment="0" applyProtection="0"/>
    <xf numFmtId="2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82" fontId="0" fillId="0" borderId="0" applyFont="0" applyFill="0" applyBorder="0" applyAlignment="0" applyProtection="0"/>
    <xf numFmtId="2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3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1" fontId="7" fillId="0" borderId="4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4" xfId="0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1" fontId="10" fillId="0" borderId="7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1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42" applyFont="1">
      <alignment vertical="center" wrapText="1"/>
      <protection/>
    </xf>
    <xf numFmtId="1" fontId="10" fillId="0" borderId="4" xfId="0" applyNumberFormat="1" applyFont="1" applyBorder="1" applyAlignment="1">
      <alignment/>
    </xf>
    <xf numFmtId="1" fontId="10" fillId="0" borderId="5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43" fontId="0" fillId="0" borderId="0" xfId="15" applyAlignment="1">
      <alignment/>
    </xf>
    <xf numFmtId="1" fontId="0" fillId="0" borderId="0" xfId="0" applyNumberFormat="1" applyAlignment="1">
      <alignment/>
    </xf>
    <xf numFmtId="0" fontId="0" fillId="0" borderId="9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42">
      <alignment vertical="center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left"/>
    </xf>
    <xf numFmtId="2" fontId="0" fillId="0" borderId="0" xfId="62" applyNumberFormat="1" applyFont="1" applyBorder="1" applyAlignment="1">
      <alignment/>
    </xf>
    <xf numFmtId="0" fontId="0" fillId="2" borderId="0" xfId="0" applyFont="1" applyFill="1" applyBorder="1" applyAlignment="1">
      <alignment horizontal="left"/>
    </xf>
    <xf numFmtId="2" fontId="0" fillId="0" borderId="0" xfId="62" applyNumberFormat="1" applyFont="1" applyFill="1" applyBorder="1" applyAlignment="1">
      <alignment/>
    </xf>
    <xf numFmtId="0" fontId="0" fillId="0" borderId="0" xfId="51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Alignment="1">
      <alignment/>
    </xf>
    <xf numFmtId="1" fontId="7" fillId="0" borderId="0" xfId="0" applyNumberFormat="1" applyFont="1" applyAlignment="1">
      <alignment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Fill="1" applyBorder="1" applyAlignment="1">
      <alignment/>
    </xf>
    <xf numFmtId="0" fontId="14" fillId="0" borderId="8" xfId="0" applyNumberFormat="1" applyFont="1" applyFill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4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14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/>
    </xf>
    <xf numFmtId="0" fontId="15" fillId="0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51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2" borderId="14" xfId="0" applyFont="1" applyFill="1" applyBorder="1" applyAlignment="1">
      <alignment horizontal="left"/>
    </xf>
    <xf numFmtId="0" fontId="19" fillId="0" borderId="14" xfId="51" applyNumberFormat="1" applyFont="1" applyFill="1" applyBorder="1" applyAlignment="1" applyProtection="1">
      <alignment horizontal="left" vertical="top" wrapText="1"/>
      <protection locked="0"/>
    </xf>
    <xf numFmtId="0" fontId="20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7" fillId="0" borderId="14" xfId="51" applyNumberFormat="1" applyFont="1" applyFill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>
      <alignment wrapText="1"/>
    </xf>
    <xf numFmtId="0" fontId="18" fillId="0" borderId="14" xfId="0" applyNumberFormat="1" applyFont="1" applyFill="1" applyBorder="1" applyAlignment="1" applyProtection="1">
      <alignment horizontal="left" vertical="top" wrapText="1"/>
      <protection locked="0"/>
    </xf>
    <xf numFmtId="0" fontId="15" fillId="0" borderId="14" xfId="0" applyFont="1" applyFill="1" applyBorder="1" applyAlignment="1">
      <alignment/>
    </xf>
    <xf numFmtId="0" fontId="14" fillId="0" borderId="14" xfId="0" applyNumberFormat="1" applyFont="1" applyFill="1" applyBorder="1" applyAlignment="1" applyProtection="1">
      <alignment horizontal="left" vertical="top" wrapText="1"/>
      <protection locked="0"/>
    </xf>
    <xf numFmtId="1" fontId="0" fillId="0" borderId="0" xfId="42" applyNumberFormat="1" applyFont="1">
      <alignment vertical="center" wrapText="1"/>
      <protection/>
    </xf>
    <xf numFmtId="0" fontId="7" fillId="0" borderId="7" xfId="0" applyFont="1" applyBorder="1" applyAlignment="1">
      <alignment/>
    </xf>
    <xf numFmtId="1" fontId="0" fillId="0" borderId="16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43" fontId="0" fillId="0" borderId="0" xfId="0" applyNumberFormat="1" applyAlignment="1">
      <alignment/>
    </xf>
    <xf numFmtId="43" fontId="8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43" fontId="0" fillId="0" borderId="4" xfId="0" applyNumberFormat="1" applyBorder="1" applyAlignment="1">
      <alignment/>
    </xf>
    <xf numFmtId="43" fontId="0" fillId="0" borderId="5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0" fillId="0" borderId="7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6" fillId="0" borderId="7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6" fillId="2" borderId="7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4" xfId="0" applyFont="1" applyFill="1" applyBorder="1" applyAlignment="1">
      <alignment/>
    </xf>
    <xf numFmtId="0" fontId="6" fillId="2" borderId="4" xfId="0" applyFont="1" applyFill="1" applyBorder="1" applyAlignment="1">
      <alignment horizontal="left"/>
    </xf>
    <xf numFmtId="202" fontId="0" fillId="0" borderId="0" xfId="0" applyNumberFormat="1" applyBorder="1" applyAlignment="1">
      <alignment/>
    </xf>
    <xf numFmtId="43" fontId="0" fillId="0" borderId="9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43" fontId="0" fillId="0" borderId="7" xfId="0" applyNumberFormat="1" applyBorder="1" applyAlignment="1" quotePrefix="1">
      <alignment/>
    </xf>
    <xf numFmtId="0" fontId="22" fillId="0" borderId="0" xfId="0" applyFont="1" applyFill="1" applyBorder="1" applyAlignment="1">
      <alignment/>
    </xf>
    <xf numFmtId="1" fontId="22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/>
    </xf>
  </cellXfs>
  <cellStyles count="49">
    <cellStyle name="Normal" xfId="0"/>
    <cellStyle name="Comma" xfId="15"/>
    <cellStyle name="Comma [0]" xfId="16"/>
    <cellStyle name="Comma [0]_methane_world_biomass burning_edgar" xfId="17"/>
    <cellStyle name="Comma_methane_world_biomass burning_edgar" xfId="18"/>
    <cellStyle name="Currency" xfId="19"/>
    <cellStyle name="Currency [0]" xfId="20"/>
    <cellStyle name="Currency [0]_methane_world_biomass burning_edgar" xfId="21"/>
    <cellStyle name="Currency_methane_world_biomass burning_edgar" xfId="22"/>
    <cellStyle name="Followed Hyperlink" xfId="23"/>
    <cellStyle name="Hyperlink" xfId="24"/>
    <cellStyle name="Normal_%" xfId="25"/>
    <cellStyle name="Normal_%_1" xfId="26"/>
    <cellStyle name="Normal_coalproduction" xfId="27"/>
    <cellStyle name="Normal_Developed Countries" xfId="28"/>
    <cellStyle name="Normal_dry gas consumption_world" xfId="29"/>
    <cellStyle name="Normal_dry gas production_world" xfId="30"/>
    <cellStyle name="Normal_Final Nitrous Dev(1). Countries 6.6.01" xfId="31"/>
    <cellStyle name="Normal_Fossil Fuel Combustion-Stationa" xfId="32"/>
    <cellStyle name="Normal_FSU" xfId="33"/>
    <cellStyle name="Normal_Fugitive Emissions from Fuels" xfId="34"/>
    <cellStyle name="Normal_Fugitives from Fuel" xfId="35"/>
    <cellStyle name="Normal_HDVb" xfId="36"/>
    <cellStyle name="Normal_HDVn" xfId="37"/>
    <cellStyle name="Normal_Hg_dist_agr" xfId="38"/>
    <cellStyle name="Normal_HOG" xfId="39"/>
    <cellStyle name="Normal_Manure Management" xfId="40"/>
    <cellStyle name="Normal_Methane Emissons Model 7_24_01" xfId="41"/>
    <cellStyle name="Normal_Methane Emissons Model 7_24_01-corrected" xfId="42"/>
    <cellStyle name="Normal_Notes" xfId="43"/>
    <cellStyle name="Normal_oil consumption_world" xfId="44"/>
    <cellStyle name="Normal_oil production_world" xfId="45"/>
    <cellStyle name="Normal_Page32" xfId="46"/>
    <cellStyle name="Normal_Page33" xfId="47"/>
    <cellStyle name="Normal_projections_summary_jan_02" xfId="48"/>
    <cellStyle name="Normal_Rice Cultivation" xfId="49"/>
    <cellStyle name="Normal_semi_2020_world_proj" xfId="50"/>
    <cellStyle name="Normal_Sheet1" xfId="51"/>
    <cellStyle name="Normal_Sheet1 (2)" xfId="52"/>
    <cellStyle name="Normal_Sheet1_Methane Emissions Combined" xfId="53"/>
    <cellStyle name="Normal_Sheet1_Nitrous Oxide Emissions Combined" xfId="54"/>
    <cellStyle name="Normal_Sheet1_world_methane_other_10_11_02" xfId="55"/>
    <cellStyle name="Normal_Sheet1_world_out_ag_soils" xfId="56"/>
    <cellStyle name="Normal_Sheet6" xfId="57"/>
    <cellStyle name="Normal_table54" xfId="58"/>
    <cellStyle name="Normal_template to team 5.21.01" xfId="59"/>
    <cellStyle name="Normal_USDA" xfId="60"/>
    <cellStyle name="Normal_Waste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veloping%20summ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iomass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30740\Developing%20Countries\Data%20Files\Developing%20summar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O5TQWNYX\table13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EMF\Final%20Baselines\Combined%20sheets\Done\world_nitrous_other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H4 Summary"/>
      <sheetName val="N2O Summary"/>
      <sheetName val="CH4 MAIN"/>
      <sheetName val="CH4 ROW"/>
      <sheetName val="N2O MAIN"/>
      <sheetName val="N2O ROW"/>
      <sheetName val="Final CH4"/>
      <sheetName val="Final N2O"/>
      <sheetName val="Reported CH4"/>
      <sheetName val="Reported N2O"/>
      <sheetName val="IEA CH4"/>
      <sheetName val="IEA N2O"/>
      <sheetName val="Sheet1"/>
    </sheetNames>
    <sheetDataSet>
      <sheetData sheetId="3">
        <row r="7">
          <cell r="B7" t="str">
            <v>Argentina</v>
          </cell>
          <cell r="C7">
            <v>9.6</v>
          </cell>
          <cell r="D7">
            <v>32.4</v>
          </cell>
          <cell r="E7">
            <v>36.5978582985438</v>
          </cell>
          <cell r="F7">
            <v>43.1790100325269</v>
          </cell>
          <cell r="G7">
            <v>51.037528459307666</v>
          </cell>
          <cell r="H7">
            <v>58.80632810334081</v>
          </cell>
          <cell r="I7">
            <v>67.88457318315524</v>
          </cell>
        </row>
        <row r="8">
          <cell r="B8" t="str">
            <v>Brazil</v>
          </cell>
          <cell r="C8">
            <v>27.684226549413737</v>
          </cell>
          <cell r="D8">
            <v>35.31057202680067</v>
          </cell>
          <cell r="E8">
            <v>44.029417359087105</v>
          </cell>
          <cell r="F8">
            <v>51.800418703680286</v>
          </cell>
          <cell r="G8">
            <v>61.262821937458895</v>
          </cell>
          <cell r="H8">
            <v>68.31836167159089</v>
          </cell>
          <cell r="I8">
            <v>76.75033472458709</v>
          </cell>
        </row>
        <row r="9">
          <cell r="B9" t="str">
            <v>China</v>
          </cell>
          <cell r="C9">
            <v>62</v>
          </cell>
          <cell r="D9">
            <v>100.54670961803957</v>
          </cell>
          <cell r="E9">
            <v>129.6345162285807</v>
          </cell>
          <cell r="F9">
            <v>163.89498156917648</v>
          </cell>
          <cell r="G9">
            <v>209.0726432825898</v>
          </cell>
          <cell r="H9">
            <v>252.87246386904354</v>
          </cell>
          <cell r="I9">
            <v>307.034549068033</v>
          </cell>
        </row>
        <row r="10">
          <cell r="B10" t="str">
            <v>India</v>
          </cell>
          <cell r="C10">
            <v>52.062563232830826</v>
          </cell>
          <cell r="D10">
            <v>65.04626863484089</v>
          </cell>
          <cell r="E10">
            <v>70.2327198718593</v>
          </cell>
          <cell r="F10">
            <v>87.61400956572025</v>
          </cell>
          <cell r="G10">
            <v>110.10142925347144</v>
          </cell>
          <cell r="H10">
            <v>135.29279969865084</v>
          </cell>
          <cell r="I10">
            <v>167.31055743052747</v>
          </cell>
        </row>
        <row r="11">
          <cell r="B11" t="str">
            <v>Mexico</v>
          </cell>
          <cell r="C11">
            <v>33.9100613893454</v>
          </cell>
          <cell r="D11">
            <v>38.6045</v>
          </cell>
          <cell r="E11">
            <v>42.04826245687729</v>
          </cell>
          <cell r="F11">
            <v>50.557148311754425</v>
          </cell>
          <cell r="G11">
            <v>52.47396239762404</v>
          </cell>
          <cell r="H11">
            <v>54.16933358834561</v>
          </cell>
          <cell r="I11">
            <v>55.92364943095131</v>
          </cell>
        </row>
        <row r="12">
          <cell r="B12" t="str">
            <v>South Korea (ROK)</v>
          </cell>
          <cell r="C12">
            <v>14.8</v>
          </cell>
          <cell r="D12">
            <v>20.289571622489554</v>
          </cell>
          <cell r="E12">
            <v>27.298276439167115</v>
          </cell>
          <cell r="F12">
            <v>33.929034248479454</v>
          </cell>
          <cell r="G12">
            <v>42.18698951075403</v>
          </cell>
          <cell r="H12">
            <v>50.618566085210304</v>
          </cell>
          <cell r="I12">
            <v>60.74804463581182</v>
          </cell>
        </row>
        <row r="13">
          <cell r="B13" t="str">
            <v>Algeria</v>
          </cell>
          <cell r="C13">
            <v>6.165628350083752</v>
          </cell>
          <cell r="D13">
            <v>5.448762562814071</v>
          </cell>
          <cell r="E13">
            <v>6.000850102177555</v>
          </cell>
          <cell r="F13">
            <v>7.119509929007432</v>
          </cell>
          <cell r="G13">
            <v>8.476268627743712</v>
          </cell>
          <cell r="H13">
            <v>9.670981305326862</v>
          </cell>
          <cell r="I13">
            <v>11.313200647469635</v>
          </cell>
        </row>
        <row r="14">
          <cell r="B14" t="str">
            <v>Democratic Republic of Congo (Kinshasa)</v>
          </cell>
          <cell r="C14">
            <v>1.084187604690117</v>
          </cell>
          <cell r="D14">
            <v>1.02611013400335</v>
          </cell>
          <cell r="E14">
            <v>1.05071303559464</v>
          </cell>
          <cell r="F14">
            <v>1.1397669157438621</v>
          </cell>
          <cell r="G14">
            <v>1.2386770300628482</v>
          </cell>
          <cell r="H14">
            <v>1.2924314514197084</v>
          </cell>
          <cell r="I14">
            <v>1.3547843231323153</v>
          </cell>
        </row>
        <row r="15">
          <cell r="B15" t="str">
            <v>Egypt</v>
          </cell>
          <cell r="C15">
            <v>11.19</v>
          </cell>
          <cell r="D15">
            <v>11.97190024335125</v>
          </cell>
          <cell r="E15">
            <v>15.485783680427843</v>
          </cell>
          <cell r="F15">
            <v>15.897788492570548</v>
          </cell>
          <cell r="G15">
            <v>16.32095272336059</v>
          </cell>
          <cell r="H15">
            <v>16.762078211569847</v>
          </cell>
          <cell r="I15">
            <v>17.215239480418937</v>
          </cell>
        </row>
        <row r="16">
          <cell r="B16" t="str">
            <v>Ethiopia</v>
          </cell>
          <cell r="C16">
            <v>0.34113693467336687</v>
          </cell>
          <cell r="D16">
            <v>0.4206693886097153</v>
          </cell>
          <cell r="E16">
            <v>0.5514333760469011</v>
          </cell>
          <cell r="F16">
            <v>0.6317344422843165</v>
          </cell>
          <cell r="G16">
            <v>0.7240776970180669</v>
          </cell>
          <cell r="H16">
            <v>0.829073827573418</v>
          </cell>
          <cell r="I16">
            <v>0.9496389685842334</v>
          </cell>
        </row>
        <row r="17">
          <cell r="B17" t="str">
            <v>Nigeria</v>
          </cell>
          <cell r="C17">
            <v>4.315553391959799</v>
          </cell>
          <cell r="D17">
            <v>5.037368090452261</v>
          </cell>
          <cell r="E17">
            <v>5.605812081239533</v>
          </cell>
          <cell r="F17">
            <v>6.441305447960952</v>
          </cell>
          <cell r="G17">
            <v>7.412429315641857</v>
          </cell>
          <cell r="H17">
            <v>8.507113949969266</v>
          </cell>
          <cell r="I17">
            <v>9.771170546421285</v>
          </cell>
        </row>
        <row r="18">
          <cell r="B18" t="str">
            <v>Senegal</v>
          </cell>
          <cell r="C18">
            <v>3.2990194515108344</v>
          </cell>
          <cell r="D18">
            <v>6.463602960160883</v>
          </cell>
          <cell r="E18">
            <v>11.46403381993417</v>
          </cell>
          <cell r="F18">
            <v>13.651794476230636</v>
          </cell>
          <cell r="G18">
            <v>16.273189609530483</v>
          </cell>
          <cell r="H18">
            <v>19.00583422562122</v>
          </cell>
          <cell r="I18">
            <v>22.23071354290364</v>
          </cell>
        </row>
        <row r="19">
          <cell r="B19" t="str">
            <v>South Africa</v>
          </cell>
          <cell r="C19">
            <v>35.64554522613065</v>
          </cell>
          <cell r="D19">
            <v>41.06505967336683</v>
          </cell>
          <cell r="E19">
            <v>32.63356001842546</v>
          </cell>
          <cell r="F19">
            <v>35.66469773466831</v>
          </cell>
          <cell r="G19">
            <v>39.03032522716279</v>
          </cell>
          <cell r="H19">
            <v>41.65370134769368</v>
          </cell>
          <cell r="I19">
            <v>44.6202458712383</v>
          </cell>
        </row>
        <row r="20">
          <cell r="B20" t="str">
            <v>Uganda</v>
          </cell>
          <cell r="C20">
            <v>0.33419999999999994</v>
          </cell>
          <cell r="D20">
            <v>0.3882441337907867</v>
          </cell>
          <cell r="E20">
            <v>0.4485749205963242</v>
          </cell>
          <cell r="F20">
            <v>0.5070642274734437</v>
          </cell>
          <cell r="G20">
            <v>0.5732015351916833</v>
          </cell>
          <cell r="H20">
            <v>0.6454544233421313</v>
          </cell>
          <cell r="I20">
            <v>0.7268809872549781</v>
          </cell>
        </row>
        <row r="21">
          <cell r="B21" t="str">
            <v>North Korea (DPRK)</v>
          </cell>
          <cell r="C21">
            <v>19.53147738693467</v>
          </cell>
          <cell r="D21">
            <v>20.61794891122278</v>
          </cell>
          <cell r="E21">
            <v>19.66423498241205</v>
          </cell>
          <cell r="F21">
            <v>21.277728696289586</v>
          </cell>
          <cell r="G21">
            <v>23.15584195264918</v>
          </cell>
          <cell r="H21">
            <v>25.10421503779482</v>
          </cell>
          <cell r="I21">
            <v>27.35365404848927</v>
          </cell>
        </row>
        <row r="22">
          <cell r="B22" t="str">
            <v>Vietnam</v>
          </cell>
          <cell r="C22">
            <v>2.2760146127187615</v>
          </cell>
          <cell r="D22">
            <v>2.2760146127187615</v>
          </cell>
          <cell r="E22">
            <v>3.9016853181535667</v>
          </cell>
          <cell r="F22">
            <v>4.854424147405707</v>
          </cell>
          <cell r="G22">
            <v>6.063404637886081</v>
          </cell>
          <cell r="H22">
            <v>7.420138856470348</v>
          </cell>
          <cell r="I22">
            <v>9.119090732780895</v>
          </cell>
        </row>
        <row r="23">
          <cell r="B23" t="str">
            <v>Moldova</v>
          </cell>
          <cell r="C23">
            <v>6.966819258842939</v>
          </cell>
          <cell r="D23">
            <v>4.267345896147404</v>
          </cell>
          <cell r="E23">
            <v>1.2284466733668342</v>
          </cell>
          <cell r="F23">
            <v>1.309144206208949</v>
          </cell>
          <cell r="G23">
            <v>1.4008951925846416</v>
          </cell>
          <cell r="H23">
            <v>1.5715248668299076</v>
          </cell>
          <cell r="I23">
            <v>1.768413828981338</v>
          </cell>
        </row>
        <row r="24">
          <cell r="B24" t="str">
            <v>Armenia</v>
          </cell>
          <cell r="C24">
            <v>1.3194</v>
          </cell>
          <cell r="D24">
            <v>1.33385768550841</v>
          </cell>
          <cell r="E24">
            <v>1.0448746556133968</v>
          </cell>
          <cell r="F24">
            <v>1.1736112562260423</v>
          </cell>
          <cell r="G24">
            <v>1.3228341576832874</v>
          </cell>
          <cell r="H24">
            <v>1.5501421437764538</v>
          </cell>
          <cell r="I24">
            <v>1.820659641696719</v>
          </cell>
        </row>
        <row r="25">
          <cell r="B25" t="str">
            <v>Azerbaijan</v>
          </cell>
          <cell r="C25">
            <v>4.15</v>
          </cell>
          <cell r="D25">
            <v>2.81</v>
          </cell>
          <cell r="E25">
            <v>2.6376337554533245</v>
          </cell>
          <cell r="F25">
            <v>2.806023365890029</v>
          </cell>
          <cell r="G25">
            <v>2.9945056417153015</v>
          </cell>
          <cell r="H25">
            <v>3.3209576279404804</v>
          </cell>
          <cell r="I25">
            <v>3.7017588528144625</v>
          </cell>
        </row>
        <row r="26">
          <cell r="B26" t="str">
            <v>Belarus</v>
          </cell>
          <cell r="C26">
            <v>10.765855090348515</v>
          </cell>
          <cell r="D26">
            <v>13.594859296482412</v>
          </cell>
          <cell r="E26">
            <v>7.534632342964823</v>
          </cell>
          <cell r="F26">
            <v>7.895980342015392</v>
          </cell>
          <cell r="G26">
            <v>8.324532639954027</v>
          </cell>
          <cell r="H26">
            <v>9.3471838672831</v>
          </cell>
          <cell r="I26">
            <v>10.541317220883666</v>
          </cell>
        </row>
        <row r="27">
          <cell r="B27" t="str">
            <v>Georgia</v>
          </cell>
          <cell r="C27">
            <v>2.7</v>
          </cell>
          <cell r="D27">
            <v>0.5</v>
          </cell>
          <cell r="E27">
            <v>1.3375074208300681</v>
          </cell>
          <cell r="F27">
            <v>1.356232524721689</v>
          </cell>
          <cell r="G27">
            <v>1.3752197800677928</v>
          </cell>
          <cell r="H27">
            <v>1.4014600876233967</v>
          </cell>
          <cell r="I27">
            <v>1.4282010815060828</v>
          </cell>
        </row>
        <row r="28">
          <cell r="B28" t="str">
            <v>Kazakhstan</v>
          </cell>
          <cell r="C28">
            <v>6.2</v>
          </cell>
          <cell r="D28">
            <v>6.074482050017977</v>
          </cell>
          <cell r="E28">
            <v>4.829598060729529</v>
          </cell>
          <cell r="F28">
            <v>4.9909319809764705</v>
          </cell>
          <cell r="G28">
            <v>5.15773689244272</v>
          </cell>
          <cell r="H28">
            <v>5.360121563687093</v>
          </cell>
          <cell r="I28">
            <v>5.570484110724785</v>
          </cell>
        </row>
        <row r="29">
          <cell r="B29" t="str">
            <v>Turkmenistan</v>
          </cell>
          <cell r="C29">
            <v>2.600226494555458</v>
          </cell>
          <cell r="D29">
            <v>2.609515876361172</v>
          </cell>
          <cell r="E29">
            <v>2.6848594745947785</v>
          </cell>
          <cell r="F29">
            <v>3.012867053045631</v>
          </cell>
          <cell r="G29">
            <v>3.3918537871102923</v>
          </cell>
          <cell r="H29">
            <v>3.9219788823959547</v>
          </cell>
          <cell r="I29">
            <v>4.5532467554454215</v>
          </cell>
        </row>
        <row r="30">
          <cell r="B30" t="str">
            <v>Uzbekistan</v>
          </cell>
          <cell r="C30">
            <v>12.598449796192913</v>
          </cell>
          <cell r="D30">
            <v>10.388339405360135</v>
          </cell>
          <cell r="E30">
            <v>10.572509556113902</v>
          </cell>
          <cell r="F30">
            <v>11.389664273910412</v>
          </cell>
          <cell r="G30">
            <v>12.315164148504628</v>
          </cell>
          <cell r="H30">
            <v>13.829641366904568</v>
          </cell>
          <cell r="I30">
            <v>15.577075114881794</v>
          </cell>
        </row>
        <row r="31">
          <cell r="B31" t="str">
            <v>Bolivia</v>
          </cell>
          <cell r="C31">
            <v>0.481166376434243</v>
          </cell>
          <cell r="D31">
            <v>0.6574061918150107</v>
          </cell>
          <cell r="E31">
            <v>0.8592998811406809</v>
          </cell>
          <cell r="F31">
            <v>1.0256548658162479</v>
          </cell>
          <cell r="G31">
            <v>1.227899857553844</v>
          </cell>
          <cell r="H31">
            <v>1.4295774498918286</v>
          </cell>
          <cell r="I31">
            <v>1.6686549074968902</v>
          </cell>
        </row>
        <row r="32">
          <cell r="B32" t="str">
            <v>Chile</v>
          </cell>
          <cell r="C32">
            <v>3.5832360304726816</v>
          </cell>
          <cell r="D32">
            <v>4.920388982714752</v>
          </cell>
          <cell r="E32">
            <v>6.169629164462568</v>
          </cell>
          <cell r="F32">
            <v>7.192551245234118</v>
          </cell>
          <cell r="G32">
            <v>8.414718058285775</v>
          </cell>
          <cell r="H32">
            <v>9.585206731008892</v>
          </cell>
          <cell r="I32">
            <v>10.953715260134441</v>
          </cell>
        </row>
        <row r="33">
          <cell r="B33" t="str">
            <v>Colombia</v>
          </cell>
          <cell r="C33">
            <v>8.4</v>
          </cell>
          <cell r="D33">
            <v>11.403886593208064</v>
          </cell>
          <cell r="E33">
            <v>12.123264470232414</v>
          </cell>
          <cell r="F33">
            <v>14.366482977086065</v>
          </cell>
          <cell r="G33">
            <v>17.081853517419837</v>
          </cell>
          <cell r="H33">
            <v>19.77484333725668</v>
          </cell>
          <cell r="I33">
            <v>22.960814561445716</v>
          </cell>
        </row>
        <row r="34">
          <cell r="B34" t="str">
            <v>Ecuador</v>
          </cell>
          <cell r="C34">
            <v>2.31</v>
          </cell>
          <cell r="D34">
            <v>2.6307012585488123</v>
          </cell>
          <cell r="E34">
            <v>2.6162475721457406</v>
          </cell>
          <cell r="F34">
            <v>2.7069744313200226</v>
          </cell>
          <cell r="G34">
            <v>2.80086498009074</v>
          </cell>
          <cell r="H34">
            <v>2.8843783912783136</v>
          </cell>
          <cell r="I34">
            <v>2.970401231948975</v>
          </cell>
        </row>
        <row r="35">
          <cell r="B35" t="str">
            <v>Peru</v>
          </cell>
          <cell r="C35">
            <v>3.116615368509213</v>
          </cell>
          <cell r="D35">
            <v>3.5381036432160804</v>
          </cell>
          <cell r="E35">
            <v>3.7971390460636516</v>
          </cell>
          <cell r="F35">
            <v>4.43524548602767</v>
          </cell>
          <cell r="G35">
            <v>5.187985072534558</v>
          </cell>
          <cell r="H35">
            <v>5.9200579661980015</v>
          </cell>
          <cell r="I35">
            <v>6.764842279033229</v>
          </cell>
        </row>
        <row r="36">
          <cell r="B36" t="str">
            <v>Uruguay</v>
          </cell>
          <cell r="C36">
            <v>0.3832</v>
          </cell>
          <cell r="D36">
            <v>0.525144245493257</v>
          </cell>
          <cell r="E36">
            <v>0.7051487933964944</v>
          </cell>
          <cell r="F36">
            <v>0.8337930445588168</v>
          </cell>
          <cell r="G36">
            <v>0.9862281754474204</v>
          </cell>
          <cell r="H36">
            <v>1.1395062440400807</v>
          </cell>
          <cell r="I36">
            <v>1.317019008205636</v>
          </cell>
        </row>
        <row r="37">
          <cell r="B37" t="str">
            <v>Venezuela</v>
          </cell>
          <cell r="C37">
            <v>12</v>
          </cell>
          <cell r="D37">
            <v>14.040245247054306</v>
          </cell>
          <cell r="E37">
            <v>14.526200470465353</v>
          </cell>
          <cell r="F37">
            <v>17.668702228489014</v>
          </cell>
          <cell r="G37">
            <v>21.615554722031295</v>
          </cell>
          <cell r="H37">
            <v>25.71269648570356</v>
          </cell>
          <cell r="I37">
            <v>30.718175608086675</v>
          </cell>
        </row>
        <row r="38">
          <cell r="B38" t="str">
            <v>Iran</v>
          </cell>
          <cell r="C38">
            <v>19.025861180904524</v>
          </cell>
          <cell r="D38">
            <v>27.487321398659965</v>
          </cell>
          <cell r="E38">
            <v>33.122936014447234</v>
          </cell>
          <cell r="F38">
            <v>37.70128151262337</v>
          </cell>
          <cell r="G38">
            <v>43.000962067766665</v>
          </cell>
          <cell r="H38">
            <v>50.056725582818515</v>
          </cell>
          <cell r="I38">
            <v>58.42166075867128</v>
          </cell>
        </row>
        <row r="39">
          <cell r="B39" t="str">
            <v>Iraq</v>
          </cell>
          <cell r="C39">
            <v>8.734145100502513</v>
          </cell>
          <cell r="D39">
            <v>10.000336055276383</v>
          </cell>
          <cell r="E39">
            <v>10.368440868927975</v>
          </cell>
          <cell r="F39">
            <v>11.781225193895832</v>
          </cell>
          <cell r="G39">
            <v>13.401441068968538</v>
          </cell>
          <cell r="H39">
            <v>15.503149741324265</v>
          </cell>
          <cell r="I39">
            <v>17.965992476433485</v>
          </cell>
        </row>
        <row r="40">
          <cell r="B40" t="str">
            <v>Israel</v>
          </cell>
          <cell r="C40">
            <v>2.9487510469011724</v>
          </cell>
          <cell r="D40">
            <v>4.032101968174205</v>
          </cell>
          <cell r="E40">
            <v>4.631594853852596</v>
          </cell>
          <cell r="F40">
            <v>5.241429964791487</v>
          </cell>
          <cell r="G40">
            <v>5.952300262624689</v>
          </cell>
          <cell r="H40">
            <v>6.809308116763116</v>
          </cell>
          <cell r="I40">
            <v>7.812070744708603</v>
          </cell>
        </row>
        <row r="41">
          <cell r="B41" t="str">
            <v>Jordan</v>
          </cell>
          <cell r="C41">
            <v>1.3339722312303715</v>
          </cell>
          <cell r="D41">
            <v>1.5803063788802822</v>
          </cell>
          <cell r="E41">
            <v>1.745891189890477</v>
          </cell>
          <cell r="F41">
            <v>1.7939785205820031</v>
          </cell>
          <cell r="G41">
            <v>1.8434157914927312</v>
          </cell>
          <cell r="H41">
            <v>1.9004913818971323</v>
          </cell>
          <cell r="I41">
            <v>1.9594251315036892</v>
          </cell>
        </row>
        <row r="42">
          <cell r="B42" t="str">
            <v>Kuwait</v>
          </cell>
          <cell r="C42">
            <v>1.8318442211055277</v>
          </cell>
          <cell r="D42">
            <v>3.950323073701843</v>
          </cell>
          <cell r="E42">
            <v>4.808398515284757</v>
          </cell>
          <cell r="F42">
            <v>5.436419744442402</v>
          </cell>
          <cell r="G42">
            <v>6.1556801374106485</v>
          </cell>
          <cell r="H42">
            <v>7.009803840529123</v>
          </cell>
          <cell r="I42">
            <v>8.008631885194086</v>
          </cell>
        </row>
        <row r="43">
          <cell r="B43" t="str">
            <v>Saudi Arabia</v>
          </cell>
          <cell r="C43">
            <v>15.442117671691793</v>
          </cell>
          <cell r="D43">
            <v>18.663873324958125</v>
          </cell>
          <cell r="E43">
            <v>21.74280667294807</v>
          </cell>
          <cell r="F43">
            <v>24.46657191774768</v>
          </cell>
          <cell r="G43">
            <v>27.627529758951034</v>
          </cell>
          <cell r="H43">
            <v>31.716644843811522</v>
          </cell>
          <cell r="I43">
            <v>36.57725481838155</v>
          </cell>
        </row>
        <row r="44">
          <cell r="B44" t="str">
            <v>United Arab Emirates</v>
          </cell>
          <cell r="C44">
            <v>3.2942948073701848</v>
          </cell>
          <cell r="D44">
            <v>4.149473408710217</v>
          </cell>
          <cell r="E44">
            <v>4.768033512772195</v>
          </cell>
          <cell r="F44">
            <v>5.5107721568247365</v>
          </cell>
          <cell r="G44">
            <v>6.3768180437580755</v>
          </cell>
          <cell r="H44">
            <v>7.513120880890018</v>
          </cell>
          <cell r="I44">
            <v>8.86694838651797</v>
          </cell>
        </row>
        <row r="45">
          <cell r="B45" t="str">
            <v>Turkey</v>
          </cell>
          <cell r="C45">
            <v>50.616726968174206</v>
          </cell>
          <cell r="D45">
            <v>46.03605862646565</v>
          </cell>
          <cell r="E45">
            <v>36.20801689949748</v>
          </cell>
          <cell r="F45">
            <v>33.45688392578947</v>
          </cell>
          <cell r="G45">
            <v>31.4274605191809</v>
          </cell>
          <cell r="H45">
            <v>31.15171313925014</v>
          </cell>
          <cell r="I45">
            <v>31.0434060415312</v>
          </cell>
        </row>
        <row r="46">
          <cell r="B46" t="str">
            <v>Bangladesh</v>
          </cell>
          <cell r="C46">
            <v>5.45</v>
          </cell>
          <cell r="D46">
            <v>5.249624180532957</v>
          </cell>
          <cell r="E46">
            <v>5.455747251455509</v>
          </cell>
          <cell r="F46">
            <v>7.540435147830662</v>
          </cell>
          <cell r="G46">
            <v>10.440766021362998</v>
          </cell>
          <cell r="H46">
            <v>14.2282860855412</v>
          </cell>
          <cell r="I46">
            <v>19.42359891937954</v>
          </cell>
        </row>
        <row r="47">
          <cell r="B47" t="str">
            <v>Indonesia</v>
          </cell>
          <cell r="C47">
            <v>11.0237</v>
          </cell>
          <cell r="D47">
            <v>14.5876</v>
          </cell>
          <cell r="E47">
            <v>18.09790845860818</v>
          </cell>
          <cell r="F47">
            <v>19.546908522328334</v>
          </cell>
          <cell r="G47">
            <v>25.494465588788454</v>
          </cell>
          <cell r="H47">
            <v>29.241249108235955</v>
          </cell>
          <cell r="I47">
            <v>41.54424031987979</v>
          </cell>
        </row>
        <row r="48">
          <cell r="B48" t="str">
            <v>Myanmar</v>
          </cell>
          <cell r="C48">
            <v>0.236</v>
          </cell>
          <cell r="D48">
            <v>0.8122958354296785</v>
          </cell>
          <cell r="E48">
            <v>1.1888572178360033</v>
          </cell>
          <cell r="F48">
            <v>1.2420748765157796</v>
          </cell>
          <cell r="G48">
            <v>1.2976999151358513</v>
          </cell>
          <cell r="H48">
            <v>1.3465885609530974</v>
          </cell>
          <cell r="I48">
            <v>1.3973665933454296</v>
          </cell>
        </row>
        <row r="49">
          <cell r="B49" t="str">
            <v>Nepal</v>
          </cell>
          <cell r="C49">
            <v>0.15088400335008376</v>
          </cell>
          <cell r="D49">
            <v>0.28539405360134007</v>
          </cell>
          <cell r="E49">
            <v>0.45671271440536015</v>
          </cell>
          <cell r="F49">
            <v>0.5568059530288121</v>
          </cell>
          <cell r="G49">
            <v>0.6831161083481407</v>
          </cell>
          <cell r="H49">
            <v>0.8218543358530586</v>
          </cell>
          <cell r="I49">
            <v>0.9928454898794268</v>
          </cell>
        </row>
        <row r="50">
          <cell r="B50" t="str">
            <v>Pakistan</v>
          </cell>
          <cell r="C50">
            <v>1.72</v>
          </cell>
          <cell r="D50">
            <v>2.174113754786705</v>
          </cell>
          <cell r="E50">
            <v>2.674709198245061</v>
          </cell>
          <cell r="F50">
            <v>3.4771442510401487</v>
          </cell>
          <cell r="G50">
            <v>4.535823687984335</v>
          </cell>
          <cell r="H50">
            <v>5.721037708625287</v>
          </cell>
          <cell r="I50">
            <v>7.2648768362901155</v>
          </cell>
        </row>
        <row r="51">
          <cell r="B51" t="str">
            <v>Philippines</v>
          </cell>
          <cell r="C51">
            <v>8.53354493119406</v>
          </cell>
          <cell r="D51">
            <v>11.722682476954077</v>
          </cell>
          <cell r="E51">
            <v>13.44570575615528</v>
          </cell>
          <cell r="F51">
            <v>15.632889979300732</v>
          </cell>
          <cell r="G51">
            <v>16.11956833798403</v>
          </cell>
          <cell r="H51">
            <v>16.55166488103595</v>
          </cell>
          <cell r="I51">
            <v>16.997503399603676</v>
          </cell>
        </row>
        <row r="52">
          <cell r="B52" t="str">
            <v>Singapore</v>
          </cell>
          <cell r="C52">
            <v>2.247208542713568</v>
          </cell>
          <cell r="D52">
            <v>2.9281911641541036</v>
          </cell>
          <cell r="E52">
            <v>3.4535359698492467</v>
          </cell>
          <cell r="F52">
            <v>4.066772898596916</v>
          </cell>
          <cell r="G52">
            <v>4.819864930665998</v>
          </cell>
          <cell r="H52">
            <v>5.548609409022959</v>
          </cell>
          <cell r="I52">
            <v>6.429577112013094</v>
          </cell>
        </row>
        <row r="53">
          <cell r="B53" t="str">
            <v>Thailand</v>
          </cell>
          <cell r="C53">
            <v>1.696095755969095</v>
          </cell>
          <cell r="D53">
            <v>3.2282017496470945</v>
          </cell>
          <cell r="E53">
            <v>3.9156909555120754</v>
          </cell>
          <cell r="F53">
            <v>4.071690633370642</v>
          </cell>
          <cell r="G53">
            <v>4.235066071580313</v>
          </cell>
          <cell r="H53">
            <v>4.402534733329946</v>
          </cell>
          <cell r="I53">
            <v>4.5783790016082335</v>
          </cell>
        </row>
      </sheetData>
      <sheetData sheetId="4">
        <row r="7">
          <cell r="A7" t="str">
            <v>Africa</v>
          </cell>
          <cell r="B7">
            <v>86.48932171744968</v>
          </cell>
          <cell r="C7">
            <v>95.71907356902294</v>
          </cell>
          <cell r="D7">
            <v>95.7699558749272</v>
          </cell>
          <cell r="E7">
            <v>109.18074032898456</v>
          </cell>
          <cell r="F7">
            <v>124.77120941233369</v>
          </cell>
          <cell r="G7">
            <v>141.38770286262678</v>
          </cell>
          <cell r="H7">
            <v>160.45838516488115</v>
          </cell>
        </row>
        <row r="8">
          <cell r="A8" t="str">
            <v>Eastern Europe</v>
          </cell>
          <cell r="B8">
            <v>5.563633584589614</v>
          </cell>
          <cell r="C8">
            <v>8.069756490787269</v>
          </cell>
          <cell r="D8">
            <v>8.312744982412061</v>
          </cell>
          <cell r="E8">
            <v>8.707436769522321</v>
          </cell>
          <cell r="F8">
            <v>9.176817690195556</v>
          </cell>
          <cell r="G8">
            <v>10.358895142743187</v>
          </cell>
          <cell r="H8">
            <v>11.72633899158655</v>
          </cell>
        </row>
        <row r="9">
          <cell r="A9" t="str">
            <v>FSU</v>
          </cell>
          <cell r="B9">
            <v>1.710024957012062</v>
          </cell>
          <cell r="C9">
            <v>1.6207891541038528</v>
          </cell>
          <cell r="D9">
            <v>2.2711528978224456</v>
          </cell>
          <cell r="E9">
            <v>2.4897076785033185</v>
          </cell>
          <cell r="F9">
            <v>2.7468859413591504</v>
          </cell>
          <cell r="G9">
            <v>3.2048749351620347</v>
          </cell>
          <cell r="H9">
            <v>3.7480869022045864</v>
          </cell>
        </row>
        <row r="10">
          <cell r="A10" t="str">
            <v>Latin America</v>
          </cell>
          <cell r="B10">
            <v>30.039453316976903</v>
          </cell>
          <cell r="C10">
            <v>27.998604761200447</v>
          </cell>
          <cell r="D10">
            <v>35.63462915444157</v>
          </cell>
          <cell r="E10">
            <v>41.29398142757718</v>
          </cell>
          <cell r="F10">
            <v>47.90523343468785</v>
          </cell>
          <cell r="G10">
            <v>54.201267397324195</v>
          </cell>
          <cell r="H10">
            <v>61.38096957394065</v>
          </cell>
        </row>
        <row r="11">
          <cell r="A11" t="str">
            <v>Middle East</v>
          </cell>
          <cell r="B11">
            <v>8.398733040201005</v>
          </cell>
          <cell r="C11">
            <v>11.715935301507535</v>
          </cell>
          <cell r="D11">
            <v>13.675804642378559</v>
          </cell>
          <cell r="E11">
            <v>15.288341641650305</v>
          </cell>
          <cell r="F11">
            <v>17.148347162684612</v>
          </cell>
          <cell r="G11">
            <v>19.56163399649657</v>
          </cell>
          <cell r="H11">
            <v>22.405526956652388</v>
          </cell>
        </row>
        <row r="12">
          <cell r="A12" t="str">
            <v>OECD 90</v>
          </cell>
          <cell r="B12">
            <v>0.6588126046901173</v>
          </cell>
          <cell r="C12">
            <v>0.79685175879397</v>
          </cell>
          <cell r="D12">
            <v>0.9330668521775545</v>
          </cell>
          <cell r="E12">
            <v>1.043187174392352</v>
          </cell>
          <cell r="F12">
            <v>1.1757571683331174</v>
          </cell>
          <cell r="G12">
            <v>1.3579950131759155</v>
          </cell>
          <cell r="H12">
            <v>1.585660709738024</v>
          </cell>
        </row>
        <row r="13">
          <cell r="A13" t="str">
            <v>S&amp;E Asia</v>
          </cell>
          <cell r="B13">
            <v>6.685185404611337</v>
          </cell>
          <cell r="C13">
            <v>9.538617701115578</v>
          </cell>
          <cell r="D13">
            <v>13.869035270248578</v>
          </cell>
          <cell r="E13">
            <v>17.471878529836076</v>
          </cell>
          <cell r="F13">
            <v>22.049677348390563</v>
          </cell>
          <cell r="G13">
            <v>26.932686179963206</v>
          </cell>
          <cell r="H13">
            <v>32.94907006443583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MTCO2"/>
      <sheetName val="CH4 Summary"/>
      <sheetName val="N2O Summary"/>
      <sheetName val="CH4 Emissions"/>
      <sheetName val="N2O Emissions"/>
      <sheetName val="1990"/>
      <sheetName val="1995"/>
      <sheetName val="1999"/>
      <sheetName val="2000"/>
      <sheetName val="2005"/>
      <sheetName val="2010"/>
      <sheetName val="2015"/>
      <sheetName val="2020"/>
      <sheetName val="Regions"/>
      <sheetName val="Constants and EFs"/>
    </sheetNames>
    <sheetDataSet>
      <sheetData sheetId="3">
        <row r="3">
          <cell r="D3" t="str">
            <v>Albania</v>
          </cell>
          <cell r="E3">
            <v>4.5597</v>
          </cell>
          <cell r="F3">
            <v>0.75</v>
          </cell>
          <cell r="G3">
            <v>0.75</v>
          </cell>
          <cell r="H3">
            <v>0.74775</v>
          </cell>
          <cell r="I3">
            <v>0.7366008459101571</v>
          </cell>
          <cell r="J3">
            <v>0.7256179287135527</v>
          </cell>
          <cell r="K3">
            <v>0.7406155737551818</v>
          </cell>
          <cell r="L3">
            <v>0.7559232019820304</v>
          </cell>
        </row>
        <row r="4">
          <cell r="D4" t="str">
            <v>Algeria</v>
          </cell>
          <cell r="E4">
            <v>0.1884</v>
          </cell>
          <cell r="F4">
            <v>0.6783</v>
          </cell>
          <cell r="G4">
            <v>0.9609</v>
          </cell>
          <cell r="H4">
            <v>0.9791570999999999</v>
          </cell>
          <cell r="I4">
            <v>1.0757795824646406</v>
          </cell>
          <cell r="J4">
            <v>1.1819366984601314</v>
          </cell>
          <cell r="K4">
            <v>1.2839802254925503</v>
          </cell>
          <cell r="L4">
            <v>1.3948337686813188</v>
          </cell>
        </row>
        <row r="5">
          <cell r="D5" t="str">
            <v>Angola</v>
          </cell>
          <cell r="E5">
            <v>37.00162911854931</v>
          </cell>
          <cell r="F5">
            <v>41.660130777599996</v>
          </cell>
          <cell r="G5">
            <v>47.1168158592</v>
          </cell>
          <cell r="H5">
            <v>48.01203536052479</v>
          </cell>
          <cell r="I5">
            <v>52.749826716696354</v>
          </cell>
          <cell r="J5">
            <v>57.95513974250891</v>
          </cell>
          <cell r="K5">
            <v>62.958746853352686</v>
          </cell>
          <cell r="L5">
            <v>68.39434471136607</v>
          </cell>
        </row>
        <row r="6">
          <cell r="D6" t="str">
            <v>Argentina</v>
          </cell>
          <cell r="E6">
            <v>3.7342179264</v>
          </cell>
          <cell r="F6">
            <v>6.7987586976</v>
          </cell>
          <cell r="G6">
            <v>8.4823423296</v>
          </cell>
          <cell r="H6">
            <v>8.524754041247999</v>
          </cell>
          <cell r="I6">
            <v>8.740014763398552</v>
          </cell>
          <cell r="J6">
            <v>8.960711088532673</v>
          </cell>
          <cell r="K6">
            <v>9.191551819058677</v>
          </cell>
          <cell r="L6">
            <v>9.428339336881281</v>
          </cell>
        </row>
        <row r="7">
          <cell r="D7" t="str">
            <v>Armenia</v>
          </cell>
          <cell r="E7">
            <v>0.011298960983428044</v>
          </cell>
          <cell r="F7">
            <v>0.0117</v>
          </cell>
          <cell r="G7">
            <v>0.0126</v>
          </cell>
          <cell r="H7">
            <v>0.0125622</v>
          </cell>
          <cell r="I7">
            <v>0.012374894211290639</v>
          </cell>
          <cell r="J7">
            <v>0.012190381202387685</v>
          </cell>
          <cell r="K7">
            <v>0.012442341639087057</v>
          </cell>
          <cell r="L7">
            <v>0.012699509793298109</v>
          </cell>
        </row>
        <row r="8">
          <cell r="D8" t="str">
            <v>Azerbaijan</v>
          </cell>
          <cell r="E8">
            <v>0.05359763543420994</v>
          </cell>
          <cell r="F8">
            <v>0.0555</v>
          </cell>
          <cell r="G8">
            <v>0.0555</v>
          </cell>
          <cell r="H8">
            <v>0.0553335</v>
          </cell>
          <cell r="I8">
            <v>0.05450846259735162</v>
          </cell>
          <cell r="J8">
            <v>0.0536957267248029</v>
          </cell>
          <cell r="K8">
            <v>0.05480555245788347</v>
          </cell>
          <cell r="L8">
            <v>0.055938316946670244</v>
          </cell>
        </row>
        <row r="9">
          <cell r="D9" t="str">
            <v>Bahrain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Bangladesh</v>
          </cell>
          <cell r="E10">
            <v>162</v>
          </cell>
          <cell r="F10">
            <v>177.986037541138</v>
          </cell>
          <cell r="G10">
            <v>191.90340057182294</v>
          </cell>
          <cell r="H10">
            <v>193.82243457754117</v>
          </cell>
          <cell r="I10">
            <v>203.70932667584552</v>
          </cell>
          <cell r="J10">
            <v>214.1005496354177</v>
          </cell>
          <cell r="K10">
            <v>221.3696738802453</v>
          </cell>
          <cell r="L10">
            <v>228.88559883332292</v>
          </cell>
        </row>
        <row r="11">
          <cell r="D11" t="str">
            <v>Belarus</v>
          </cell>
          <cell r="E11">
            <v>6.373772862446589</v>
          </cell>
          <cell r="F11">
            <v>6.6</v>
          </cell>
          <cell r="G11">
            <v>7.34094</v>
          </cell>
          <cell r="H11">
            <v>7.318917179999999</v>
          </cell>
          <cell r="I11">
            <v>7.209790151700945</v>
          </cell>
          <cell r="J11">
            <v>7.102290236813955</v>
          </cell>
          <cell r="K11">
            <v>7.2490859866698205</v>
          </cell>
          <cell r="L11">
            <v>7.398915827143955</v>
          </cell>
        </row>
        <row r="12">
          <cell r="D12" t="str">
            <v>Benin</v>
          </cell>
          <cell r="E12">
            <v>15.86484074778127</v>
          </cell>
          <cell r="F12">
            <v>17.86222272</v>
          </cell>
          <cell r="G12">
            <v>12.6334708416</v>
          </cell>
          <cell r="H12">
            <v>12.873506787590397</v>
          </cell>
          <cell r="I12">
            <v>14.14385470606271</v>
          </cell>
          <cell r="J12">
            <v>15.539559596849871</v>
          </cell>
          <cell r="K12">
            <v>16.88118091367586</v>
          </cell>
          <cell r="L12">
            <v>18.338632267160452</v>
          </cell>
        </row>
        <row r="13">
          <cell r="D13" t="str">
            <v>Bolivia</v>
          </cell>
          <cell r="E13">
            <v>6.98285757566164</v>
          </cell>
          <cell r="F13">
            <v>7.24</v>
          </cell>
          <cell r="G13">
            <v>7.569264479144559</v>
          </cell>
          <cell r="H13">
            <v>7.607110801540281</v>
          </cell>
          <cell r="I13">
            <v>7.799199881963662</v>
          </cell>
          <cell r="J13">
            <v>7.996139452379964</v>
          </cell>
          <cell r="K13">
            <v>8.202131438321501</v>
          </cell>
          <cell r="L13">
            <v>8.41343007236802</v>
          </cell>
        </row>
        <row r="14">
          <cell r="D14" t="str">
            <v>Bosnia and Herzegovina</v>
          </cell>
          <cell r="E14">
            <v>1.8831601639046738</v>
          </cell>
          <cell r="F14">
            <v>1.95</v>
          </cell>
          <cell r="G14">
            <v>2.1966</v>
          </cell>
          <cell r="H14">
            <v>2.1900101999999997</v>
          </cell>
          <cell r="I14">
            <v>2.1573565575016675</v>
          </cell>
          <cell r="J14">
            <v>2.1251897896162526</v>
          </cell>
          <cell r="K14">
            <v>2.1691148924141768</v>
          </cell>
          <cell r="L14">
            <v>2.2139478739649703</v>
          </cell>
        </row>
        <row r="15">
          <cell r="D15" t="str">
            <v>Brazil</v>
          </cell>
          <cell r="E15">
            <v>283.3330773384</v>
          </cell>
          <cell r="F15">
            <v>261.65365990559997</v>
          </cell>
          <cell r="G15">
            <v>258.1859508504</v>
          </cell>
          <cell r="H15">
            <v>260.767810358904</v>
          </cell>
          <cell r="I15">
            <v>274.069589429779</v>
          </cell>
          <cell r="J15">
            <v>288.04989291747853</v>
          </cell>
          <cell r="K15">
            <v>297.23851407867176</v>
          </cell>
          <cell r="L15">
            <v>306.7202468185182</v>
          </cell>
        </row>
        <row r="16">
          <cell r="D16" t="str">
            <v>Brunei</v>
          </cell>
          <cell r="E16">
            <v>0.2316</v>
          </cell>
          <cell r="F16">
            <v>0.2316</v>
          </cell>
          <cell r="G16">
            <v>0.2316</v>
          </cell>
          <cell r="H16">
            <v>0.23345280000000002</v>
          </cell>
          <cell r="I16">
            <v>0.24294152185909915</v>
          </cell>
          <cell r="J16">
            <v>0.25281591415144805</v>
          </cell>
          <cell r="K16">
            <v>0.26335275972293404</v>
          </cell>
          <cell r="L16">
            <v>0.2743287592731954</v>
          </cell>
        </row>
        <row r="17">
          <cell r="D17" t="str">
            <v>Bulgaria</v>
          </cell>
          <cell r="E17">
            <v>2.1663</v>
          </cell>
          <cell r="F17">
            <v>2.16354</v>
          </cell>
          <cell r="G17">
            <v>4.85628</v>
          </cell>
          <cell r="H17">
            <v>4.84171116</v>
          </cell>
          <cell r="I17">
            <v>4.769519941302104</v>
          </cell>
          <cell r="J17">
            <v>4.698405113137402</v>
          </cell>
          <cell r="K17">
            <v>4.795759459770119</v>
          </cell>
          <cell r="L17">
            <v>4.894632969761727</v>
          </cell>
        </row>
        <row r="18">
          <cell r="D18" t="str">
            <v>Cameroon</v>
          </cell>
          <cell r="E18">
            <v>39.117457117754384</v>
          </cell>
          <cell r="F18">
            <v>44.0423413248</v>
          </cell>
          <cell r="G18">
            <v>49.148098051199995</v>
          </cell>
          <cell r="H18">
            <v>50.08191191417279</v>
          </cell>
          <cell r="I18">
            <v>55.02395712399954</v>
          </cell>
          <cell r="J18">
            <v>60.45367961934661</v>
          </cell>
          <cell r="K18">
            <v>65.6730003312621</v>
          </cell>
          <cell r="L18">
            <v>71.34293561065073</v>
          </cell>
        </row>
        <row r="19">
          <cell r="D19" t="str">
            <v>Chile</v>
          </cell>
          <cell r="E19">
            <v>24.607860000000002</v>
          </cell>
          <cell r="F19">
            <v>31.55475</v>
          </cell>
          <cell r="G19">
            <v>35.88999</v>
          </cell>
          <cell r="H19">
            <v>36.06943994999999</v>
          </cell>
          <cell r="I19">
            <v>36.980238508367115</v>
          </cell>
          <cell r="J19">
            <v>37.914035871680305</v>
          </cell>
          <cell r="K19">
            <v>38.890755648864975</v>
          </cell>
          <cell r="L19">
            <v>39.892637124117684</v>
          </cell>
        </row>
        <row r="20">
          <cell r="D20" t="str">
            <v>China</v>
          </cell>
          <cell r="E20">
            <v>2971</v>
          </cell>
          <cell r="F20">
            <v>3091.7567124634343</v>
          </cell>
          <cell r="G20">
            <v>3191.8865064214333</v>
          </cell>
          <cell r="H20">
            <v>3201.462165940697</v>
          </cell>
          <cell r="I20">
            <v>3249.7730957168956</v>
          </cell>
          <cell r="J20">
            <v>3298.813050486944</v>
          </cell>
          <cell r="K20">
            <v>3328.609442044151</v>
          </cell>
          <cell r="L20">
            <v>3358.674968267749</v>
          </cell>
        </row>
        <row r="21">
          <cell r="D21" t="str">
            <v>Chinese Taipei</v>
          </cell>
          <cell r="E21">
            <v>0.1641</v>
          </cell>
          <cell r="F21">
            <v>0.1611</v>
          </cell>
          <cell r="G21">
            <v>0.1611</v>
          </cell>
          <cell r="H21">
            <v>0.16238880000000003</v>
          </cell>
          <cell r="I21">
            <v>0.16898911559369983</v>
          </cell>
          <cell r="J21">
            <v>0.17585770194213418</v>
          </cell>
          <cell r="K21">
            <v>0.18318708804561606</v>
          </cell>
          <cell r="L21">
            <v>0.1908219478364066</v>
          </cell>
        </row>
        <row r="22">
          <cell r="D22" t="str">
            <v>Colombia</v>
          </cell>
          <cell r="E22">
            <v>60.0166699296</v>
          </cell>
          <cell r="F22">
            <v>65.7992136864</v>
          </cell>
          <cell r="G22">
            <v>43.938523008</v>
          </cell>
          <cell r="H22">
            <v>44.15821562304</v>
          </cell>
          <cell r="I22">
            <v>45.27326590342366</v>
          </cell>
          <cell r="J22">
            <v>46.41647260068791</v>
          </cell>
          <cell r="K22">
            <v>47.612227305612514</v>
          </cell>
          <cell r="L22">
            <v>48.83878636154092</v>
          </cell>
        </row>
        <row r="23">
          <cell r="D23" t="str">
            <v>Congo</v>
          </cell>
          <cell r="E23">
            <v>3.976447715103859</v>
          </cell>
          <cell r="F23">
            <v>4.477082112</v>
          </cell>
          <cell r="G23">
            <v>4.553156352</v>
          </cell>
          <cell r="H23">
            <v>4.639666322687999</v>
          </cell>
          <cell r="I23">
            <v>5.097505088199383</v>
          </cell>
          <cell r="J23">
            <v>5.600523037002452</v>
          </cell>
          <cell r="K23">
            <v>6.084049036886045</v>
          </cell>
          <cell r="L23">
            <v>6.6093206721359605</v>
          </cell>
        </row>
        <row r="24">
          <cell r="D24" t="str">
            <v>Democratic Republic of Congo (Kinshasa)</v>
          </cell>
          <cell r="E24">
            <v>100.42967753634002</v>
          </cell>
          <cell r="F24">
            <v>113.07376458239999</v>
          </cell>
          <cell r="G24">
            <v>127.66166664</v>
          </cell>
          <cell r="H24">
            <v>130.08723830615997</v>
          </cell>
          <cell r="I24">
            <v>142.92414864680958</v>
          </cell>
          <cell r="J24">
            <v>157.02779559621135</v>
          </cell>
          <cell r="K24">
            <v>170.58492613090021</v>
          </cell>
          <cell r="L24">
            <v>185.312523254875</v>
          </cell>
        </row>
        <row r="25">
          <cell r="D25" t="str">
            <v>Costa Rica</v>
          </cell>
          <cell r="E25">
            <v>6.5863126656</v>
          </cell>
          <cell r="F25">
            <v>2.5726848479999997</v>
          </cell>
          <cell r="G25">
            <v>0.746644848</v>
          </cell>
          <cell r="H25">
            <v>0.7503780722399999</v>
          </cell>
          <cell r="I25">
            <v>0.769326058883926</v>
          </cell>
          <cell r="J25">
            <v>0.7887525059348662</v>
          </cell>
          <cell r="K25">
            <v>0.8090718983218421</v>
          </cell>
          <cell r="L25">
            <v>0.8299147473113258</v>
          </cell>
        </row>
        <row r="26">
          <cell r="D26" t="str">
            <v>Cote d'Ivoire</v>
          </cell>
          <cell r="E26">
            <v>24.20451039597537</v>
          </cell>
          <cell r="F26">
            <v>27.251855999999997</v>
          </cell>
          <cell r="G26">
            <v>30.2763009024</v>
          </cell>
          <cell r="H26">
            <v>30.8515506195456</v>
          </cell>
          <cell r="I26">
            <v>33.89595831341211</v>
          </cell>
          <cell r="J26">
            <v>37.24078585718405</v>
          </cell>
          <cell r="K26">
            <v>40.45600131100413</v>
          </cell>
          <cell r="L26">
            <v>43.948805171635136</v>
          </cell>
        </row>
        <row r="27">
          <cell r="D27" t="str">
            <v>Croatia</v>
          </cell>
          <cell r="E27">
            <v>3.2071666176038063</v>
          </cell>
          <cell r="F27">
            <v>3.321</v>
          </cell>
          <cell r="G27">
            <v>4.1565</v>
          </cell>
          <cell r="H27">
            <v>4.1440305</v>
          </cell>
          <cell r="I27">
            <v>4.0822418880340905</v>
          </cell>
          <cell r="J27">
            <v>4.021374560930509</v>
          </cell>
          <cell r="K27">
            <v>4.112749804846658</v>
          </cell>
          <cell r="L27">
            <v>4.189326385384412</v>
          </cell>
        </row>
        <row r="28">
          <cell r="D28" t="str">
            <v>Cuba</v>
          </cell>
          <cell r="E28">
            <v>10.8043660752</v>
          </cell>
          <cell r="F28">
            <v>8.463212572799998</v>
          </cell>
          <cell r="G28">
            <v>8.0033266992</v>
          </cell>
          <cell r="H28">
            <v>8.043343332695999</v>
          </cell>
          <cell r="I28">
            <v>8.246447831186316</v>
          </cell>
          <cell r="J28">
            <v>8.454680972779473</v>
          </cell>
          <cell r="K28">
            <v>8.67248564395321</v>
          </cell>
          <cell r="L28">
            <v>8.895901274894426</v>
          </cell>
        </row>
        <row r="29">
          <cell r="D29" t="str">
            <v>Cyprus</v>
          </cell>
          <cell r="E29">
            <v>0.049662969599999995</v>
          </cell>
          <cell r="F29">
            <v>0.0704407872</v>
          </cell>
          <cell r="G29">
            <v>0.060840787199999996</v>
          </cell>
          <cell r="H29">
            <v>0.0606582648384</v>
          </cell>
          <cell r="I29">
            <v>0.0597538337564798</v>
          </cell>
          <cell r="J29">
            <v>0.05886288798582136</v>
          </cell>
          <cell r="K29">
            <v>0.06007951269312657</v>
          </cell>
          <cell r="L29">
            <v>0.061321283561775096</v>
          </cell>
        </row>
        <row r="30">
          <cell r="D30" t="str">
            <v>Dominican Republic</v>
          </cell>
          <cell r="E30">
            <v>7.9605304128</v>
          </cell>
          <cell r="F30">
            <v>9.4193640288</v>
          </cell>
          <cell r="G30">
            <v>9.793413600000001</v>
          </cell>
          <cell r="H30">
            <v>9.842380667999999</v>
          </cell>
          <cell r="I30">
            <v>10.090913113631022</v>
          </cell>
          <cell r="J30">
            <v>10.345721314957228</v>
          </cell>
          <cell r="K30">
            <v>10.612241889336584</v>
          </cell>
          <cell r="L30">
            <v>10.885628414808668</v>
          </cell>
        </row>
        <row r="31">
          <cell r="D31" t="str">
            <v>Ecuador</v>
          </cell>
          <cell r="E31">
            <v>17.87</v>
          </cell>
          <cell r="F31">
            <v>18.68875555958055</v>
          </cell>
          <cell r="G31">
            <v>19.370688113955534</v>
          </cell>
          <cell r="H31">
            <v>19.467541554525308</v>
          </cell>
          <cell r="I31">
            <v>19.959121374100903</v>
          </cell>
          <cell r="J31">
            <v>20.463114200133283</v>
          </cell>
          <cell r="K31">
            <v>20.99027328205491</v>
          </cell>
          <cell r="L31">
            <v>21.53101273570953</v>
          </cell>
        </row>
        <row r="32">
          <cell r="D32" t="str">
            <v>Egypt</v>
          </cell>
          <cell r="E32">
            <v>74</v>
          </cell>
          <cell r="F32">
            <v>83.31659310635418</v>
          </cell>
          <cell r="G32">
            <v>91.60756290711812</v>
          </cell>
          <cell r="H32">
            <v>93.34810660235335</v>
          </cell>
          <cell r="I32">
            <v>102.5596271982754</v>
          </cell>
          <cell r="J32">
            <v>112.68013368344052</v>
          </cell>
          <cell r="K32">
            <v>122.40847047383134</v>
          </cell>
          <cell r="L32">
            <v>132.9767116343496</v>
          </cell>
        </row>
        <row r="33">
          <cell r="D33" t="str">
            <v>El Salvador</v>
          </cell>
          <cell r="E33">
            <v>11.361657513599999</v>
          </cell>
          <cell r="F33">
            <v>13.0349934528</v>
          </cell>
          <cell r="G33">
            <v>13.4074953312</v>
          </cell>
          <cell r="H33">
            <v>13.474532807855997</v>
          </cell>
          <cell r="I33">
            <v>13.814781646570385</v>
          </cell>
          <cell r="J33">
            <v>14.1636221948377</v>
          </cell>
          <cell r="K33">
            <v>14.528497355084166</v>
          </cell>
          <cell r="L33">
            <v>14.902772221192137</v>
          </cell>
        </row>
        <row r="34">
          <cell r="D34" t="str">
            <v>Eritrea</v>
          </cell>
          <cell r="E34">
            <v>6.100700863953534</v>
          </cell>
          <cell r="F34">
            <v>6.8687785344</v>
          </cell>
          <cell r="G34">
            <v>4.3533856896</v>
          </cell>
          <cell r="H34">
            <v>4.4361000177024</v>
          </cell>
          <cell r="I34">
            <v>4.873851014117421</v>
          </cell>
          <cell r="J34">
            <v>5.354798947954425</v>
          </cell>
          <cell r="K34">
            <v>5.817110146101207</v>
          </cell>
          <cell r="L34">
            <v>6.319335381359236</v>
          </cell>
        </row>
        <row r="35">
          <cell r="D35" t="str">
            <v>Estonia</v>
          </cell>
          <cell r="E35">
            <v>2.5979208470384</v>
          </cell>
          <cell r="F35">
            <v>2.69013</v>
          </cell>
          <cell r="G35">
            <v>4.41255</v>
          </cell>
          <cell r="H35">
            <v>4.399312350000001</v>
          </cell>
          <cell r="I35">
            <v>4.333717416827818</v>
          </cell>
          <cell r="J35">
            <v>4.269100521793316</v>
          </cell>
          <cell r="K35">
            <v>4.357337666631237</v>
          </cell>
          <cell r="L35">
            <v>4.447398566541077</v>
          </cell>
        </row>
        <row r="36">
          <cell r="D36" t="str">
            <v>Ethiopia</v>
          </cell>
          <cell r="E36">
            <v>164.55861932627158</v>
          </cell>
          <cell r="F36">
            <v>185.2765341696</v>
          </cell>
          <cell r="G36">
            <v>205.308064224</v>
          </cell>
          <cell r="H36">
            <v>209.20891744425597</v>
          </cell>
          <cell r="I36">
            <v>229.85349527268014</v>
          </cell>
          <cell r="J36">
            <v>252.53526443558664</v>
          </cell>
          <cell r="K36">
            <v>274.3381148899683</v>
          </cell>
          <cell r="L36">
            <v>298.02333329402444</v>
          </cell>
        </row>
        <row r="37">
          <cell r="D37" t="str">
            <v>Gabon</v>
          </cell>
          <cell r="E37">
            <v>7.647216193618077</v>
          </cell>
          <cell r="F37">
            <v>8.610000000000001</v>
          </cell>
          <cell r="G37">
            <v>9.28374</v>
          </cell>
          <cell r="H37">
            <v>9.46013106</v>
          </cell>
          <cell r="I37">
            <v>10.393649641908922</v>
          </cell>
          <cell r="J37">
            <v>11.419287131816278</v>
          </cell>
          <cell r="K37">
            <v>12.405181162050383</v>
          </cell>
          <cell r="L37">
            <v>13.4761932060126</v>
          </cell>
        </row>
        <row r="38">
          <cell r="D38" t="str">
            <v>Georgia</v>
          </cell>
          <cell r="E38">
            <v>0.6550500200905336</v>
          </cell>
          <cell r="F38">
            <v>0.6783</v>
          </cell>
          <cell r="G38">
            <v>0.879</v>
          </cell>
          <cell r="H38">
            <v>0.876363</v>
          </cell>
          <cell r="I38">
            <v>0.8632961914067041</v>
          </cell>
          <cell r="J38">
            <v>0.8504242124522837</v>
          </cell>
          <cell r="K38">
            <v>0.8680014524410733</v>
          </cell>
          <cell r="L38">
            <v>0.8859419927229396</v>
          </cell>
        </row>
        <row r="39">
          <cell r="D39" t="str">
            <v>Ghana</v>
          </cell>
          <cell r="E39">
            <v>33.723558144</v>
          </cell>
          <cell r="F39">
            <v>39.6012331008</v>
          </cell>
          <cell r="G39">
            <v>43.5123645504</v>
          </cell>
          <cell r="H39">
            <v>44.3390994768576</v>
          </cell>
          <cell r="I39">
            <v>48.71444829647054</v>
          </cell>
          <cell r="J39">
            <v>53.52155323019403</v>
          </cell>
          <cell r="K39">
            <v>58.14238281521143</v>
          </cell>
          <cell r="L39">
            <v>63.16215571866983</v>
          </cell>
        </row>
        <row r="40">
          <cell r="D40" t="str">
            <v>Gibraltar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 t="str">
            <v>Guatemala</v>
          </cell>
          <cell r="E41">
            <v>32.9555686992</v>
          </cell>
          <cell r="F41">
            <v>32.9042350272</v>
          </cell>
          <cell r="G41">
            <v>34.0469398752</v>
          </cell>
          <cell r="H41">
            <v>34.217174574576</v>
          </cell>
          <cell r="I41">
            <v>35.08120111108783</v>
          </cell>
          <cell r="J41">
            <v>35.967045400382545</v>
          </cell>
          <cell r="K41">
            <v>36.8936079190326</v>
          </cell>
          <cell r="L41">
            <v>37.84404001305117</v>
          </cell>
        </row>
        <row r="42">
          <cell r="D42" t="str">
            <v>Haiti</v>
          </cell>
          <cell r="E42">
            <v>10.5751499136</v>
          </cell>
          <cell r="F42">
            <v>11.8212613632</v>
          </cell>
          <cell r="G42">
            <v>13.7709427584</v>
          </cell>
          <cell r="H42">
            <v>13.839797472191998</v>
          </cell>
          <cell r="I42">
            <v>14.18926970140429</v>
          </cell>
          <cell r="J42">
            <v>14.547566542337679</v>
          </cell>
          <cell r="K42">
            <v>14.92233265797625</v>
          </cell>
          <cell r="L42">
            <v>15.306753284630267</v>
          </cell>
        </row>
        <row r="43">
          <cell r="D43" t="str">
            <v>Honduras</v>
          </cell>
          <cell r="E43">
            <v>15.5890037568</v>
          </cell>
          <cell r="F43">
            <v>15.723245635200001</v>
          </cell>
          <cell r="G43">
            <v>17.957295331200005</v>
          </cell>
          <cell r="H43">
            <v>18.047081807856</v>
          </cell>
          <cell r="I43">
            <v>18.50279323881014</v>
          </cell>
          <cell r="J43">
            <v>18.970011954460677</v>
          </cell>
          <cell r="K43">
            <v>19.458706587552772</v>
          </cell>
          <cell r="L43">
            <v>19.95999069317585</v>
          </cell>
        </row>
        <row r="44">
          <cell r="D44" t="str">
            <v>Hong Kong, China</v>
          </cell>
          <cell r="E44">
            <v>0.637544544</v>
          </cell>
          <cell r="F44">
            <v>0.6663186048</v>
          </cell>
          <cell r="G44">
            <v>0.6590667264000001</v>
          </cell>
          <cell r="H44">
            <v>0.6610439265791999</v>
          </cell>
          <cell r="I44">
            <v>0.6710192581810234</v>
          </cell>
          <cell r="J44">
            <v>0.6811451202341</v>
          </cell>
          <cell r="K44">
            <v>0.687297535178251</v>
          </cell>
          <cell r="L44">
            <v>0.6935055215542753</v>
          </cell>
        </row>
        <row r="45">
          <cell r="D45" t="str">
            <v>India</v>
          </cell>
          <cell r="E45">
            <v>1579</v>
          </cell>
          <cell r="F45">
            <v>1726.318879049148</v>
          </cell>
          <cell r="G45">
            <v>1854.0102550304193</v>
          </cell>
          <cell r="H45">
            <v>1868.8423370706628</v>
          </cell>
          <cell r="I45">
            <v>1944.8016964571098</v>
          </cell>
          <cell r="J45">
            <v>2023.8484346790792</v>
          </cell>
          <cell r="K45">
            <v>2070.827169473602</v>
          </cell>
          <cell r="L45">
            <v>2118.8964017011726</v>
          </cell>
        </row>
        <row r="46">
          <cell r="D46" t="str">
            <v>Indonesia</v>
          </cell>
          <cell r="E46">
            <v>510.42741144959996</v>
          </cell>
          <cell r="F46">
            <v>551.3995409664001</v>
          </cell>
          <cell r="G46">
            <v>584.882493024</v>
          </cell>
          <cell r="H46">
            <v>589.561552968192</v>
          </cell>
          <cell r="I46">
            <v>613.5243651295101</v>
          </cell>
          <cell r="J46">
            <v>638.461149158206</v>
          </cell>
          <cell r="K46">
            <v>665.0708922776345</v>
          </cell>
          <cell r="L46">
            <v>692.78967457637</v>
          </cell>
        </row>
        <row r="47">
          <cell r="D47" t="str">
            <v>Iran</v>
          </cell>
          <cell r="E47">
            <v>6.4567886592</v>
          </cell>
          <cell r="F47">
            <v>6.530504294399999</v>
          </cell>
          <cell r="G47">
            <v>6.5951964768</v>
          </cell>
          <cell r="H47">
            <v>6.727100406336</v>
          </cell>
          <cell r="I47">
            <v>7.427262419834497</v>
          </cell>
          <cell r="J47">
            <v>8.200297858068048</v>
          </cell>
          <cell r="K47">
            <v>11.609233710703966</v>
          </cell>
          <cell r="L47">
            <v>16.43529414204689</v>
          </cell>
        </row>
        <row r="48">
          <cell r="D48" t="str">
            <v>Iraq</v>
          </cell>
          <cell r="E48">
            <v>0.1239186048</v>
          </cell>
          <cell r="F48">
            <v>0.141044544</v>
          </cell>
          <cell r="G48">
            <v>0.141044544</v>
          </cell>
          <cell r="H48">
            <v>0.14386543488</v>
          </cell>
          <cell r="I48">
            <v>0.1588390648950277</v>
          </cell>
          <cell r="J48">
            <v>0.17537116234883912</v>
          </cell>
          <cell r="K48">
            <v>0.24827449503220067</v>
          </cell>
          <cell r="L48">
            <v>0.3514843835093181</v>
          </cell>
        </row>
        <row r="49">
          <cell r="D49" t="str">
            <v>Israel</v>
          </cell>
          <cell r="E49">
            <v>0.0381</v>
          </cell>
          <cell r="F49">
            <v>0.0627518784</v>
          </cell>
          <cell r="G49">
            <v>0.0918778176</v>
          </cell>
          <cell r="H49">
            <v>0.093715373952</v>
          </cell>
          <cell r="I49">
            <v>0.10346934534511251</v>
          </cell>
          <cell r="J49">
            <v>0.11423851791521</v>
          </cell>
          <cell r="K49">
            <v>0.16172847330628143</v>
          </cell>
          <cell r="L49">
            <v>0.22896042031457503</v>
          </cell>
        </row>
        <row r="50">
          <cell r="D50" t="str">
            <v>Jamaica</v>
          </cell>
          <cell r="E50">
            <v>0.4532373888</v>
          </cell>
          <cell r="F50">
            <v>0.6016449024</v>
          </cell>
          <cell r="G50">
            <v>0.7194264767999999</v>
          </cell>
          <cell r="H50">
            <v>0.7230236091839999</v>
          </cell>
          <cell r="I50">
            <v>0.741280861357115</v>
          </cell>
          <cell r="J50">
            <v>0.7599991320262777</v>
          </cell>
          <cell r="K50">
            <v>0.7795777963870325</v>
          </cell>
          <cell r="L50">
            <v>0.7996608351371753</v>
          </cell>
        </row>
        <row r="51">
          <cell r="D51" t="str">
            <v>Jordan</v>
          </cell>
          <cell r="E51">
            <v>0.0238629696</v>
          </cell>
          <cell r="F51">
            <v>0.0295629696</v>
          </cell>
          <cell r="G51">
            <v>0.0379629696</v>
          </cell>
          <cell r="H51">
            <v>0.038722228992</v>
          </cell>
          <cell r="I51">
            <v>0.04275246968718169</v>
          </cell>
          <cell r="J51">
            <v>0.04720218107100721</v>
          </cell>
          <cell r="K51">
            <v>0.06682454237551212</v>
          </cell>
          <cell r="L51">
            <v>0.09460409164099946</v>
          </cell>
        </row>
        <row r="52">
          <cell r="D52" t="str">
            <v>Kazakhstan</v>
          </cell>
          <cell r="E52">
            <v>0.9560659293669882</v>
          </cell>
          <cell r="F52">
            <v>0.99</v>
          </cell>
          <cell r="G52">
            <v>0.9207</v>
          </cell>
          <cell r="H52">
            <v>0.9179379</v>
          </cell>
          <cell r="I52">
            <v>0.9042511984393088</v>
          </cell>
          <cell r="J52">
            <v>0.8907685692887573</v>
          </cell>
          <cell r="K52">
            <v>0.9091796783418614</v>
          </cell>
          <cell r="L52">
            <v>0.9279713227531405</v>
          </cell>
        </row>
        <row r="53">
          <cell r="D53" t="str">
            <v>Kenya</v>
          </cell>
          <cell r="E53">
            <v>76.59765313974275</v>
          </cell>
          <cell r="F53">
            <v>86.2412905344</v>
          </cell>
          <cell r="G53">
            <v>93.4247260992</v>
          </cell>
          <cell r="H53">
            <v>95.19979589508479</v>
          </cell>
          <cell r="I53">
            <v>104.59403979068664</v>
          </cell>
          <cell r="J53">
            <v>114.91530057261997</v>
          </cell>
          <cell r="K53">
            <v>124.83661242942095</v>
          </cell>
          <cell r="L53">
            <v>135.614489325598</v>
          </cell>
        </row>
        <row r="54">
          <cell r="D54" t="str">
            <v>North Korea (DPRK)</v>
          </cell>
          <cell r="E54">
            <v>11.9913</v>
          </cell>
          <cell r="F54">
            <v>12.657</v>
          </cell>
          <cell r="G54">
            <v>12.5727</v>
          </cell>
          <cell r="H54">
            <v>12.6732816</v>
          </cell>
          <cell r="I54">
            <v>13.188388911389879</v>
          </cell>
          <cell r="J54">
            <v>13.724432831830356</v>
          </cell>
          <cell r="K54">
            <v>14.296438869466893</v>
          </cell>
          <cell r="L54">
            <v>14.892284938316509</v>
          </cell>
        </row>
        <row r="55">
          <cell r="D55" t="str">
            <v>Kuwait</v>
          </cell>
          <cell r="E55">
            <v>0.049303756799999994</v>
          </cell>
          <cell r="F55">
            <v>0.0554667264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 t="str">
            <v>Kyrgyzstan</v>
          </cell>
          <cell r="E56">
            <v>0.045195843933712176</v>
          </cell>
          <cell r="F56">
            <v>0.0468</v>
          </cell>
          <cell r="G56">
            <v>0.045</v>
          </cell>
          <cell r="H56">
            <v>0.044865</v>
          </cell>
          <cell r="I56">
            <v>0.044196050754609424</v>
          </cell>
          <cell r="J56">
            <v>0.043537075722813165</v>
          </cell>
          <cell r="K56">
            <v>0.044436934425310916</v>
          </cell>
          <cell r="L56">
            <v>0.045355392118921825</v>
          </cell>
        </row>
        <row r="57">
          <cell r="D57" t="str">
            <v>Latvia</v>
          </cell>
          <cell r="E57">
            <v>2.3084356723040074</v>
          </cell>
          <cell r="F57">
            <v>2.39037</v>
          </cell>
          <cell r="G57">
            <v>7.71297</v>
          </cell>
          <cell r="H57">
            <v>7.68983109</v>
          </cell>
          <cell r="I57">
            <v>7.575173635306219</v>
          </cell>
          <cell r="J57">
            <v>7.462225754173027</v>
          </cell>
          <cell r="K57">
            <v>7.616460935875341</v>
          </cell>
          <cell r="L57">
            <v>7.7738839722551205</v>
          </cell>
        </row>
        <row r="58">
          <cell r="D58" t="str">
            <v>Lebanon</v>
          </cell>
          <cell r="E58">
            <v>1.0417815744</v>
          </cell>
          <cell r="F58">
            <v>1.1875815744</v>
          </cell>
          <cell r="G58">
            <v>1.2713075136</v>
          </cell>
          <cell r="H58">
            <v>1.296733663872</v>
          </cell>
          <cell r="I58">
            <v>1.4316987451442769</v>
          </cell>
          <cell r="J58">
            <v>1.580711100479325</v>
          </cell>
          <cell r="K58">
            <v>2.237826590227287</v>
          </cell>
          <cell r="L58">
            <v>3.1681107612958073</v>
          </cell>
        </row>
        <row r="59">
          <cell r="D59" t="str">
            <v>Libya</v>
          </cell>
          <cell r="E59">
            <v>1.5708</v>
          </cell>
          <cell r="F59">
            <v>1.5708</v>
          </cell>
          <cell r="G59">
            <v>1.7139</v>
          </cell>
          <cell r="H59">
            <v>1.7464640999999999</v>
          </cell>
          <cell r="I59">
            <v>1.9188038572027764</v>
          </cell>
          <cell r="J59">
            <v>2.108149971371443</v>
          </cell>
          <cell r="K59">
            <v>2.2901589223349803</v>
          </cell>
          <cell r="L59">
            <v>2.4878817734862237</v>
          </cell>
        </row>
        <row r="60">
          <cell r="D60" t="str">
            <v>Lithuania</v>
          </cell>
          <cell r="E60">
            <v>2.3311784527450103</v>
          </cell>
          <cell r="F60">
            <v>2.41392</v>
          </cell>
          <cell r="G60">
            <v>6.87621</v>
          </cell>
          <cell r="H60">
            <v>6.8555813699999995</v>
          </cell>
          <cell r="I60">
            <v>6.753362803541175</v>
          </cell>
          <cell r="J60">
            <v>6.65266834346589</v>
          </cell>
          <cell r="K60">
            <v>6.79017095254816</v>
          </cell>
          <cell r="L60">
            <v>6.930515574267809</v>
          </cell>
        </row>
        <row r="61">
          <cell r="D61" t="str">
            <v>Former Yugoslav Republic of Macedonia</v>
          </cell>
          <cell r="E61">
            <v>2.263848233961711</v>
          </cell>
          <cell r="F61">
            <v>2.3442</v>
          </cell>
          <cell r="G61">
            <v>2.1395399999999998</v>
          </cell>
          <cell r="H61">
            <v>2.13312138</v>
          </cell>
          <cell r="I61">
            <v>2.101315965144823</v>
          </cell>
          <cell r="J61">
            <v>2.0699847775997258</v>
          </cell>
          <cell r="K61">
            <v>2.112768859562883</v>
          </cell>
          <cell r="L61">
            <v>2.1564372367581774</v>
          </cell>
        </row>
        <row r="62">
          <cell r="D62" t="str">
            <v>Malaysia</v>
          </cell>
          <cell r="E62">
            <v>14.275588627200001</v>
          </cell>
          <cell r="F62">
            <v>15.68834784</v>
          </cell>
          <cell r="G62">
            <v>16.451867231999998</v>
          </cell>
          <cell r="H62">
            <v>16.583482169856</v>
          </cell>
          <cell r="I62">
            <v>17.25752013284078</v>
          </cell>
          <cell r="J62">
            <v>17.958954463542025</v>
          </cell>
          <cell r="K62">
            <v>18.707446624104094</v>
          </cell>
          <cell r="L62">
            <v>19.48713439327245</v>
          </cell>
        </row>
        <row r="63">
          <cell r="D63" t="str">
            <v>Malta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 t="str">
            <v>Mexico</v>
          </cell>
          <cell r="E64">
            <v>74.21481</v>
          </cell>
          <cell r="F64">
            <v>75.60546000000001</v>
          </cell>
          <cell r="G64">
            <v>76.36757999999999</v>
          </cell>
          <cell r="H64">
            <v>76.74941789999998</v>
          </cell>
          <cell r="I64">
            <v>78.68743687882906</v>
          </cell>
          <cell r="J64">
            <v>80.67439326545971</v>
          </cell>
          <cell r="K64">
            <v>82.75268099197432</v>
          </cell>
          <cell r="L64">
            <v>84.88450838205937</v>
          </cell>
        </row>
        <row r="65">
          <cell r="D65" t="str">
            <v>Moldova</v>
          </cell>
          <cell r="E65">
            <v>0.31868864312232936</v>
          </cell>
          <cell r="F65">
            <v>0.33</v>
          </cell>
          <cell r="G65">
            <v>0.7392</v>
          </cell>
          <cell r="H65">
            <v>0.7369824</v>
          </cell>
          <cell r="I65">
            <v>0.7259937937290509</v>
          </cell>
          <cell r="J65">
            <v>0.7151690305400775</v>
          </cell>
          <cell r="K65">
            <v>0.7299507094931074</v>
          </cell>
          <cell r="L65">
            <v>0.7450379078734892</v>
          </cell>
        </row>
        <row r="66">
          <cell r="D66" t="str">
            <v>Mongolia</v>
          </cell>
          <cell r="E66">
            <v>11.4</v>
          </cell>
          <cell r="F66">
            <v>13.3</v>
          </cell>
          <cell r="G66">
            <v>13.514080208204803</v>
          </cell>
          <cell r="H66">
            <v>13.62219284987044</v>
          </cell>
          <cell r="I66">
            <v>14.175868792345451</v>
          </cell>
          <cell r="J66">
            <v>14.752048971300898</v>
          </cell>
          <cell r="K66">
            <v>15.366883928962942</v>
          </cell>
          <cell r="L66">
            <v>16.007343938839675</v>
          </cell>
        </row>
        <row r="67">
          <cell r="D67" t="str">
            <v>Morocco</v>
          </cell>
          <cell r="E67">
            <v>3.9765</v>
          </cell>
          <cell r="F67">
            <v>4.32765</v>
          </cell>
          <cell r="G67">
            <v>4.65228</v>
          </cell>
          <cell r="H67">
            <v>4.740673319999999</v>
          </cell>
          <cell r="I67">
            <v>5.208479379653032</v>
          </cell>
          <cell r="J67">
            <v>5.722448187649184</v>
          </cell>
          <cell r="K67">
            <v>6.216500700858033</v>
          </cell>
          <cell r="L67">
            <v>6.753207665064758</v>
          </cell>
        </row>
        <row r="68">
          <cell r="D68" t="str">
            <v>Mozambique</v>
          </cell>
          <cell r="E68">
            <v>54.657471142149916</v>
          </cell>
          <cell r="F68">
            <v>61.5388416672</v>
          </cell>
          <cell r="G68">
            <v>62.709069484800004</v>
          </cell>
          <cell r="H68">
            <v>63.900541805011194</v>
          </cell>
          <cell r="I68">
            <v>70.20619896670235</v>
          </cell>
          <cell r="J68">
            <v>77.13409361054376</v>
          </cell>
          <cell r="K68">
            <v>83.793532290063</v>
          </cell>
          <cell r="L68">
            <v>91.0279193672414</v>
          </cell>
        </row>
        <row r="69">
          <cell r="D69" t="str">
            <v>Myanmar</v>
          </cell>
          <cell r="E69">
            <v>111.31</v>
          </cell>
          <cell r="F69">
            <v>113.55408098099079</v>
          </cell>
          <cell r="G69">
            <v>115.3818765673754</v>
          </cell>
          <cell r="H69">
            <v>116.30493157991441</v>
          </cell>
          <cell r="I69">
            <v>121.03216186630792</v>
          </cell>
          <cell r="J69">
            <v>125.95153109192812</v>
          </cell>
          <cell r="K69">
            <v>131.20093098458224</v>
          </cell>
          <cell r="L69">
            <v>136.66911503169717</v>
          </cell>
        </row>
        <row r="70">
          <cell r="D70" t="str">
            <v>Namibia</v>
          </cell>
          <cell r="E70">
            <v>1.6869172725364476</v>
          </cell>
          <cell r="F70">
            <v>1.8993</v>
          </cell>
          <cell r="G70">
            <v>2.1234</v>
          </cell>
          <cell r="H70">
            <v>2.1637446</v>
          </cell>
          <cell r="I70">
            <v>2.377261281512559</v>
          </cell>
          <cell r="J70">
            <v>2.6118476277554827</v>
          </cell>
          <cell r="K70">
            <v>2.8373437514943096</v>
          </cell>
          <cell r="L70">
            <v>3.0823082780912814</v>
          </cell>
        </row>
        <row r="71">
          <cell r="D71" t="str">
            <v>Nepal</v>
          </cell>
          <cell r="E71">
            <v>70.99386000000001</v>
          </cell>
          <cell r="F71">
            <v>78.95016</v>
          </cell>
          <cell r="G71">
            <v>85.95609</v>
          </cell>
          <cell r="H71">
            <v>86.8156509</v>
          </cell>
          <cell r="I71">
            <v>91.2441216018731</v>
          </cell>
          <cell r="J71">
            <v>95.89848881611518</v>
          </cell>
          <cell r="K71">
            <v>99.15442641778228</v>
          </cell>
          <cell r="L71">
            <v>102.52090934499957</v>
          </cell>
        </row>
        <row r="72">
          <cell r="D72" t="str">
            <v>Netherlands Antilles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 t="str">
            <v>Nicaragua</v>
          </cell>
          <cell r="E73">
            <v>10.914684240000001</v>
          </cell>
          <cell r="F73">
            <v>12.287189088</v>
          </cell>
          <cell r="G73">
            <v>13.9626072096</v>
          </cell>
          <cell r="H73">
            <v>14.032420245647998</v>
          </cell>
          <cell r="I73">
            <v>14.386756441271068</v>
          </cell>
          <cell r="J73">
            <v>14.75004006986228</v>
          </cell>
          <cell r="K73">
            <v>15.130022193085985</v>
          </cell>
          <cell r="L73">
            <v>15.519793199138874</v>
          </cell>
        </row>
        <row r="74">
          <cell r="D74" t="str">
            <v>Nigeria</v>
          </cell>
          <cell r="E74">
            <v>636.7448375840468</v>
          </cell>
          <cell r="F74">
            <v>716.9109533184001</v>
          </cell>
          <cell r="G74">
            <v>801.9368865216</v>
          </cell>
          <cell r="H74">
            <v>817.1736873655103</v>
          </cell>
          <cell r="I74">
            <v>897.8117691177031</v>
          </cell>
          <cell r="J74">
            <v>986.407155821352</v>
          </cell>
          <cell r="K74">
            <v>1071.5694706908087</v>
          </cell>
          <cell r="L74">
            <v>1164.0843476651958</v>
          </cell>
        </row>
        <row r="75">
          <cell r="D75" t="str">
            <v>Oman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 t="str">
            <v>Pakistan</v>
          </cell>
          <cell r="E76">
            <v>133.4</v>
          </cell>
          <cell r="F76">
            <v>146.56381116041857</v>
          </cell>
          <cell r="G76">
            <v>158.02415824864926</v>
          </cell>
          <cell r="H76">
            <v>159.60439983113577</v>
          </cell>
          <cell r="I76">
            <v>167.74582826270242</v>
          </cell>
          <cell r="J76">
            <v>176.3025513664489</v>
          </cell>
          <cell r="K76">
            <v>182.28836108410323</v>
          </cell>
          <cell r="L76">
            <v>188.4774005207733</v>
          </cell>
        </row>
        <row r="77">
          <cell r="D77" t="str">
            <v>Panama</v>
          </cell>
          <cell r="E77">
            <v>4.0836089088000005</v>
          </cell>
          <cell r="F77">
            <v>4.596578908800001</v>
          </cell>
          <cell r="G77">
            <v>4.7279878176</v>
          </cell>
          <cell r="H77">
            <v>4.751627756687999</v>
          </cell>
          <cell r="I77">
            <v>4.87161231194275</v>
          </cell>
          <cell r="J77">
            <v>4.9946266275737035</v>
          </cell>
          <cell r="K77">
            <v>5.1232953512968935</v>
          </cell>
          <cell r="L77">
            <v>5.255278765326095</v>
          </cell>
        </row>
        <row r="78">
          <cell r="D78" t="str">
            <v>Paraguay</v>
          </cell>
          <cell r="E78">
            <v>16.9184351736</v>
          </cell>
          <cell r="F78">
            <v>15.818943151199997</v>
          </cell>
          <cell r="G78">
            <v>14.7510746616</v>
          </cell>
          <cell r="H78">
            <v>14.824830034907997</v>
          </cell>
          <cell r="I78">
            <v>15.199175570700875</v>
          </cell>
          <cell r="J78">
            <v>15.582973800375452</v>
          </cell>
          <cell r="K78">
            <v>15.984413487505828</v>
          </cell>
          <cell r="L78">
            <v>16.396194834993707</v>
          </cell>
        </row>
        <row r="79">
          <cell r="D79" t="str">
            <v>Peru</v>
          </cell>
          <cell r="E79">
            <v>40.5827705376</v>
          </cell>
          <cell r="F79">
            <v>43.2108401088</v>
          </cell>
          <cell r="G79">
            <v>46.112646585600004</v>
          </cell>
          <cell r="H79">
            <v>46.343209818527995</v>
          </cell>
          <cell r="I79">
            <v>47.513433940425415</v>
          </cell>
          <cell r="J79">
            <v>48.71320768784152</v>
          </cell>
          <cell r="K79">
            <v>49.96812957270363</v>
          </cell>
          <cell r="L79">
            <v>51.255380039727655</v>
          </cell>
        </row>
        <row r="80">
          <cell r="D80" t="str">
            <v>Philippines</v>
          </cell>
          <cell r="E80">
            <v>114.80094</v>
          </cell>
          <cell r="F80">
            <v>78.33414347520001</v>
          </cell>
          <cell r="G80">
            <v>48.707023248000006</v>
          </cell>
          <cell r="H80">
            <v>49.096679433984</v>
          </cell>
          <cell r="I80">
            <v>51.09222086828861</v>
          </cell>
          <cell r="J80">
            <v>53.16887136458959</v>
          </cell>
          <cell r="K80">
            <v>55.38484019969736</v>
          </cell>
          <cell r="L80">
            <v>57.69316604280882</v>
          </cell>
        </row>
        <row r="81">
          <cell r="D81" t="str">
            <v>Qatar</v>
          </cell>
          <cell r="E81">
            <v>0.03997781760000001</v>
          </cell>
          <cell r="F81">
            <v>0.0165259392</v>
          </cell>
          <cell r="G81">
            <v>0.010362969599999999</v>
          </cell>
          <cell r="H81">
            <v>0.010570228992</v>
          </cell>
          <cell r="I81">
            <v>0.011670386915495287</v>
          </cell>
          <cell r="J81">
            <v>0.012885050159314806</v>
          </cell>
          <cell r="K81">
            <v>0.018241478695369077</v>
          </cell>
          <cell r="L81">
            <v>0.02582462162578798</v>
          </cell>
        </row>
        <row r="82">
          <cell r="D82" t="str">
            <v>Romania</v>
          </cell>
          <cell r="E82">
            <v>7.3935</v>
          </cell>
          <cell r="F82">
            <v>16.071</v>
          </cell>
          <cell r="G82">
            <v>32.67207</v>
          </cell>
          <cell r="H82">
            <v>32.574053789999994</v>
          </cell>
          <cell r="I82">
            <v>32.08836586618115</v>
          </cell>
          <cell r="J82">
            <v>31.609919680245604</v>
          </cell>
          <cell r="K82">
            <v>32.26325849175929</v>
          </cell>
          <cell r="L82">
            <v>32.93010102637471</v>
          </cell>
        </row>
        <row r="83">
          <cell r="D83" t="str">
            <v>Saudi Arabia</v>
          </cell>
          <cell r="E83">
            <v>0.1046075136</v>
          </cell>
          <cell r="F83">
            <v>0.08808157439999999</v>
          </cell>
          <cell r="G83">
            <v>0.0378778176</v>
          </cell>
          <cell r="H83">
            <v>0.03863537395200001</v>
          </cell>
          <cell r="I83">
            <v>0.042656574704856516</v>
          </cell>
          <cell r="J83">
            <v>0.04709630526189878</v>
          </cell>
          <cell r="K83">
            <v>0.06667465306252328</v>
          </cell>
          <cell r="L83">
            <v>0.09439189202394385</v>
          </cell>
        </row>
        <row r="84">
          <cell r="D84" t="str">
            <v>Senegal</v>
          </cell>
          <cell r="E84">
            <v>11.104934981176484</v>
          </cell>
          <cell r="F84">
            <v>12.5030452608</v>
          </cell>
          <cell r="G84">
            <v>13.7345038656</v>
          </cell>
          <cell r="H84">
            <v>13.9954594390464</v>
          </cell>
          <cell r="I84">
            <v>15.376520797059174</v>
          </cell>
          <cell r="J84">
            <v>16.89386424591027</v>
          </cell>
          <cell r="K84">
            <v>18.35241062585222</v>
          </cell>
          <cell r="L84">
            <v>19.936881868896858</v>
          </cell>
        </row>
        <row r="85">
          <cell r="D85" t="str">
            <v>Singapore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 t="str">
            <v>Slovenia</v>
          </cell>
          <cell r="E86">
            <v>2.491739585489006</v>
          </cell>
          <cell r="F86">
            <v>2.58018</v>
          </cell>
          <cell r="G86">
            <v>2.57628</v>
          </cell>
          <cell r="H86">
            <v>2.5685511599999997</v>
          </cell>
          <cell r="I86">
            <v>2.530253369735225</v>
          </cell>
          <cell r="J86">
            <v>2.492526609848202</v>
          </cell>
          <cell r="K86">
            <v>2.5440441204720003</v>
          </cell>
          <cell r="L86">
            <v>2.5966264357363538</v>
          </cell>
        </row>
        <row r="87">
          <cell r="D87" t="str">
            <v>South Africa</v>
          </cell>
          <cell r="E87">
            <v>78.1461103872</v>
          </cell>
          <cell r="F87">
            <v>85.72332541440001</v>
          </cell>
          <cell r="G87">
            <v>91.7062121952</v>
          </cell>
          <cell r="H87">
            <v>93.44863022690878</v>
          </cell>
          <cell r="I87">
            <v>102.67007041811426</v>
          </cell>
          <cell r="J87">
            <v>112.80147535672695</v>
          </cell>
          <cell r="K87">
            <v>122.5402882854205</v>
          </cell>
          <cell r="L87">
            <v>133.11991005070198</v>
          </cell>
        </row>
        <row r="88">
          <cell r="D88" t="str">
            <v>South Korea (ROK)</v>
          </cell>
          <cell r="E88">
            <v>2</v>
          </cell>
          <cell r="F88">
            <v>2.040321282562048</v>
          </cell>
          <cell r="G88">
            <v>2.0731628167707377</v>
          </cell>
          <cell r="H88">
            <v>2.0897481193049035</v>
          </cell>
          <cell r="I88">
            <v>2.174686225250344</v>
          </cell>
          <cell r="J88">
            <v>2.263076652446826</v>
          </cell>
          <cell r="K88">
            <v>2.357397017061939</v>
          </cell>
          <cell r="L88">
            <v>2.455648459827458</v>
          </cell>
        </row>
        <row r="89">
          <cell r="D89" t="str">
            <v>Sri Lanka</v>
          </cell>
          <cell r="E89">
            <v>42.3512829696</v>
          </cell>
          <cell r="F89">
            <v>41.20899</v>
          </cell>
          <cell r="G89">
            <v>41.46525</v>
          </cell>
          <cell r="H89">
            <v>41.8799025</v>
          </cell>
          <cell r="I89">
            <v>44.01619842470811</v>
          </cell>
          <cell r="J89">
            <v>46.261466911564035</v>
          </cell>
          <cell r="K89">
            <v>47.83213242970855</v>
          </cell>
          <cell r="L89">
            <v>49.456125054289274</v>
          </cell>
        </row>
        <row r="90">
          <cell r="D90" t="str">
            <v>Sudan</v>
          </cell>
          <cell r="E90">
            <v>38.30503064818913</v>
          </cell>
          <cell r="F90">
            <v>43.127630438400004</v>
          </cell>
          <cell r="G90">
            <v>70.4992289088</v>
          </cell>
          <cell r="H90">
            <v>71.8387142580672</v>
          </cell>
          <cell r="I90">
            <v>78.92770427681131</v>
          </cell>
          <cell r="J90">
            <v>86.71623047190356</v>
          </cell>
          <cell r="K90">
            <v>94.20295122423974</v>
          </cell>
          <cell r="L90">
            <v>102.3360444874477</v>
          </cell>
        </row>
        <row r="91">
          <cell r="D91" t="str">
            <v>Syria</v>
          </cell>
          <cell r="E91">
            <v>0.0261</v>
          </cell>
          <cell r="F91">
            <v>0.0541629696</v>
          </cell>
          <cell r="G91">
            <v>0.0541629696</v>
          </cell>
          <cell r="H91">
            <v>0.055246228992</v>
          </cell>
          <cell r="I91">
            <v>0.060996300879258475</v>
          </cell>
          <cell r="J91">
            <v>0.06734484486700058</v>
          </cell>
          <cell r="K91">
            <v>0.09534068844863958</v>
          </cell>
          <cell r="L91">
            <v>0.13497465012818885</v>
          </cell>
        </row>
        <row r="92">
          <cell r="D92" t="str">
            <v>Tajikistan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D93" t="str">
            <v>United Republic of Tanzania</v>
          </cell>
          <cell r="E93">
            <v>117.95254433764057</v>
          </cell>
          <cell r="F93">
            <v>132.8027586816</v>
          </cell>
          <cell r="G93">
            <v>144.72494340479997</v>
          </cell>
          <cell r="H93">
            <v>147.4747173294912</v>
          </cell>
          <cell r="I93">
            <v>162.02741095663907</v>
          </cell>
          <cell r="J93">
            <v>178.01615339025778</v>
          </cell>
          <cell r="K93">
            <v>193.38533194639578</v>
          </cell>
          <cell r="L93">
            <v>210.08142182485975</v>
          </cell>
        </row>
        <row r="94">
          <cell r="D94" t="str">
            <v>Thailand</v>
          </cell>
          <cell r="E94">
            <v>450.6</v>
          </cell>
          <cell r="F94">
            <v>459.68438496122945</v>
          </cell>
          <cell r="G94">
            <v>467.0835826184472</v>
          </cell>
          <cell r="H94">
            <v>470.8202512793948</v>
          </cell>
          <cell r="I94">
            <v>489.95680654890265</v>
          </cell>
          <cell r="J94">
            <v>509.87116979627</v>
          </cell>
          <cell r="K94">
            <v>531.121547944055</v>
          </cell>
          <cell r="L94">
            <v>553.2575979991263</v>
          </cell>
        </row>
        <row r="95">
          <cell r="D95" t="str">
            <v>Togo</v>
          </cell>
          <cell r="E95">
            <v>1.2695717376000002</v>
          </cell>
          <cell r="F95">
            <v>1.4729497344</v>
          </cell>
          <cell r="G95">
            <v>1.6516758527999997</v>
          </cell>
          <cell r="H95">
            <v>1.6830576940031996</v>
          </cell>
          <cell r="I95">
            <v>1.8491405549923126</v>
          </cell>
          <cell r="J95">
            <v>2.031612347158658</v>
          </cell>
          <cell r="K95">
            <v>2.207013356143974</v>
          </cell>
          <cell r="L95">
            <v>2.39755776293158</v>
          </cell>
        </row>
        <row r="96">
          <cell r="D96" t="str">
            <v>Trinidad and Tobago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 t="str">
            <v>Tunisia</v>
          </cell>
          <cell r="E97">
            <v>10.411290833189922</v>
          </cell>
          <cell r="F97">
            <v>11.722071379199999</v>
          </cell>
          <cell r="G97">
            <v>12.604064044800001</v>
          </cell>
          <cell r="H97">
            <v>12.843541261651197</v>
          </cell>
          <cell r="I97">
            <v>14.110932204675338</v>
          </cell>
          <cell r="J97">
            <v>15.503388327912333</v>
          </cell>
          <cell r="K97">
            <v>16.841886766952705</v>
          </cell>
          <cell r="L97">
            <v>18.295945626297318</v>
          </cell>
        </row>
        <row r="98">
          <cell r="D98" t="str">
            <v>Turkey</v>
          </cell>
          <cell r="E98">
            <v>90.5166</v>
          </cell>
          <cell r="F98">
            <v>85.2714</v>
          </cell>
          <cell r="G98">
            <v>84.3396</v>
          </cell>
          <cell r="H98">
            <v>87.37582560000001</v>
          </cell>
          <cell r="I98">
            <v>104.27737004542348</v>
          </cell>
          <cell r="J98">
            <v>124.44826505410641</v>
          </cell>
          <cell r="K98">
            <v>142.1808363109145</v>
          </cell>
          <cell r="L98">
            <v>162.44011280737428</v>
          </cell>
        </row>
        <row r="99">
          <cell r="D99" t="str">
            <v>Turkmenistan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 t="str">
            <v>Uganda</v>
          </cell>
          <cell r="E100">
            <v>74.52</v>
          </cell>
          <cell r="F100">
            <v>83.90206105791235</v>
          </cell>
          <cell r="G100">
            <v>92.25129172754652</v>
          </cell>
          <cell r="H100">
            <v>94.00406627036989</v>
          </cell>
          <cell r="I100">
            <v>103.28031647047949</v>
          </cell>
          <cell r="J100">
            <v>113.47194002824307</v>
          </cell>
          <cell r="K100">
            <v>123.26863810418799</v>
          </cell>
          <cell r="L100">
            <v>133.91114258096937</v>
          </cell>
        </row>
        <row r="101">
          <cell r="D101" t="str">
            <v>United Arab Emirates</v>
          </cell>
          <cell r="E101">
            <v>0.1904551194597009</v>
          </cell>
          <cell r="F101">
            <v>0.19721502719999998</v>
          </cell>
          <cell r="G101">
            <v>0.1417483008</v>
          </cell>
          <cell r="H101">
            <v>0.14458326681599998</v>
          </cell>
          <cell r="I101">
            <v>0.1596316093554892</v>
          </cell>
          <cell r="J101">
            <v>0.17624619547331716</v>
          </cell>
          <cell r="K101">
            <v>0.2495132871129881</v>
          </cell>
          <cell r="L101">
            <v>0.3532381523398833</v>
          </cell>
        </row>
        <row r="102">
          <cell r="D102" t="str">
            <v>Ukraine</v>
          </cell>
          <cell r="E102">
            <v>0</v>
          </cell>
          <cell r="F102">
            <v>3.3234</v>
          </cell>
          <cell r="G102">
            <v>3.2856</v>
          </cell>
          <cell r="H102">
            <v>3.2757432</v>
          </cell>
          <cell r="I102">
            <v>3.2269009857632165</v>
          </cell>
          <cell r="J102">
            <v>3.178787022108332</v>
          </cell>
          <cell r="K102">
            <v>3.2444887055067015</v>
          </cell>
          <cell r="L102">
            <v>3.311548363242879</v>
          </cell>
        </row>
        <row r="103">
          <cell r="D103" t="str">
            <v>Uruguay</v>
          </cell>
          <cell r="E103">
            <v>4.1623718784</v>
          </cell>
          <cell r="F103">
            <v>4.1223089088</v>
          </cell>
          <cell r="G103">
            <v>4.0597159392</v>
          </cell>
          <cell r="H103">
            <v>4.080014518895999</v>
          </cell>
          <cell r="I103">
            <v>4.183039998279065</v>
          </cell>
          <cell r="J103">
            <v>4.288667000120678</v>
          </cell>
          <cell r="K103">
            <v>4.399149194391795</v>
          </cell>
          <cell r="L103">
            <v>4.51247756796539</v>
          </cell>
        </row>
        <row r="104">
          <cell r="D104" t="str">
            <v>Former USSR</v>
          </cell>
          <cell r="E104">
            <v>72.8491528181126</v>
          </cell>
          <cell r="F104">
            <v>75.43482</v>
          </cell>
          <cell r="G104">
            <v>74.94717</v>
          </cell>
          <cell r="H104">
            <v>74.72232849</v>
          </cell>
          <cell r="I104">
            <v>73.60819842742978</v>
          </cell>
          <cell r="J104">
            <v>72.51068034445669</v>
          </cell>
          <cell r="K104">
            <v>74.05889313982954</v>
          </cell>
          <cell r="L104">
            <v>75.5390729678554</v>
          </cell>
        </row>
        <row r="105">
          <cell r="D105" t="str">
            <v>Uzbekistan</v>
          </cell>
          <cell r="E105">
            <v>0.002897169482930267</v>
          </cell>
          <cell r="F105">
            <v>0.003</v>
          </cell>
          <cell r="G105">
            <v>0.003</v>
          </cell>
          <cell r="H105">
            <v>0.002991</v>
          </cell>
          <cell r="I105">
            <v>0.002946403383640628</v>
          </cell>
          <cell r="J105">
            <v>0.0029024717148542108</v>
          </cell>
          <cell r="K105">
            <v>0.002962462295020728</v>
          </cell>
          <cell r="L105">
            <v>0.003023692807928122</v>
          </cell>
        </row>
        <row r="106">
          <cell r="D106" t="str">
            <v>Venezuela</v>
          </cell>
          <cell r="E106">
            <v>2.8262278176</v>
          </cell>
          <cell r="F106">
            <v>2.8526578176</v>
          </cell>
          <cell r="G106">
            <v>2.8526578176</v>
          </cell>
          <cell r="H106">
            <v>2.8669211066879994</v>
          </cell>
          <cell r="I106">
            <v>2.9393144572513403</v>
          </cell>
          <cell r="J106">
            <v>3.0135358306345497</v>
          </cell>
          <cell r="K106">
            <v>3.09116882267468</v>
          </cell>
          <cell r="L106">
            <v>3.1708017515968745</v>
          </cell>
        </row>
        <row r="107">
          <cell r="D107" t="str">
            <v>Vietnam</v>
          </cell>
          <cell r="E107">
            <v>162.38</v>
          </cell>
          <cell r="F107">
            <v>165.65368493121267</v>
          </cell>
          <cell r="G107">
            <v>168.3200890936162</v>
          </cell>
          <cell r="H107">
            <v>169.66664980636511</v>
          </cell>
          <cell r="I107">
            <v>176.56277462807546</v>
          </cell>
          <cell r="J107">
            <v>183.73919341215782</v>
          </cell>
          <cell r="K107">
            <v>191.39706381525886</v>
          </cell>
          <cell r="L107">
            <v>199.37409845339133</v>
          </cell>
        </row>
        <row r="108">
          <cell r="D108" t="str">
            <v>Yemen</v>
          </cell>
          <cell r="E108">
            <v>0.3143114496</v>
          </cell>
          <cell r="F108">
            <v>0.3143114496</v>
          </cell>
          <cell r="G108">
            <v>0.3143114496</v>
          </cell>
          <cell r="H108">
            <v>0.32059767859200006</v>
          </cell>
          <cell r="I108">
            <v>0.35396574248391083</v>
          </cell>
          <cell r="J108">
            <v>0.39080678126692064</v>
          </cell>
          <cell r="K108">
            <v>0.5532685931635822</v>
          </cell>
          <cell r="L108">
            <v>0.78326720736235</v>
          </cell>
        </row>
        <row r="109">
          <cell r="D109" t="str">
            <v>Federal Republic of Yugoslavia</v>
          </cell>
          <cell r="E109">
            <v>2.546901692443998</v>
          </cell>
          <cell r="F109">
            <v>2.6373</v>
          </cell>
          <cell r="G109">
            <v>2.6373</v>
          </cell>
          <cell r="H109">
            <v>2.6293881</v>
          </cell>
          <cell r="I109">
            <v>2.590183214558476</v>
          </cell>
          <cell r="J109">
            <v>2.551562884528337</v>
          </cell>
          <cell r="K109">
            <v>2.6043006035527223</v>
          </cell>
          <cell r="L109">
            <v>2.6581283474496122</v>
          </cell>
        </row>
        <row r="110">
          <cell r="D110" t="str">
            <v>Former Yugoslavia</v>
          </cell>
          <cell r="E110">
            <v>9.087</v>
          </cell>
          <cell r="F110">
            <v>12.83268</v>
          </cell>
          <cell r="G110">
            <v>13.70622</v>
          </cell>
          <cell r="H110">
            <v>13.66510134</v>
          </cell>
          <cell r="I110">
            <v>13.461350994974286</v>
          </cell>
          <cell r="J110">
            <v>13.260638622523025</v>
          </cell>
          <cell r="K110">
            <v>13.54297828084844</v>
          </cell>
          <cell r="L110">
            <v>13.814466279293528</v>
          </cell>
        </row>
        <row r="111">
          <cell r="D111" t="str">
            <v>Zambia</v>
          </cell>
          <cell r="E111">
            <v>30.80314934322814</v>
          </cell>
          <cell r="F111">
            <v>34.681262976</v>
          </cell>
          <cell r="G111">
            <v>37.708538486399995</v>
          </cell>
          <cell r="H111">
            <v>38.425000717641595</v>
          </cell>
          <cell r="I111">
            <v>42.21675074227414</v>
          </cell>
          <cell r="J111">
            <v>46.38266779308192</v>
          </cell>
          <cell r="K111">
            <v>50.387155529984796</v>
          </cell>
          <cell r="L111">
            <v>54.737374178842614</v>
          </cell>
        </row>
        <row r="112">
          <cell r="D112" t="str">
            <v>Zimbabwe</v>
          </cell>
          <cell r="E112">
            <v>56.59472890329199</v>
          </cell>
          <cell r="F112">
            <v>63.72</v>
          </cell>
          <cell r="G112">
            <v>67.78035</v>
          </cell>
          <cell r="H112">
            <v>69.06817665</v>
          </cell>
          <cell r="I112">
            <v>75.88377211188178</v>
          </cell>
          <cell r="J112">
            <v>83.37192538190465</v>
          </cell>
          <cell r="K112">
            <v>90.56991266205017</v>
          </cell>
          <cell r="L112">
            <v>98.38934439904135</v>
          </cell>
        </row>
      </sheetData>
      <sheetData sheetId="4">
        <row r="3">
          <cell r="D3" t="str">
            <v>Albania</v>
          </cell>
          <cell r="E3">
            <v>0.060796</v>
          </cell>
          <cell r="F3">
            <v>0.01</v>
          </cell>
          <cell r="G3">
            <v>0.01</v>
          </cell>
          <cell r="H3">
            <v>0.00997</v>
          </cell>
          <cell r="I3">
            <v>0.009821344612135428</v>
          </cell>
          <cell r="J3">
            <v>0.0096749057161807</v>
          </cell>
          <cell r="K3">
            <v>0.00987487431673576</v>
          </cell>
          <cell r="L3">
            <v>0.010078976026427072</v>
          </cell>
        </row>
        <row r="4">
          <cell r="D4" t="str">
            <v>Algeria</v>
          </cell>
          <cell r="E4">
            <v>0.002512</v>
          </cell>
          <cell r="F4">
            <v>0.009044</v>
          </cell>
          <cell r="G4">
            <v>0.012812</v>
          </cell>
          <cell r="H4">
            <v>0.013055427999999997</v>
          </cell>
          <cell r="I4">
            <v>0.014343727766195207</v>
          </cell>
          <cell r="J4">
            <v>0.015759155979468416</v>
          </cell>
          <cell r="K4">
            <v>0.01711973633990067</v>
          </cell>
          <cell r="L4">
            <v>0.018597783582417583</v>
          </cell>
        </row>
        <row r="5">
          <cell r="D5" t="str">
            <v>Angola</v>
          </cell>
          <cell r="E5">
            <v>0.4712014368806194</v>
          </cell>
          <cell r="F5">
            <v>0.530525653888</v>
          </cell>
          <cell r="G5">
            <v>0.599999879296</v>
          </cell>
          <cell r="H5">
            <v>0.611399877002624</v>
          </cell>
          <cell r="I5">
            <v>0.6717323546965195</v>
          </cell>
          <cell r="J5">
            <v>0.7380183956827886</v>
          </cell>
          <cell r="K5">
            <v>0.8017358521323563</v>
          </cell>
          <cell r="L5">
            <v>0.870954410289079</v>
          </cell>
        </row>
        <row r="6">
          <cell r="D6" t="str">
            <v>Argentina</v>
          </cell>
          <cell r="E6">
            <v>0.20644118963199998</v>
          </cell>
          <cell r="F6">
            <v>0.352433343488</v>
          </cell>
          <cell r="G6">
            <v>0.431340011648</v>
          </cell>
          <cell r="H6">
            <v>0.43349671170623993</v>
          </cell>
          <cell r="I6">
            <v>0.4444430469037437</v>
          </cell>
          <cell r="J6">
            <v>0.455665790782145</v>
          </cell>
          <cell r="K6">
            <v>0.46740439310740806</v>
          </cell>
          <cell r="L6">
            <v>0.47944539861355095</v>
          </cell>
        </row>
        <row r="7">
          <cell r="D7" t="str">
            <v>Armenia</v>
          </cell>
          <cell r="E7">
            <v>0.0001506528131123739</v>
          </cell>
          <cell r="F7">
            <v>0.000156</v>
          </cell>
          <cell r="G7">
            <v>0.000168</v>
          </cell>
          <cell r="H7">
            <v>0.000167496</v>
          </cell>
          <cell r="I7">
            <v>0.00016499858948387517</v>
          </cell>
          <cell r="J7">
            <v>0.0001625384160318358</v>
          </cell>
          <cell r="K7">
            <v>0.00016589788852116075</v>
          </cell>
          <cell r="L7">
            <v>0.0001693267972439748</v>
          </cell>
        </row>
        <row r="8">
          <cell r="D8" t="str">
            <v>Azerbaijan</v>
          </cell>
          <cell r="E8">
            <v>0.0007146351391227992</v>
          </cell>
          <cell r="F8">
            <v>0.00074</v>
          </cell>
          <cell r="G8">
            <v>0.00074</v>
          </cell>
          <cell r="H8">
            <v>0.00073778</v>
          </cell>
          <cell r="I8">
            <v>0.0007267795012980216</v>
          </cell>
          <cell r="J8">
            <v>0.0007159430229973719</v>
          </cell>
          <cell r="K8">
            <v>0.0007307406994384462</v>
          </cell>
          <cell r="L8">
            <v>0.0007458442259556033</v>
          </cell>
        </row>
        <row r="9">
          <cell r="D9" t="str">
            <v>Bahrain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Bangladesh</v>
          </cell>
          <cell r="E10">
            <v>2.2</v>
          </cell>
          <cell r="F10">
            <v>2.4170943369784172</v>
          </cell>
          <cell r="G10">
            <v>2.6060955633210523</v>
          </cell>
          <cell r="H10">
            <v>2.632156518954263</v>
          </cell>
          <cell r="I10">
            <v>2.7664229548571613</v>
          </cell>
          <cell r="J10">
            <v>2.907538328382216</v>
          </cell>
          <cell r="K10">
            <v>3.006254830472467</v>
          </cell>
          <cell r="L10">
            <v>3.1083229471192</v>
          </cell>
        </row>
        <row r="11">
          <cell r="D11" t="str">
            <v>Belarus</v>
          </cell>
          <cell r="E11">
            <v>0.08498363816595451</v>
          </cell>
          <cell r="F11">
            <v>0.088</v>
          </cell>
          <cell r="G11">
            <v>0.10032</v>
          </cell>
          <cell r="H11">
            <v>0.10001903999999999</v>
          </cell>
          <cell r="I11">
            <v>0.09852772914894262</v>
          </cell>
          <cell r="J11">
            <v>0.09705865414472478</v>
          </cell>
          <cell r="K11">
            <v>0.09906473914549313</v>
          </cell>
          <cell r="L11">
            <v>0.1011122874971164</v>
          </cell>
        </row>
        <row r="12">
          <cell r="D12" t="str">
            <v>Benin</v>
          </cell>
          <cell r="E12">
            <v>0.2081100745954245</v>
          </cell>
          <cell r="F12">
            <v>0.2343111136</v>
          </cell>
          <cell r="G12">
            <v>0.164799854208</v>
          </cell>
          <cell r="H12">
            <v>0.16793105143795195</v>
          </cell>
          <cell r="I12">
            <v>0.1845023606515932</v>
          </cell>
          <cell r="J12">
            <v>0.20270891413187067</v>
          </cell>
          <cell r="K12">
            <v>0.22020996354160405</v>
          </cell>
          <cell r="L12">
            <v>0.23922198118750806</v>
          </cell>
        </row>
        <row r="13">
          <cell r="D13" t="str">
            <v>Bolivia</v>
          </cell>
          <cell r="E13">
            <v>0.13502763267854</v>
          </cell>
          <cell r="F13">
            <v>0.14</v>
          </cell>
          <cell r="G13">
            <v>0.14636699269064066</v>
          </cell>
          <cell r="H13">
            <v>0.14709882765409385</v>
          </cell>
          <cell r="I13">
            <v>0.15081325738603768</v>
          </cell>
          <cell r="J13">
            <v>0.1546214811233695</v>
          </cell>
          <cell r="K13">
            <v>0.1586047515697528</v>
          </cell>
          <cell r="L13">
            <v>0.16269063675849765</v>
          </cell>
        </row>
        <row r="14">
          <cell r="D14" t="str">
            <v>Bosnia and Herzegovina</v>
          </cell>
          <cell r="E14">
            <v>0.025108802185395653</v>
          </cell>
          <cell r="F14">
            <v>0.026</v>
          </cell>
          <cell r="G14">
            <v>0.029288</v>
          </cell>
          <cell r="H14">
            <v>0.029200135999999998</v>
          </cell>
          <cell r="I14">
            <v>0.028764754100022237</v>
          </cell>
          <cell r="J14">
            <v>0.02833586386155004</v>
          </cell>
          <cell r="K14">
            <v>0.02892153189885569</v>
          </cell>
          <cell r="L14">
            <v>0.029519304986199608</v>
          </cell>
        </row>
        <row r="15">
          <cell r="D15" t="str">
            <v>Brazil</v>
          </cell>
          <cell r="E15">
            <v>5.009513172192</v>
          </cell>
          <cell r="F15">
            <v>5.239681518528</v>
          </cell>
          <cell r="G15">
            <v>5.819159502752001</v>
          </cell>
          <cell r="H15">
            <v>5.8773510977795205</v>
          </cell>
          <cell r="I15">
            <v>6.1771550717325425</v>
          </cell>
          <cell r="J15">
            <v>6.4922520614170915</v>
          </cell>
          <cell r="K15">
            <v>6.6993510610769444</v>
          </cell>
          <cell r="L15">
            <v>6.913056396297149</v>
          </cell>
        </row>
        <row r="16">
          <cell r="D16" t="str">
            <v>Brunei</v>
          </cell>
          <cell r="E16">
            <v>0.003088</v>
          </cell>
          <cell r="F16">
            <v>0.003088</v>
          </cell>
          <cell r="G16">
            <v>0.003088</v>
          </cell>
          <cell r="H16">
            <v>0.003112704</v>
          </cell>
          <cell r="I16">
            <v>0.0032392202914546557</v>
          </cell>
          <cell r="J16">
            <v>0.0033708788553526406</v>
          </cell>
          <cell r="K16">
            <v>0.0035113701296391204</v>
          </cell>
          <cell r="L16">
            <v>0.0036577167903092717</v>
          </cell>
        </row>
        <row r="17">
          <cell r="D17" t="str">
            <v>Bulgaria</v>
          </cell>
          <cell r="E17">
            <v>0.028884</v>
          </cell>
          <cell r="F17">
            <v>0.029812</v>
          </cell>
          <cell r="G17">
            <v>0.06819199999999999</v>
          </cell>
          <cell r="H17">
            <v>0.067987424</v>
          </cell>
          <cell r="I17">
            <v>0.0669737131790739</v>
          </cell>
          <cell r="J17">
            <v>0.06597511705977945</v>
          </cell>
          <cell r="K17">
            <v>0.0673387429406845</v>
          </cell>
          <cell r="L17">
            <v>0.0687305533194115</v>
          </cell>
        </row>
        <row r="18">
          <cell r="D18" t="str">
            <v>Cameroon</v>
          </cell>
          <cell r="E18">
            <v>0.6134752320576807</v>
          </cell>
          <cell r="F18">
            <v>0.6907117066239999</v>
          </cell>
          <cell r="G18">
            <v>0.770865040256</v>
          </cell>
          <cell r="H18">
            <v>0.7855114760208639</v>
          </cell>
          <cell r="I18">
            <v>0.8630251546916309</v>
          </cell>
          <cell r="J18">
            <v>0.9481878245795745</v>
          </cell>
          <cell r="K18">
            <v>1.0300504404331596</v>
          </cell>
          <cell r="L18">
            <v>1.1189807360234707</v>
          </cell>
        </row>
        <row r="19">
          <cell r="D19" t="str">
            <v>Chile</v>
          </cell>
          <cell r="E19">
            <v>0.42981199999999997</v>
          </cell>
          <cell r="F19">
            <v>0.534436</v>
          </cell>
          <cell r="G19">
            <v>0.616568</v>
          </cell>
          <cell r="H19">
            <v>0.6196508399999999</v>
          </cell>
          <cell r="I19">
            <v>0.6352978002118946</v>
          </cell>
          <cell r="J19">
            <v>0.6513398657767858</v>
          </cell>
          <cell r="K19">
            <v>0.668119312067498</v>
          </cell>
          <cell r="L19">
            <v>0.685331020887523</v>
          </cell>
        </row>
        <row r="20">
          <cell r="D20" t="str">
            <v>China</v>
          </cell>
          <cell r="E20">
            <v>0</v>
          </cell>
          <cell r="F20">
            <v>34.12562</v>
          </cell>
          <cell r="G20">
            <v>35.241996</v>
          </cell>
          <cell r="H20">
            <v>35.347721987999996</v>
          </cell>
          <cell r="I20">
            <v>35.88112867100825</v>
          </cell>
          <cell r="J20">
            <v>36.422584605099054</v>
          </cell>
          <cell r="K20">
            <v>36.75157008436373</v>
          </cell>
          <cell r="L20">
            <v>37.083527111275025</v>
          </cell>
        </row>
        <row r="21">
          <cell r="D21" t="str">
            <v>Chinese Taipei</v>
          </cell>
          <cell r="E21">
            <v>0.002188</v>
          </cell>
          <cell r="F21">
            <v>0.002148</v>
          </cell>
          <cell r="G21">
            <v>0.002148</v>
          </cell>
          <cell r="H21">
            <v>0.002165184</v>
          </cell>
          <cell r="I21">
            <v>0.002253188207915998</v>
          </cell>
          <cell r="J21">
            <v>0.002344769359228456</v>
          </cell>
          <cell r="K21">
            <v>0.0024424945072748804</v>
          </cell>
          <cell r="L21">
            <v>0.002544292637818755</v>
          </cell>
        </row>
        <row r="22">
          <cell r="D22" t="str">
            <v>Colombia</v>
          </cell>
          <cell r="E22">
            <v>0.9406802996479999</v>
          </cell>
          <cell r="F22">
            <v>1.1261908184319998</v>
          </cell>
          <cell r="G22">
            <v>0.82840341504</v>
          </cell>
          <cell r="H22">
            <v>0.8325454321151999</v>
          </cell>
          <cell r="I22">
            <v>0.8535682475622044</v>
          </cell>
          <cell r="J22">
            <v>0.8751219154435271</v>
          </cell>
          <cell r="K22">
            <v>0.8976663073187237</v>
          </cell>
          <cell r="L22">
            <v>0.9207914749647624</v>
          </cell>
        </row>
        <row r="23">
          <cell r="D23" t="str">
            <v>Congo</v>
          </cell>
          <cell r="E23">
            <v>0.04868586472639436</v>
          </cell>
          <cell r="F23">
            <v>0.05481541056</v>
          </cell>
          <cell r="G23">
            <v>0.054545781759999995</v>
          </cell>
          <cell r="H23">
            <v>0.055582151613439996</v>
          </cell>
          <cell r="I23">
            <v>0.061066956319055274</v>
          </cell>
          <cell r="J23">
            <v>0.06709299740695314</v>
          </cell>
          <cell r="K23">
            <v>0.07288552936192347</v>
          </cell>
          <cell r="L23">
            <v>0.07917816457276464</v>
          </cell>
        </row>
        <row r="24">
          <cell r="D24" t="str">
            <v>Democratic Republic of Congo (Kinshasa)</v>
          </cell>
          <cell r="E24">
            <v>1.6444790621790162</v>
          </cell>
          <cell r="F24">
            <v>1.8515188229119999</v>
          </cell>
          <cell r="G24">
            <v>2.0904220832</v>
          </cell>
          <cell r="H24">
            <v>2.1301401027808</v>
          </cell>
          <cell r="I24">
            <v>2.340340717910043</v>
          </cell>
          <cell r="J24">
            <v>2.571283770845622</v>
          </cell>
          <cell r="K24">
            <v>2.7932777789174144</v>
          </cell>
          <cell r="L24">
            <v>3.0344378316625136</v>
          </cell>
        </row>
        <row r="25">
          <cell r="D25" t="str">
            <v>Costa Rica</v>
          </cell>
          <cell r="E25">
            <v>0.120818963328</v>
          </cell>
          <cell r="F25">
            <v>0.06014207424</v>
          </cell>
          <cell r="G25">
            <v>0.02817007424</v>
          </cell>
          <cell r="H25">
            <v>0.028310924611199998</v>
          </cell>
          <cell r="I25">
            <v>0.029025810934848652</v>
          </cell>
          <cell r="J25">
            <v>0.029758749034013595</v>
          </cell>
          <cell r="K25">
            <v>0.030525376961047523</v>
          </cell>
          <cell r="L25">
            <v>0.03131175431968009</v>
          </cell>
        </row>
        <row r="26">
          <cell r="D26" t="str">
            <v>Cote d'Ivoire</v>
          </cell>
          <cell r="E26">
            <v>0.29421734382140124</v>
          </cell>
          <cell r="F26">
            <v>0.33125928</v>
          </cell>
          <cell r="G26">
            <v>0.368041504512</v>
          </cell>
          <cell r="H26">
            <v>0.37503429309772796</v>
          </cell>
          <cell r="I26">
            <v>0.412042393645101</v>
          </cell>
          <cell r="J26">
            <v>0.45270242557936613</v>
          </cell>
          <cell r="K26">
            <v>0.4917868810010774</v>
          </cell>
          <cell r="L26">
            <v>0.5342457266829175</v>
          </cell>
        </row>
        <row r="27">
          <cell r="D27" t="str">
            <v>Croatia</v>
          </cell>
          <cell r="E27">
            <v>0.04276222156805075</v>
          </cell>
          <cell r="F27">
            <v>0.04428</v>
          </cell>
          <cell r="G27">
            <v>0.05542</v>
          </cell>
          <cell r="H27">
            <v>0.055253739999999996</v>
          </cell>
          <cell r="I27">
            <v>0.05442989184045454</v>
          </cell>
          <cell r="J27">
            <v>0.05361832747907345</v>
          </cell>
          <cell r="K27">
            <v>0.05472655346334957</v>
          </cell>
          <cell r="L27">
            <v>0.05585768513845883</v>
          </cell>
        </row>
        <row r="28">
          <cell r="D28" t="str">
            <v>Cuba</v>
          </cell>
          <cell r="E28">
            <v>0.859887613376</v>
          </cell>
          <cell r="F28">
            <v>0.431736436864</v>
          </cell>
          <cell r="G28">
            <v>0.42673720249599995</v>
          </cell>
          <cell r="H28">
            <v>0.4288708885084799</v>
          </cell>
          <cell r="I28">
            <v>0.43970041587349107</v>
          </cell>
          <cell r="J28">
            <v>0.4508034023752541</v>
          </cell>
          <cell r="K28">
            <v>0.46241674262244564</v>
          </cell>
          <cell r="L28">
            <v>0.47432925912027435</v>
          </cell>
        </row>
        <row r="29">
          <cell r="D29" t="str">
            <v>Cyprus</v>
          </cell>
          <cell r="E29">
            <v>0.000610814848</v>
          </cell>
          <cell r="F29">
            <v>0.000579703936</v>
          </cell>
          <cell r="G29">
            <v>0.00045170393599999997</v>
          </cell>
          <cell r="H29">
            <v>0.000450348824192</v>
          </cell>
          <cell r="I29">
            <v>0.00044363400181139656</v>
          </cell>
          <cell r="J29">
            <v>0.0004370192992427722</v>
          </cell>
          <cell r="K29">
            <v>0.0004460519596374853</v>
          </cell>
          <cell r="L29">
            <v>0.0004552713141986748</v>
          </cell>
        </row>
        <row r="30">
          <cell r="D30" t="str">
            <v>Dominican Republic</v>
          </cell>
          <cell r="E30">
            <v>0.139536152064</v>
          </cell>
          <cell r="F30">
            <v>0.16359927014400003</v>
          </cell>
          <cell r="G30">
            <v>0.166543568</v>
          </cell>
          <cell r="H30">
            <v>0.16737628583999997</v>
          </cell>
          <cell r="I30">
            <v>0.1716027468013911</v>
          </cell>
          <cell r="J30">
            <v>0.17593593119835443</v>
          </cell>
          <cell r="K30">
            <v>0.18046829235611736</v>
          </cell>
          <cell r="L30">
            <v>0.1851174136181096</v>
          </cell>
        </row>
        <row r="31">
          <cell r="D31" t="str">
            <v>Ecuador</v>
          </cell>
          <cell r="E31">
            <v>0.15</v>
          </cell>
          <cell r="F31">
            <v>0.1568725984296073</v>
          </cell>
          <cell r="G31">
            <v>0.162596710525648</v>
          </cell>
          <cell r="H31">
            <v>0.1634096940782762</v>
          </cell>
          <cell r="I31">
            <v>0.16753599362703608</v>
          </cell>
          <cell r="J31">
            <v>0.17176648741018422</v>
          </cell>
          <cell r="K31">
            <v>0.17619143773409265</v>
          </cell>
          <cell r="L31">
            <v>0.18073038110556403</v>
          </cell>
        </row>
        <row r="32">
          <cell r="D32" t="str">
            <v>Egypt</v>
          </cell>
          <cell r="E32">
            <v>0.251</v>
          </cell>
          <cell r="F32">
            <v>0.28260087661749866</v>
          </cell>
          <cell r="G32">
            <v>0.3107229498606304</v>
          </cell>
          <cell r="H32">
            <v>0.3166266859079824</v>
          </cell>
          <cell r="I32">
            <v>0.3478711679292855</v>
          </cell>
          <cell r="J32">
            <v>0.3821988318181564</v>
          </cell>
          <cell r="K32">
            <v>0.41519629849907663</v>
          </cell>
          <cell r="L32">
            <v>0.4510426300029967</v>
          </cell>
        </row>
        <row r="33">
          <cell r="D33" t="str">
            <v>El Salvador</v>
          </cell>
          <cell r="E33">
            <v>0.184237037568</v>
          </cell>
          <cell r="F33">
            <v>0.21424666726400002</v>
          </cell>
          <cell r="G33">
            <v>0.218989926656</v>
          </cell>
          <cell r="H33">
            <v>0.22008487628927997</v>
          </cell>
          <cell r="I33">
            <v>0.22564229521013246</v>
          </cell>
          <cell r="J33">
            <v>0.2313400459228945</v>
          </cell>
          <cell r="K33">
            <v>0.23729969629808645</v>
          </cell>
          <cell r="L33">
            <v>0.24341287578862386</v>
          </cell>
        </row>
        <row r="34">
          <cell r="D34" t="str">
            <v>Eritrea</v>
          </cell>
          <cell r="E34">
            <v>0.0761425524160586</v>
          </cell>
          <cell r="F34">
            <v>0.085728892672</v>
          </cell>
          <cell r="G34">
            <v>0.054141928448</v>
          </cell>
          <cell r="H34">
            <v>0.055170625088512</v>
          </cell>
          <cell r="I34">
            <v>0.06061482066772806</v>
          </cell>
          <cell r="J34">
            <v>0.06659624535133084</v>
          </cell>
          <cell r="K34">
            <v>0.07234588978797438</v>
          </cell>
          <cell r="L34">
            <v>0.07859193474950374</v>
          </cell>
        </row>
        <row r="35">
          <cell r="D35" t="str">
            <v>Estonia</v>
          </cell>
          <cell r="E35">
            <v>0.045628487909829755</v>
          </cell>
          <cell r="F35">
            <v>0.047248000000000005</v>
          </cell>
          <cell r="G35">
            <v>0.06958</v>
          </cell>
          <cell r="H35">
            <v>0.06937126</v>
          </cell>
          <cell r="I35">
            <v>0.0683369158112383</v>
          </cell>
          <cell r="J35">
            <v>0.06731799397318533</v>
          </cell>
          <cell r="K35">
            <v>0.06870937549584741</v>
          </cell>
          <cell r="L35">
            <v>0.07012951519187956</v>
          </cell>
        </row>
        <row r="36">
          <cell r="D36" t="str">
            <v>Ethiopia</v>
          </cell>
          <cell r="E36">
            <v>2.1883674169203005</v>
          </cell>
          <cell r="F36">
            <v>2.463882670848</v>
          </cell>
          <cell r="G36">
            <v>2.7276828211199997</v>
          </cell>
          <cell r="H36">
            <v>2.7795087947212798</v>
          </cell>
          <cell r="I36">
            <v>3.053788621501141</v>
          </cell>
          <cell r="J36">
            <v>3.3551341742543346</v>
          </cell>
          <cell r="K36">
            <v>3.6448025847994736</v>
          </cell>
          <cell r="L36">
            <v>3.9594797680821117</v>
          </cell>
        </row>
        <row r="37">
          <cell r="D37" t="str">
            <v>Gabon</v>
          </cell>
          <cell r="E37">
            <v>0.12434497875801752</v>
          </cell>
          <cell r="F37">
            <v>0.14</v>
          </cell>
          <cell r="G37">
            <v>0.150956</v>
          </cell>
          <cell r="H37">
            <v>0.15382416399999999</v>
          </cell>
          <cell r="I37">
            <v>0.16900341622492693</v>
          </cell>
          <cell r="J37">
            <v>0.18568054558512603</v>
          </cell>
          <cell r="K37">
            <v>0.20171143606978195</v>
          </cell>
          <cell r="L37">
            <v>0.21912636734837876</v>
          </cell>
        </row>
        <row r="38">
          <cell r="D38" t="str">
            <v>Georgia</v>
          </cell>
          <cell r="E38">
            <v>0.008734000267873781</v>
          </cell>
          <cell r="F38">
            <v>0.009044</v>
          </cell>
          <cell r="G38">
            <v>0.01172</v>
          </cell>
          <cell r="H38">
            <v>0.01168484</v>
          </cell>
          <cell r="I38">
            <v>0.011510615885422721</v>
          </cell>
          <cell r="J38">
            <v>0.011338989499363782</v>
          </cell>
          <cell r="K38">
            <v>0.01157335269921431</v>
          </cell>
          <cell r="L38">
            <v>0.011812559902972527</v>
          </cell>
        </row>
        <row r="39">
          <cell r="D39" t="str">
            <v>Ghana</v>
          </cell>
          <cell r="E39">
            <v>0.47281779071999996</v>
          </cell>
          <cell r="F39">
            <v>0.550116165504</v>
          </cell>
          <cell r="G39">
            <v>0.6044837227520001</v>
          </cell>
          <cell r="H39">
            <v>0.615968913484288</v>
          </cell>
          <cell r="I39">
            <v>0.6767522602443732</v>
          </cell>
          <cell r="J39">
            <v>0.743533661715463</v>
          </cell>
          <cell r="K39">
            <v>0.8077272834277129</v>
          </cell>
          <cell r="L39">
            <v>0.8774631169868722</v>
          </cell>
        </row>
        <row r="40">
          <cell r="D40" t="str">
            <v>Gibraltar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 t="str">
            <v>Guatemala</v>
          </cell>
          <cell r="E41">
            <v>0.463465714496</v>
          </cell>
          <cell r="F41">
            <v>0.46387807513600005</v>
          </cell>
          <cell r="G41">
            <v>0.48041614937599997</v>
          </cell>
          <cell r="H41">
            <v>0.48281823012287994</v>
          </cell>
          <cell r="I41">
            <v>0.4950099954665857</v>
          </cell>
          <cell r="J41">
            <v>0.5075096181630642</v>
          </cell>
          <cell r="K41">
            <v>0.5205837916129438</v>
          </cell>
          <cell r="L41">
            <v>0.5339947744656013</v>
          </cell>
        </row>
        <row r="42">
          <cell r="D42" t="str">
            <v>Haiti</v>
          </cell>
          <cell r="E42">
            <v>0.13778074956800002</v>
          </cell>
          <cell r="F42">
            <v>0.153432306816</v>
          </cell>
          <cell r="G42">
            <v>0.191831713792</v>
          </cell>
          <cell r="H42">
            <v>0.19279087236096</v>
          </cell>
          <cell r="I42">
            <v>0.19765908347973846</v>
          </cell>
          <cell r="J42">
            <v>0.20265022302975838</v>
          </cell>
          <cell r="K42">
            <v>0.20787078254375868</v>
          </cell>
          <cell r="L42">
            <v>0.21322583113569712</v>
          </cell>
        </row>
        <row r="43">
          <cell r="D43" t="str">
            <v>Honduras</v>
          </cell>
          <cell r="E43">
            <v>0.247978518784</v>
          </cell>
          <cell r="F43">
            <v>0.250761778176</v>
          </cell>
          <cell r="G43">
            <v>0.26161792665600003</v>
          </cell>
          <cell r="H43">
            <v>0.26292601628928</v>
          </cell>
          <cell r="I43">
            <v>0.26956522768056984</v>
          </cell>
          <cell r="J43">
            <v>0.27637208747927244</v>
          </cell>
          <cell r="K43">
            <v>0.28349182763609504</v>
          </cell>
          <cell r="L43">
            <v>0.29079498247984586</v>
          </cell>
        </row>
        <row r="44">
          <cell r="D44" t="str">
            <v>Hong Kong, China</v>
          </cell>
          <cell r="E44">
            <v>0.00773022272</v>
          </cell>
          <cell r="F44">
            <v>0.008216593024</v>
          </cell>
          <cell r="G44">
            <v>0.008325333632</v>
          </cell>
          <cell r="H44">
            <v>0.008350309632896</v>
          </cell>
          <cell r="I44">
            <v>0.008476318063223902</v>
          </cell>
          <cell r="J44">
            <v>0.008604227994838788</v>
          </cell>
          <cell r="K44">
            <v>0.008681945326029733</v>
          </cell>
          <cell r="L44">
            <v>0.008760364635779477</v>
          </cell>
        </row>
        <row r="45">
          <cell r="D45" t="str">
            <v>India</v>
          </cell>
          <cell r="E45">
            <v>11</v>
          </cell>
          <cell r="F45">
            <v>12.02628731446525</v>
          </cell>
          <cell r="G45">
            <v>12.915840915348076</v>
          </cell>
          <cell r="H45">
            <v>13.01916764267086</v>
          </cell>
          <cell r="I45">
            <v>13.548333540866501</v>
          </cell>
          <cell r="J45">
            <v>14.099007461348872</v>
          </cell>
          <cell r="K45">
            <v>14.426281737941498</v>
          </cell>
          <cell r="L45">
            <v>14.76115289342172</v>
          </cell>
        </row>
        <row r="46">
          <cell r="D46" t="str">
            <v>Indonesia</v>
          </cell>
          <cell r="E46">
            <v>6.803079557248</v>
          </cell>
          <cell r="F46">
            <v>7.350247704831999</v>
          </cell>
          <cell r="G46">
            <v>7.79509496512</v>
          </cell>
          <cell r="H46">
            <v>7.85745572484096</v>
          </cell>
          <cell r="I46">
            <v>8.176823116849976</v>
          </cell>
          <cell r="J46">
            <v>8.509171241382397</v>
          </cell>
          <cell r="K46">
            <v>8.863815938543611</v>
          </cell>
          <cell r="L46">
            <v>9.233241494810459</v>
          </cell>
        </row>
        <row r="47">
          <cell r="D47" t="str">
            <v>Iran</v>
          </cell>
          <cell r="E47">
            <v>0.097536743296</v>
          </cell>
          <cell r="F47">
            <v>0.100862521472</v>
          </cell>
          <cell r="G47">
            <v>0.111713632384</v>
          </cell>
          <cell r="H47">
            <v>0.11394790503168001</v>
          </cell>
          <cell r="I47">
            <v>0.12580769451033458</v>
          </cell>
          <cell r="J47">
            <v>0.13890186040371041</v>
          </cell>
          <cell r="K47">
            <v>0.19664458391492615</v>
          </cell>
          <cell r="L47">
            <v>0.27839146481324956</v>
          </cell>
        </row>
        <row r="48">
          <cell r="D48" t="str">
            <v>Iraq</v>
          </cell>
          <cell r="E48">
            <v>0.000984593024</v>
          </cell>
          <cell r="F48">
            <v>0.00111022272</v>
          </cell>
          <cell r="G48">
            <v>0.00111022272</v>
          </cell>
          <cell r="H48">
            <v>0.0011324271744000002</v>
          </cell>
          <cell r="I48">
            <v>0.0012502911042770585</v>
          </cell>
          <cell r="J48">
            <v>0.0013804224066440297</v>
          </cell>
          <cell r="K48">
            <v>0.0019542761269891896</v>
          </cell>
          <cell r="L48">
            <v>0.0027666858797263244</v>
          </cell>
        </row>
        <row r="49">
          <cell r="D49" t="str">
            <v>Israel</v>
          </cell>
          <cell r="E49">
            <v>0.000508</v>
          </cell>
          <cell r="F49">
            <v>0.000631259392</v>
          </cell>
          <cell r="G49">
            <v>0.000916889088</v>
          </cell>
          <cell r="H49">
            <v>0.0009352268697600001</v>
          </cell>
          <cell r="I49">
            <v>0.0010325660335388427</v>
          </cell>
          <cell r="J49">
            <v>0.0011400363356666035</v>
          </cell>
          <cell r="K49">
            <v>0.0016139594547076913</v>
          </cell>
          <cell r="L49">
            <v>0.0022848965773685005</v>
          </cell>
        </row>
        <row r="50">
          <cell r="D50" t="str">
            <v>Jamaica</v>
          </cell>
          <cell r="E50">
            <v>0.003321186944</v>
          </cell>
          <cell r="F50">
            <v>0.004478224512</v>
          </cell>
          <cell r="G50">
            <v>0.005329632384</v>
          </cell>
          <cell r="H50">
            <v>0.00535628054592</v>
          </cell>
          <cell r="I50">
            <v>0.005491533341810273</v>
          </cell>
          <cell r="J50">
            <v>0.005630201440285859</v>
          </cell>
          <cell r="K50">
            <v>0.00577524347999043</v>
          </cell>
          <cell r="L50">
            <v>0.0059240220100328315</v>
          </cell>
        </row>
        <row r="51">
          <cell r="D51" t="str">
            <v>Jordan</v>
          </cell>
          <cell r="E51">
            <v>0.000266814848</v>
          </cell>
          <cell r="F51">
            <v>0.000342814848</v>
          </cell>
          <cell r="G51">
            <v>0.000454814848</v>
          </cell>
          <cell r="H51">
            <v>0.00046391114496</v>
          </cell>
          <cell r="I51">
            <v>0.0005121953895408685</v>
          </cell>
          <cell r="J51">
            <v>0.0005655050970796189</v>
          </cell>
          <cell r="K51">
            <v>0.0008005905334441515</v>
          </cell>
          <cell r="L51">
            <v>0.0011334030507423542</v>
          </cell>
        </row>
        <row r="52">
          <cell r="D52" t="str">
            <v>Kazakhstan</v>
          </cell>
          <cell r="E52">
            <v>0.012747545724893176</v>
          </cell>
          <cell r="F52">
            <v>0.0132</v>
          </cell>
          <cell r="G52">
            <v>0.012276</v>
          </cell>
          <cell r="H52">
            <v>0.012239172000000001</v>
          </cell>
          <cell r="I52">
            <v>0.01205668264585745</v>
          </cell>
          <cell r="J52">
            <v>0.011876914257183431</v>
          </cell>
          <cell r="K52">
            <v>0.01212239571122482</v>
          </cell>
          <cell r="L52">
            <v>0.012372950970041876</v>
          </cell>
        </row>
        <row r="53">
          <cell r="D53" t="str">
            <v>Kenya</v>
          </cell>
          <cell r="E53">
            <v>1.0214331182396563</v>
          </cell>
          <cell r="F53">
            <v>1.1500314526720001</v>
          </cell>
          <cell r="G53">
            <v>1.245853530496</v>
          </cell>
          <cell r="H53">
            <v>1.2695247475754239</v>
          </cell>
          <cell r="I53">
            <v>1.3948004900084143</v>
          </cell>
          <cell r="J53">
            <v>1.5324383480063908</v>
          </cell>
          <cell r="K53">
            <v>1.6647427380757043</v>
          </cell>
          <cell r="L53">
            <v>1.8084697420820708</v>
          </cell>
        </row>
        <row r="54">
          <cell r="D54" t="str">
            <v>North Korea (DPRK)</v>
          </cell>
          <cell r="E54">
            <v>0.159884</v>
          </cell>
          <cell r="F54">
            <v>0.16876</v>
          </cell>
          <cell r="G54">
            <v>0.167636</v>
          </cell>
          <cell r="H54">
            <v>0.168977088</v>
          </cell>
          <cell r="I54">
            <v>0.17584518548519837</v>
          </cell>
          <cell r="J54">
            <v>0.18299243775773807</v>
          </cell>
          <cell r="K54">
            <v>0.19061918492622526</v>
          </cell>
          <cell r="L54">
            <v>0.19856379917755346</v>
          </cell>
        </row>
        <row r="55">
          <cell r="D55" t="str">
            <v>Kuwait</v>
          </cell>
          <cell r="E55">
            <v>0.000246518784</v>
          </cell>
          <cell r="F55">
            <v>0.000277333632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 t="str">
            <v>Kyrgyzstan</v>
          </cell>
          <cell r="E56">
            <v>0.0006026112524494956</v>
          </cell>
          <cell r="F56">
            <v>0.000624</v>
          </cell>
          <cell r="G56">
            <v>0.0006</v>
          </cell>
          <cell r="H56">
            <v>0.0005982</v>
          </cell>
          <cell r="I56">
            <v>0.0005892806767281257</v>
          </cell>
          <cell r="J56">
            <v>0.0005804943429708421</v>
          </cell>
          <cell r="K56">
            <v>0.0005924924590041456</v>
          </cell>
          <cell r="L56">
            <v>0.0006047385615856243</v>
          </cell>
        </row>
        <row r="57">
          <cell r="D57" t="str">
            <v>Latvia</v>
          </cell>
          <cell r="E57">
            <v>0.031123326031958883</v>
          </cell>
          <cell r="F57">
            <v>0.032228</v>
          </cell>
          <cell r="G57">
            <v>0.12872</v>
          </cell>
          <cell r="H57">
            <v>0.12833384</v>
          </cell>
          <cell r="I57">
            <v>0.12642034784740722</v>
          </cell>
          <cell r="J57">
            <v>0.12453538637867799</v>
          </cell>
          <cell r="K57">
            <v>0.12710938220502271</v>
          </cell>
          <cell r="L57">
            <v>0.12973657941216926</v>
          </cell>
        </row>
        <row r="58">
          <cell r="D58" t="str">
            <v>Lebanon</v>
          </cell>
          <cell r="E58">
            <v>0.013171407872</v>
          </cell>
          <cell r="F58">
            <v>0.015115407871999999</v>
          </cell>
          <cell r="G58">
            <v>0.016129037568</v>
          </cell>
          <cell r="H58">
            <v>0.016451618319359998</v>
          </cell>
          <cell r="I58">
            <v>0.018163915967978825</v>
          </cell>
          <cell r="J58">
            <v>0.020054430931183365</v>
          </cell>
          <cell r="K58">
            <v>0.028391234031361</v>
          </cell>
          <cell r="L58">
            <v>0.04019371941240855</v>
          </cell>
        </row>
        <row r="59">
          <cell r="D59" t="str">
            <v>Libya</v>
          </cell>
          <cell r="E59">
            <v>0.020944</v>
          </cell>
          <cell r="F59">
            <v>0.020944</v>
          </cell>
          <cell r="G59">
            <v>0.022852</v>
          </cell>
          <cell r="H59">
            <v>0.023286188</v>
          </cell>
          <cell r="I59">
            <v>0.02558405142937035</v>
          </cell>
          <cell r="J59">
            <v>0.02810866628495257</v>
          </cell>
          <cell r="K59">
            <v>0.030535452297799737</v>
          </cell>
          <cell r="L59">
            <v>0.033171756979816315</v>
          </cell>
        </row>
        <row r="60">
          <cell r="D60" t="str">
            <v>Lithuania</v>
          </cell>
          <cell r="E60">
            <v>0.03182637249314997</v>
          </cell>
          <cell r="F60">
            <v>0.032956</v>
          </cell>
          <cell r="G60">
            <v>0.095452</v>
          </cell>
          <cell r="H60">
            <v>0.09516564400000001</v>
          </cell>
          <cell r="I60">
            <v>0.09374669859175509</v>
          </cell>
          <cell r="J60">
            <v>0.09234891004208803</v>
          </cell>
          <cell r="K60">
            <v>0.09425765032810618</v>
          </cell>
          <cell r="L60">
            <v>0.09620584196745169</v>
          </cell>
        </row>
        <row r="61">
          <cell r="D61" t="str">
            <v>Former Yugoslav Republic of Macedonia</v>
          </cell>
          <cell r="E61">
            <v>0.030184643119489478</v>
          </cell>
          <cell r="F61">
            <v>0.031256</v>
          </cell>
          <cell r="G61">
            <v>0.028844</v>
          </cell>
          <cell r="H61">
            <v>0.028757467999999998</v>
          </cell>
          <cell r="I61">
            <v>0.02832868639924343</v>
          </cell>
          <cell r="J61">
            <v>0.027906298047751618</v>
          </cell>
          <cell r="K61">
            <v>0.028483087479192627</v>
          </cell>
          <cell r="L61">
            <v>0.029071798450626248</v>
          </cell>
        </row>
        <row r="62">
          <cell r="D62" t="str">
            <v>Malaysia</v>
          </cell>
          <cell r="E62">
            <v>0.17941764313600003</v>
          </cell>
          <cell r="F62">
            <v>0.1986139392</v>
          </cell>
          <cell r="G62">
            <v>0.20802623616000002</v>
          </cell>
          <cell r="H62">
            <v>0.20969044604928</v>
          </cell>
          <cell r="I62">
            <v>0.21821334369313797</v>
          </cell>
          <cell r="J62">
            <v>0.22708265570930664</v>
          </cell>
          <cell r="K62">
            <v>0.23654699217405356</v>
          </cell>
          <cell r="L62">
            <v>0.2464057826513192</v>
          </cell>
        </row>
        <row r="63">
          <cell r="D63" t="str">
            <v>Malta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 t="str">
            <v>Mexico</v>
          </cell>
          <cell r="E64">
            <v>1.251708</v>
          </cell>
          <cell r="F64">
            <v>1.310588</v>
          </cell>
          <cell r="G64">
            <v>1.199732</v>
          </cell>
          <cell r="H64">
            <v>1.20573066</v>
          </cell>
          <cell r="I64">
            <v>1.2361768701</v>
          </cell>
          <cell r="J64">
            <v>1.267391885158028</v>
          </cell>
          <cell r="K64">
            <v>1.3000417123583505</v>
          </cell>
          <cell r="L64">
            <v>1.333532645793213</v>
          </cell>
        </row>
        <row r="65">
          <cell r="D65" t="str">
            <v>Moldova</v>
          </cell>
          <cell r="E65">
            <v>0.0042491819082977255</v>
          </cell>
          <cell r="F65">
            <v>0.0044</v>
          </cell>
          <cell r="G65">
            <v>0.009856</v>
          </cell>
          <cell r="H65">
            <v>0.009826432000000001</v>
          </cell>
          <cell r="I65">
            <v>0.009679917249720678</v>
          </cell>
          <cell r="J65">
            <v>0.0095355870738677</v>
          </cell>
          <cell r="K65">
            <v>0.009732676126574765</v>
          </cell>
          <cell r="L65">
            <v>0.009933838771646521</v>
          </cell>
        </row>
        <row r="66">
          <cell r="D66" t="str">
            <v>Mongolia</v>
          </cell>
          <cell r="E66">
            <v>0.1</v>
          </cell>
          <cell r="F66">
            <v>0.1</v>
          </cell>
          <cell r="G66">
            <v>0.10160962562560001</v>
          </cell>
          <cell r="H66">
            <v>0.10242250263060482</v>
          </cell>
          <cell r="I66">
            <v>0.10658547964169511</v>
          </cell>
          <cell r="J66">
            <v>0.11091766143835262</v>
          </cell>
          <cell r="K66">
            <v>0.1155404806688943</v>
          </cell>
          <cell r="L66">
            <v>0.12035596946495998</v>
          </cell>
        </row>
        <row r="67">
          <cell r="D67" t="str">
            <v>Morocco</v>
          </cell>
          <cell r="E67">
            <v>0.05302</v>
          </cell>
          <cell r="F67">
            <v>0.066792</v>
          </cell>
          <cell r="G67">
            <v>0.071808</v>
          </cell>
          <cell r="H67">
            <v>0.073172352</v>
          </cell>
          <cell r="I67">
            <v>0.08039294438299607</v>
          </cell>
          <cell r="J67">
            <v>0.08832605936416393</v>
          </cell>
          <cell r="K67">
            <v>0.09595176608613702</v>
          </cell>
          <cell r="L67">
            <v>0.10423584479286932</v>
          </cell>
        </row>
        <row r="68">
          <cell r="D68" t="str">
            <v>Mozambique</v>
          </cell>
          <cell r="E68">
            <v>0.9192292778834599</v>
          </cell>
          <cell r="F68">
            <v>1.034960158336</v>
          </cell>
          <cell r="G68">
            <v>1.0546290474239999</v>
          </cell>
          <cell r="H68">
            <v>1.0746669993250557</v>
          </cell>
          <cell r="I68">
            <v>1.180714326457355</v>
          </cell>
          <cell r="J68">
            <v>1.2972263236678907</v>
          </cell>
          <cell r="K68">
            <v>1.4092234801982115</v>
          </cell>
          <cell r="L68">
            <v>1.530890008095751</v>
          </cell>
        </row>
        <row r="69">
          <cell r="D69" t="str">
            <v>Myanmar</v>
          </cell>
          <cell r="E69">
            <v>0.82</v>
          </cell>
          <cell r="F69">
            <v>0.8365317258504397</v>
          </cell>
          <cell r="G69">
            <v>0.8499967548760023</v>
          </cell>
          <cell r="H69">
            <v>0.8567967289150104</v>
          </cell>
          <cell r="I69">
            <v>0.8916213523526411</v>
          </cell>
          <cell r="J69">
            <v>0.9278614275031987</v>
          </cell>
          <cell r="K69">
            <v>0.9665327769953951</v>
          </cell>
          <cell r="L69">
            <v>1.0068158685292576</v>
          </cell>
        </row>
        <row r="70">
          <cell r="D70" t="str">
            <v>Namibia</v>
          </cell>
          <cell r="E70">
            <v>0.02249223030048597</v>
          </cell>
          <cell r="F70">
            <v>0.025324</v>
          </cell>
          <cell r="G70">
            <v>0.028312</v>
          </cell>
          <cell r="H70">
            <v>0.028849927999999997</v>
          </cell>
          <cell r="I70">
            <v>0.03169681708683412</v>
          </cell>
          <cell r="J70">
            <v>0.03482463503673977</v>
          </cell>
          <cell r="K70">
            <v>0.03783125001992413</v>
          </cell>
          <cell r="L70">
            <v>0.04109744370788375</v>
          </cell>
        </row>
        <row r="71">
          <cell r="D71" t="str">
            <v>Nepal</v>
          </cell>
          <cell r="E71">
            <v>0.957284</v>
          </cell>
          <cell r="F71">
            <v>1.065852</v>
          </cell>
          <cell r="G71">
            <v>1.162004</v>
          </cell>
          <cell r="H71">
            <v>1.1736240399999998</v>
          </cell>
          <cell r="I71">
            <v>1.2334906610789642</v>
          </cell>
          <cell r="J71">
            <v>1.2964110814984848</v>
          </cell>
          <cell r="K71">
            <v>1.340426723867601</v>
          </cell>
          <cell r="L71">
            <v>1.3859367817047852</v>
          </cell>
        </row>
        <row r="72">
          <cell r="D72" t="str">
            <v>Netherlands Antilles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 t="str">
            <v>Nicaragua</v>
          </cell>
          <cell r="E73">
            <v>0.1772103712</v>
          </cell>
          <cell r="F73">
            <v>0.18734444544</v>
          </cell>
          <cell r="G73">
            <v>0.21823718604800002</v>
          </cell>
          <cell r="H73">
            <v>0.21932837197823998</v>
          </cell>
          <cell r="I73">
            <v>0.22486668821724187</v>
          </cell>
          <cell r="J73">
            <v>0.2305448538814985</v>
          </cell>
          <cell r="K73">
            <v>0.2364840189726621</v>
          </cell>
          <cell r="L73">
            <v>0.2425761854489629</v>
          </cell>
        </row>
        <row r="74">
          <cell r="D74" t="str">
            <v>Nigeria</v>
          </cell>
          <cell r="E74">
            <v>9.30811407204146</v>
          </cell>
          <cell r="F74">
            <v>10.480004766592</v>
          </cell>
          <cell r="G74">
            <v>11.722963732608001</v>
          </cell>
          <cell r="H74">
            <v>11.945700043527552</v>
          </cell>
          <cell r="I74">
            <v>13.124492693842399</v>
          </cell>
          <cell r="J74">
            <v>14.41960771181867</v>
          </cell>
          <cell r="K74">
            <v>15.664537014085768</v>
          </cell>
          <cell r="L74">
            <v>17.016948364312665</v>
          </cell>
        </row>
        <row r="75">
          <cell r="D75" t="str">
            <v>Oman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 t="str">
            <v>Pakistan</v>
          </cell>
          <cell r="E76">
            <v>3.192924612800875</v>
          </cell>
          <cell r="F76">
            <v>3.51400889536</v>
          </cell>
          <cell r="G76">
            <v>3.831804747776</v>
          </cell>
          <cell r="H76">
            <v>3.87012279525376</v>
          </cell>
          <cell r="I76">
            <v>4.067537952932806</v>
          </cell>
          <cell r="J76">
            <v>4.275023267695561</v>
          </cell>
          <cell r="K76">
            <v>4.420168505927435</v>
          </cell>
          <cell r="L76">
            <v>4.570241703345072</v>
          </cell>
        </row>
        <row r="77">
          <cell r="D77" t="str">
            <v>Panama</v>
          </cell>
          <cell r="E77">
            <v>0.062732444544</v>
          </cell>
          <cell r="F77">
            <v>0.069820444544</v>
          </cell>
          <cell r="G77">
            <v>0.073700889088</v>
          </cell>
          <cell r="H77">
            <v>0.07406939353343998</v>
          </cell>
          <cell r="I77">
            <v>0.07593973853859953</v>
          </cell>
          <cell r="J77">
            <v>0.07785731209892129</v>
          </cell>
          <cell r="K77">
            <v>0.07986302778645263</v>
          </cell>
          <cell r="L77">
            <v>0.08192041357805975</v>
          </cell>
        </row>
        <row r="78">
          <cell r="D78" t="str">
            <v>Paraguay</v>
          </cell>
          <cell r="E78">
            <v>0.33878534236800006</v>
          </cell>
          <cell r="F78">
            <v>0.369221748256</v>
          </cell>
          <cell r="G78">
            <v>0.350438763808</v>
          </cell>
          <cell r="H78">
            <v>0.35219095762703995</v>
          </cell>
          <cell r="I78">
            <v>0.3610842206475167</v>
          </cell>
          <cell r="J78">
            <v>0.3702020497036587</v>
          </cell>
          <cell r="K78">
            <v>0.37973898385447413</v>
          </cell>
          <cell r="L78">
            <v>0.38952160306583894</v>
          </cell>
        </row>
        <row r="79">
          <cell r="D79" t="str">
            <v>Peru</v>
          </cell>
          <cell r="E79">
            <v>0.604008002688</v>
          </cell>
          <cell r="F79">
            <v>0.641304300544</v>
          </cell>
          <cell r="G79">
            <v>0.679641932928</v>
          </cell>
          <cell r="H79">
            <v>0.68304014259264</v>
          </cell>
          <cell r="I79">
            <v>0.7002877621299167</v>
          </cell>
          <cell r="J79">
            <v>0.7179709056739869</v>
          </cell>
          <cell r="K79">
            <v>0.736466862827912</v>
          </cell>
          <cell r="L79">
            <v>0.7554393022854182</v>
          </cell>
        </row>
        <row r="80">
          <cell r="D80" t="str">
            <v>Philippines</v>
          </cell>
          <cell r="E80">
            <v>1.648644</v>
          </cell>
          <cell r="F80">
            <v>1.529095717376</v>
          </cell>
          <cell r="G80">
            <v>1.15991706624</v>
          </cell>
          <cell r="H80">
            <v>1.16919640276992</v>
          </cell>
          <cell r="I80">
            <v>1.2167185548475263</v>
          </cell>
          <cell r="J80">
            <v>1.2661722514737965</v>
          </cell>
          <cell r="K80">
            <v>1.3189436979448759</v>
          </cell>
          <cell r="L80">
            <v>1.3739145494016578</v>
          </cell>
        </row>
        <row r="81">
          <cell r="D81" t="str">
            <v>Qatar</v>
          </cell>
          <cell r="E81">
            <v>0.000224889088</v>
          </cell>
          <cell r="F81">
            <v>0.00011762969599999999</v>
          </cell>
          <cell r="G81">
            <v>8.6814848E-05</v>
          </cell>
          <cell r="H81">
            <v>8.855114496E-05</v>
          </cell>
          <cell r="I81">
            <v>9.776761925171645E-05</v>
          </cell>
          <cell r="J81">
            <v>0.00010794335159038687</v>
          </cell>
          <cell r="K81">
            <v>0.00015281635104224416</v>
          </cell>
          <cell r="L81">
            <v>0.0002163434505395342</v>
          </cell>
        </row>
        <row r="82">
          <cell r="D82" t="str">
            <v>Romania</v>
          </cell>
          <cell r="E82">
            <v>0.09858</v>
          </cell>
          <cell r="F82">
            <v>0.248048</v>
          </cell>
          <cell r="G82">
            <v>0.46931999999999996</v>
          </cell>
          <cell r="H82">
            <v>0.46791204</v>
          </cell>
          <cell r="I82">
            <v>0.4609353453367399</v>
          </cell>
          <cell r="J82">
            <v>0.45406267507179277</v>
          </cell>
          <cell r="K82">
            <v>0.46344760143304264</v>
          </cell>
          <cell r="L82">
            <v>0.4730265028722753</v>
          </cell>
        </row>
        <row r="83">
          <cell r="D83" t="str">
            <v>Saudi Arabia</v>
          </cell>
          <cell r="E83">
            <v>0.000573037568</v>
          </cell>
          <cell r="F83">
            <v>0.000455407872</v>
          </cell>
          <cell r="G83">
            <v>0.000196889088</v>
          </cell>
          <cell r="H83">
            <v>0.00020082686976000003</v>
          </cell>
          <cell r="I83">
            <v>0.00022172909166876258</v>
          </cell>
          <cell r="J83">
            <v>0.0002448068336224538</v>
          </cell>
          <cell r="K83">
            <v>0.0003465751847909162</v>
          </cell>
          <cell r="L83">
            <v>0.0004906495334934181</v>
          </cell>
        </row>
        <row r="84">
          <cell r="D84" t="str">
            <v>Senegal</v>
          </cell>
          <cell r="E84">
            <v>0.1632385127550151</v>
          </cell>
          <cell r="F84">
            <v>0.183790226304</v>
          </cell>
          <cell r="G84">
            <v>0.201838819328</v>
          </cell>
          <cell r="H84">
            <v>0.205673756895232</v>
          </cell>
          <cell r="I84">
            <v>0.22596948775297312</v>
          </cell>
          <cell r="J84">
            <v>0.24826798598982966</v>
          </cell>
          <cell r="K84">
            <v>0.26970241726913896</v>
          </cell>
          <cell r="L84">
            <v>0.292987408710024</v>
          </cell>
        </row>
        <row r="85">
          <cell r="D85" t="str">
            <v>Singapore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 t="str">
            <v>Slovenia</v>
          </cell>
          <cell r="E86">
            <v>0.04210939271123046</v>
          </cell>
          <cell r="F86">
            <v>0.043604000000000004</v>
          </cell>
          <cell r="G86">
            <v>0.037216</v>
          </cell>
          <cell r="H86">
            <v>0.03710435199999999</v>
          </cell>
          <cell r="I86">
            <v>0.036551116108523206</v>
          </cell>
          <cell r="J86">
            <v>0.0360061291133381</v>
          </cell>
          <cell r="K86">
            <v>0.0367503322571638</v>
          </cell>
          <cell r="L86">
            <v>0.037509917179950995</v>
          </cell>
        </row>
        <row r="87">
          <cell r="D87" t="str">
            <v>South Africa</v>
          </cell>
          <cell r="E87">
            <v>1.199030551936</v>
          </cell>
          <cell r="F87">
            <v>1.320016627072</v>
          </cell>
          <cell r="G87">
            <v>1.412106110976</v>
          </cell>
          <cell r="H87">
            <v>1.4389361270845438</v>
          </cell>
          <cell r="I87">
            <v>1.5809292563862303</v>
          </cell>
          <cell r="J87">
            <v>1.7369341603521171</v>
          </cell>
          <cell r="K87">
            <v>1.8868938732338152</v>
          </cell>
          <cell r="L87">
            <v>2.0498004876163747</v>
          </cell>
        </row>
        <row r="88">
          <cell r="D88" t="str">
            <v>South Korea (ROK)</v>
          </cell>
          <cell r="E88">
            <v>0.02</v>
          </cell>
          <cell r="F88">
            <v>0.020403212825620482</v>
          </cell>
          <cell r="G88">
            <v>0.020731628167707378</v>
          </cell>
          <cell r="H88">
            <v>0.020897481193049038</v>
          </cell>
          <cell r="I88">
            <v>0.021746862252503444</v>
          </cell>
          <cell r="J88">
            <v>0.022630766524468264</v>
          </cell>
          <cell r="K88">
            <v>0.023573970170619397</v>
          </cell>
          <cell r="L88">
            <v>0.024556484598274583</v>
          </cell>
        </row>
        <row r="89">
          <cell r="D89" t="str">
            <v>Sri Lanka</v>
          </cell>
          <cell r="E89">
            <v>0.6521268148480001</v>
          </cell>
          <cell r="F89">
            <v>0.609512</v>
          </cell>
          <cell r="G89">
            <v>0.70164</v>
          </cell>
          <cell r="H89">
            <v>0.7086564000000001</v>
          </cell>
          <cell r="I89">
            <v>0.7448049984676857</v>
          </cell>
          <cell r="J89">
            <v>0.782797538754253</v>
          </cell>
          <cell r="K89">
            <v>0.8093750163807213</v>
          </cell>
          <cell r="L89">
            <v>0.8368548503407438</v>
          </cell>
        </row>
        <row r="90">
          <cell r="D90" t="str">
            <v>Sudan</v>
          </cell>
          <cell r="E90">
            <v>0.4161454755831073</v>
          </cell>
          <cell r="F90">
            <v>0.468538152192</v>
          </cell>
          <cell r="G90">
            <v>0.8048008445439999</v>
          </cell>
          <cell r="H90">
            <v>0.8200920605903358</v>
          </cell>
          <cell r="I90">
            <v>0.9010181252063009</v>
          </cell>
          <cell r="J90">
            <v>0.9899299127050273</v>
          </cell>
          <cell r="K90">
            <v>1.0753963678366119</v>
          </cell>
          <cell r="L90">
            <v>1.168241643285686</v>
          </cell>
        </row>
        <row r="91">
          <cell r="D91" t="str">
            <v>Syria</v>
          </cell>
          <cell r="E91">
            <v>0.000348</v>
          </cell>
          <cell r="F91">
            <v>0.000670814848</v>
          </cell>
          <cell r="G91">
            <v>0.000670814848</v>
          </cell>
          <cell r="H91">
            <v>0.0006842311449599999</v>
          </cell>
          <cell r="I91">
            <v>0.0007554464721018924</v>
          </cell>
          <cell r="J91">
            <v>0.0008340739476928637</v>
          </cell>
          <cell r="K91">
            <v>0.001180805814419184</v>
          </cell>
          <cell r="L91">
            <v>0.001671677163904879</v>
          </cell>
        </row>
        <row r="92">
          <cell r="D92" t="str">
            <v>Tajikistan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D93" t="str">
            <v>United Republic of Tanzania</v>
          </cell>
          <cell r="E93">
            <v>1.7270751881142132</v>
          </cell>
          <cell r="F93">
            <v>1.944513793408</v>
          </cell>
          <cell r="G93">
            <v>2.119096017024</v>
          </cell>
          <cell r="H93">
            <v>2.1593588413474563</v>
          </cell>
          <cell r="I93">
            <v>2.3724427395114596</v>
          </cell>
          <cell r="J93">
            <v>2.606553595672142</v>
          </cell>
          <cell r="K93">
            <v>2.8315926545726313</v>
          </cell>
          <cell r="L93">
            <v>3.0760606552431655</v>
          </cell>
        </row>
        <row r="94">
          <cell r="D94" t="str">
            <v>Thailand</v>
          </cell>
          <cell r="E94">
            <v>0.9</v>
          </cell>
          <cell r="F94">
            <v>0.9181445771529216</v>
          </cell>
          <cell r="G94">
            <v>0.932923267546832</v>
          </cell>
          <cell r="H94">
            <v>0.9403866536872066</v>
          </cell>
          <cell r="I94">
            <v>0.9786088013626549</v>
          </cell>
          <cell r="J94">
            <v>1.018384493601072</v>
          </cell>
          <cell r="K94">
            <v>1.060828657677873</v>
          </cell>
          <cell r="L94">
            <v>1.1050418069223564</v>
          </cell>
        </row>
        <row r="95">
          <cell r="D95" t="str">
            <v>Togo</v>
          </cell>
          <cell r="E95">
            <v>0.006347858688</v>
          </cell>
          <cell r="F95">
            <v>0.007364748672000001</v>
          </cell>
          <cell r="G95">
            <v>0.008258379263999999</v>
          </cell>
          <cell r="H95">
            <v>0.008415288470016</v>
          </cell>
          <cell r="I95">
            <v>0.009245702774961563</v>
          </cell>
          <cell r="J95">
            <v>0.01015806173579329</v>
          </cell>
          <cell r="K95">
            <v>0.011035066780719872</v>
          </cell>
          <cell r="L95">
            <v>0.011987788814657901</v>
          </cell>
        </row>
        <row r="96">
          <cell r="D96" t="str">
            <v>Trinidad and Tobago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 t="str">
            <v>Tunisia</v>
          </cell>
          <cell r="E97">
            <v>0.1318837100825476</v>
          </cell>
          <cell r="F97">
            <v>0.148487856896</v>
          </cell>
          <cell r="G97">
            <v>0.159682820224</v>
          </cell>
          <cell r="H97">
            <v>0.162716793808256</v>
          </cell>
          <cell r="I97">
            <v>0.17877356402055466</v>
          </cell>
          <cell r="J97">
            <v>0.19641480417978693</v>
          </cell>
          <cell r="K97">
            <v>0.2133724461634904</v>
          </cell>
          <cell r="L97">
            <v>0.23179414083328487</v>
          </cell>
        </row>
        <row r="98">
          <cell r="D98" t="str">
            <v>Turkey</v>
          </cell>
          <cell r="E98">
            <v>1.206888</v>
          </cell>
          <cell r="F98">
            <v>1.136952</v>
          </cell>
          <cell r="G98">
            <v>1.124528</v>
          </cell>
          <cell r="H98">
            <v>1.1650110080000002</v>
          </cell>
          <cell r="I98">
            <v>1.3903649339389796</v>
          </cell>
          <cell r="J98">
            <v>1.6593102007214189</v>
          </cell>
          <cell r="K98">
            <v>1.8957444841455264</v>
          </cell>
          <cell r="L98">
            <v>2.1658681707649903</v>
          </cell>
        </row>
        <row r="99">
          <cell r="D99" t="str">
            <v>Turkmenistan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 t="str">
            <v>Uganda</v>
          </cell>
          <cell r="E100">
            <v>4.704</v>
          </cell>
          <cell r="F100">
            <v>5.296233161787703</v>
          </cell>
          <cell r="G100">
            <v>5.823269944798428</v>
          </cell>
          <cell r="H100">
            <v>5.933912073749597</v>
          </cell>
          <cell r="I100">
            <v>6.519466031630912</v>
          </cell>
          <cell r="J100">
            <v>7.162802011444652</v>
          </cell>
          <cell r="K100">
            <v>7.781208717687874</v>
          </cell>
          <cell r="L100">
            <v>8.453006101729468</v>
          </cell>
        </row>
        <row r="101">
          <cell r="D101" t="str">
            <v>United Arab Emirates</v>
          </cell>
          <cell r="E101">
            <v>0.0009522755972985044</v>
          </cell>
          <cell r="F101">
            <v>0.000986075136</v>
          </cell>
          <cell r="G101">
            <v>0.0007087415040000001</v>
          </cell>
          <cell r="H101">
            <v>0.0007229163340800001</v>
          </cell>
          <cell r="I101">
            <v>0.0007981580467774459</v>
          </cell>
          <cell r="J101">
            <v>0.0008812309773665858</v>
          </cell>
          <cell r="K101">
            <v>0.0012475664355649405</v>
          </cell>
          <cell r="L101">
            <v>0.001766190761699417</v>
          </cell>
        </row>
        <row r="102">
          <cell r="D102" t="str">
            <v>Ukraine</v>
          </cell>
          <cell r="E102">
            <v>0</v>
          </cell>
          <cell r="F102">
            <v>0.044312</v>
          </cell>
          <cell r="G102">
            <v>0.043808</v>
          </cell>
          <cell r="H102">
            <v>0.043676576</v>
          </cell>
          <cell r="I102">
            <v>0.043025346476842884</v>
          </cell>
          <cell r="J102">
            <v>0.042383826961444424</v>
          </cell>
          <cell r="K102">
            <v>0.043259849406756014</v>
          </cell>
          <cell r="L102">
            <v>0.04415397817657172</v>
          </cell>
        </row>
        <row r="103">
          <cell r="D103" t="str">
            <v>Uruguay</v>
          </cell>
          <cell r="E103">
            <v>0.092315259392</v>
          </cell>
          <cell r="F103">
            <v>0.087836444544</v>
          </cell>
          <cell r="G103">
            <v>0.080137629696</v>
          </cell>
          <cell r="H103">
            <v>0.08053831784447998</v>
          </cell>
          <cell r="I103">
            <v>0.08257201129488428</v>
          </cell>
          <cell r="J103">
            <v>0.08465705805338973</v>
          </cell>
          <cell r="K103">
            <v>0.08683794491963809</v>
          </cell>
          <cell r="L103">
            <v>0.08907501455000252</v>
          </cell>
        </row>
        <row r="104">
          <cell r="D104" t="str">
            <v>Former USSR</v>
          </cell>
          <cell r="E104">
            <v>0.9833997577152743</v>
          </cell>
          <cell r="F104">
            <v>1.0183039999999999</v>
          </cell>
          <cell r="G104">
            <v>1.10164</v>
          </cell>
          <cell r="H104">
            <v>1.09833508</v>
          </cell>
          <cell r="I104">
            <v>1.081958607851287</v>
          </cell>
          <cell r="J104">
            <v>1.0658263133173307</v>
          </cell>
          <cell r="K104">
            <v>1.087855654228878</v>
          </cell>
          <cell r="L104">
            <v>1.1103403149753117</v>
          </cell>
        </row>
        <row r="105">
          <cell r="D105" t="str">
            <v>Uzbekistan</v>
          </cell>
          <cell r="E105">
            <v>3.862892643907023E-05</v>
          </cell>
          <cell r="F105">
            <v>4E-05</v>
          </cell>
          <cell r="G105">
            <v>4E-05</v>
          </cell>
          <cell r="H105">
            <v>3.9880000000000004E-05</v>
          </cell>
          <cell r="I105">
            <v>3.928537844854171E-05</v>
          </cell>
          <cell r="J105">
            <v>3.8699622864722815E-05</v>
          </cell>
          <cell r="K105">
            <v>3.949949726694304E-05</v>
          </cell>
          <cell r="L105">
            <v>4.031590410570829E-05</v>
          </cell>
        </row>
        <row r="106">
          <cell r="D106" t="str">
            <v>Venezuela</v>
          </cell>
          <cell r="E106">
            <v>0.086496889088</v>
          </cell>
          <cell r="F106">
            <v>0.087572889088</v>
          </cell>
          <cell r="G106">
            <v>0.087572889088</v>
          </cell>
          <cell r="H106">
            <v>0.08801075353343998</v>
          </cell>
          <cell r="I106">
            <v>0.09023313534890982</v>
          </cell>
          <cell r="J106">
            <v>0.09251163509014947</v>
          </cell>
          <cell r="K106">
            <v>0.09489486709209342</v>
          </cell>
          <cell r="L106">
            <v>0.09733949455818153</v>
          </cell>
        </row>
        <row r="107">
          <cell r="D107" t="str">
            <v>Vietnam</v>
          </cell>
          <cell r="E107">
            <v>1.12</v>
          </cell>
          <cell r="F107">
            <v>1.142579918234747</v>
          </cell>
          <cell r="G107">
            <v>1.1609711773916132</v>
          </cell>
          <cell r="H107">
            <v>1.170258946810746</v>
          </cell>
          <cell r="I107">
            <v>1.217824286140193</v>
          </cell>
          <cell r="J107">
            <v>1.2673229253702227</v>
          </cell>
          <cell r="K107">
            <v>1.3201423295546861</v>
          </cell>
          <cell r="L107">
            <v>1.3751631375033766</v>
          </cell>
        </row>
        <row r="108">
          <cell r="D108" t="str">
            <v>Yemen</v>
          </cell>
          <cell r="E108">
            <v>0.001571557248</v>
          </cell>
          <cell r="F108">
            <v>0.001571557248</v>
          </cell>
          <cell r="G108">
            <v>0.001571557248</v>
          </cell>
          <cell r="H108">
            <v>0.0016029883929600003</v>
          </cell>
          <cell r="I108">
            <v>0.0017698287124195539</v>
          </cell>
          <cell r="J108">
            <v>0.0019540339063346033</v>
          </cell>
          <cell r="K108">
            <v>0.0027663429658179115</v>
          </cell>
          <cell r="L108">
            <v>0.00391633603681175</v>
          </cell>
        </row>
        <row r="109">
          <cell r="D109" t="str">
            <v>Federal Republic of Yugoslavia</v>
          </cell>
          <cell r="E109">
            <v>0.033958689232586645</v>
          </cell>
          <cell r="F109">
            <v>0.035164</v>
          </cell>
          <cell r="G109">
            <v>0.035164</v>
          </cell>
          <cell r="H109">
            <v>0.035058508</v>
          </cell>
          <cell r="I109">
            <v>0.034535776194113015</v>
          </cell>
          <cell r="J109">
            <v>0.034020838460377824</v>
          </cell>
          <cell r="K109">
            <v>0.03472400804736963</v>
          </cell>
          <cell r="L109">
            <v>0.03544171129932816</v>
          </cell>
        </row>
        <row r="110">
          <cell r="D110" t="str">
            <v>Former Yugoslavia</v>
          </cell>
          <cell r="E110">
            <v>0.12116</v>
          </cell>
          <cell r="F110">
            <v>0.18030400000000002</v>
          </cell>
          <cell r="G110">
            <v>0.18593200000000001</v>
          </cell>
          <cell r="H110">
            <v>0.185374204</v>
          </cell>
          <cell r="I110">
            <v>0.18261022464235643</v>
          </cell>
          <cell r="J110">
            <v>0.17988745696209102</v>
          </cell>
          <cell r="K110">
            <v>0.18360551314593132</v>
          </cell>
          <cell r="L110">
            <v>0.18740041705456384</v>
          </cell>
        </row>
        <row r="111">
          <cell r="D111" t="str">
            <v>Zambia</v>
          </cell>
          <cell r="E111">
            <v>0.45231046897242777</v>
          </cell>
          <cell r="F111">
            <v>0.50925631488</v>
          </cell>
          <cell r="G111">
            <v>0.553702242432</v>
          </cell>
          <cell r="H111">
            <v>0.5642225850382079</v>
          </cell>
          <cell r="I111">
            <v>0.6198996432232617</v>
          </cell>
          <cell r="J111">
            <v>0.6810708714226761</v>
          </cell>
          <cell r="K111">
            <v>0.7398717141154858</v>
          </cell>
          <cell r="L111">
            <v>0.80374917841474</v>
          </cell>
        </row>
        <row r="112">
          <cell r="D112" t="str">
            <v>Zimbabwe</v>
          </cell>
          <cell r="E112">
            <v>0.7673861546209082</v>
          </cell>
          <cell r="F112">
            <v>0.864</v>
          </cell>
          <cell r="G112">
            <v>0.919056</v>
          </cell>
          <cell r="H112">
            <v>0.9365180639999999</v>
          </cell>
          <cell r="I112">
            <v>1.0289329586238138</v>
          </cell>
          <cell r="J112">
            <v>1.1304672851909403</v>
          </cell>
          <cell r="K112">
            <v>1.2280671559166214</v>
          </cell>
          <cell r="L112">
            <v>1.3340933958884151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4 Summary"/>
      <sheetName val="N2O Summary"/>
      <sheetName val="CH4 MAIN"/>
      <sheetName val="CH4 ROW"/>
      <sheetName val="N2O MAIN"/>
      <sheetName val="N2O ROW"/>
      <sheetName val="Final CH4"/>
      <sheetName val="Final N2O"/>
      <sheetName val="Reported CH4"/>
      <sheetName val="Reported N2O"/>
      <sheetName val="IEA CH4"/>
      <sheetName val="IEA N2O"/>
    </sheetNames>
    <sheetDataSet>
      <sheetData sheetId="2">
        <row r="7">
          <cell r="B7" t="str">
            <v>Argentina</v>
          </cell>
          <cell r="C7">
            <v>9.6</v>
          </cell>
          <cell r="D7">
            <v>32.4</v>
          </cell>
          <cell r="E7">
            <v>36.5978582985438</v>
          </cell>
          <cell r="F7">
            <v>43.1790100325269</v>
          </cell>
          <cell r="G7">
            <v>51.037528459307666</v>
          </cell>
          <cell r="H7">
            <v>58.80632810334081</v>
          </cell>
          <cell r="I7">
            <v>67.88457318315524</v>
          </cell>
        </row>
        <row r="8">
          <cell r="B8" t="str">
            <v>Brazil</v>
          </cell>
          <cell r="C8">
            <v>27.684226549413737</v>
          </cell>
          <cell r="D8">
            <v>35.31057202680067</v>
          </cell>
          <cell r="E8">
            <v>44.029417359087105</v>
          </cell>
          <cell r="F8">
            <v>51.800418703680286</v>
          </cell>
          <cell r="G8">
            <v>61.262821937458895</v>
          </cell>
          <cell r="H8">
            <v>68.31836167159089</v>
          </cell>
          <cell r="I8">
            <v>76.75033472458709</v>
          </cell>
        </row>
        <row r="9">
          <cell r="B9" t="str">
            <v>China</v>
          </cell>
          <cell r="C9">
            <v>62</v>
          </cell>
          <cell r="D9">
            <v>100.54670961803957</v>
          </cell>
          <cell r="E9">
            <v>129.6345162285807</v>
          </cell>
          <cell r="F9">
            <v>163.89498156917648</v>
          </cell>
          <cell r="G9">
            <v>209.0726432825898</v>
          </cell>
          <cell r="H9">
            <v>252.87246386904354</v>
          </cell>
          <cell r="I9">
            <v>307.034549068033</v>
          </cell>
        </row>
        <row r="10">
          <cell r="B10" t="str">
            <v>India</v>
          </cell>
          <cell r="C10">
            <v>52.062563232830826</v>
          </cell>
          <cell r="D10">
            <v>65.04626863484089</v>
          </cell>
          <cell r="E10">
            <v>70.2327198718593</v>
          </cell>
          <cell r="F10">
            <v>87.61400956572025</v>
          </cell>
          <cell r="G10">
            <v>110.10142925347144</v>
          </cell>
          <cell r="H10">
            <v>135.29279969865084</v>
          </cell>
          <cell r="I10">
            <v>167.31055743052747</v>
          </cell>
        </row>
        <row r="11">
          <cell r="B11" t="str">
            <v>Mexico</v>
          </cell>
          <cell r="C11">
            <v>33.9100613893454</v>
          </cell>
          <cell r="D11">
            <v>38.6045</v>
          </cell>
          <cell r="E11">
            <v>42.04826245687729</v>
          </cell>
          <cell r="F11">
            <v>50.557148311754425</v>
          </cell>
          <cell r="G11">
            <v>52.47396239762404</v>
          </cell>
          <cell r="H11">
            <v>54.16933358834561</v>
          </cell>
          <cell r="I11">
            <v>55.92364943095131</v>
          </cell>
        </row>
        <row r="12">
          <cell r="B12" t="str">
            <v>Russia</v>
          </cell>
          <cell r="C12">
            <v>0</v>
          </cell>
          <cell r="D12">
            <v>220.30653580402011</v>
          </cell>
          <cell r="E12">
            <v>185.7681290234506</v>
          </cell>
          <cell r="F12">
            <v>193.80276724057072</v>
          </cell>
          <cell r="G12">
            <v>203.36595483236613</v>
          </cell>
          <cell r="H12">
            <v>227.41191779519252</v>
          </cell>
          <cell r="I12">
            <v>255.56401721694493</v>
          </cell>
        </row>
        <row r="13">
          <cell r="B13" t="str">
            <v>South Korea (ROK)</v>
          </cell>
          <cell r="C13">
            <v>14.8</v>
          </cell>
          <cell r="D13">
            <v>20.289571622489554</v>
          </cell>
          <cell r="E13">
            <v>27.298276439167115</v>
          </cell>
          <cell r="F13">
            <v>33.929034248479454</v>
          </cell>
          <cell r="G13">
            <v>42.18698951075403</v>
          </cell>
          <cell r="H13">
            <v>50.618566085210304</v>
          </cell>
          <cell r="I13">
            <v>60.74804463581182</v>
          </cell>
        </row>
        <row r="14">
          <cell r="B14" t="str">
            <v>Algeria</v>
          </cell>
          <cell r="C14">
            <v>6.165628350083752</v>
          </cell>
          <cell r="D14">
            <v>5.448762562814071</v>
          </cell>
          <cell r="E14">
            <v>6.000850102177555</v>
          </cell>
          <cell r="F14">
            <v>7.119509929007432</v>
          </cell>
          <cell r="G14">
            <v>8.476268627743712</v>
          </cell>
          <cell r="H14">
            <v>9.670981305326862</v>
          </cell>
          <cell r="I14">
            <v>11.313200647469635</v>
          </cell>
        </row>
        <row r="15">
          <cell r="B15" t="str">
            <v>Democratic Republic of Congo (Kinshasa)</v>
          </cell>
          <cell r="C15">
            <v>1.084187604690117</v>
          </cell>
          <cell r="D15">
            <v>1.02611013400335</v>
          </cell>
          <cell r="E15">
            <v>1.05071303559464</v>
          </cell>
          <cell r="F15">
            <v>1.1397669157438621</v>
          </cell>
          <cell r="G15">
            <v>1.2386770300628482</v>
          </cell>
          <cell r="H15">
            <v>1.2924314514197084</v>
          </cell>
          <cell r="I15">
            <v>1.3547843231323153</v>
          </cell>
        </row>
        <row r="16">
          <cell r="B16" t="str">
            <v>Egypt</v>
          </cell>
          <cell r="C16">
            <v>11.19</v>
          </cell>
          <cell r="D16">
            <v>11.97190024335125</v>
          </cell>
          <cell r="E16">
            <v>15.485783680427843</v>
          </cell>
          <cell r="F16">
            <v>15.897788492570548</v>
          </cell>
          <cell r="G16">
            <v>16.32095272336059</v>
          </cell>
          <cell r="H16">
            <v>16.762078211569847</v>
          </cell>
          <cell r="I16">
            <v>17.215239480418937</v>
          </cell>
        </row>
        <row r="17">
          <cell r="B17" t="str">
            <v>Ethiopia</v>
          </cell>
          <cell r="C17">
            <v>0.34113693467336687</v>
          </cell>
          <cell r="D17">
            <v>0.4206693886097153</v>
          </cell>
          <cell r="E17">
            <v>0.5514333760469011</v>
          </cell>
          <cell r="F17">
            <v>0.6317344422843165</v>
          </cell>
          <cell r="G17">
            <v>0.7240776970180669</v>
          </cell>
          <cell r="H17">
            <v>0.829073827573418</v>
          </cell>
          <cell r="I17">
            <v>0.9496389685842334</v>
          </cell>
        </row>
        <row r="18">
          <cell r="B18" t="str">
            <v>Nigeria</v>
          </cell>
          <cell r="C18">
            <v>4.315553391959799</v>
          </cell>
          <cell r="D18">
            <v>5.037368090452261</v>
          </cell>
          <cell r="E18">
            <v>5.605812081239533</v>
          </cell>
          <cell r="F18">
            <v>6.441305447960952</v>
          </cell>
          <cell r="G18">
            <v>7.412429315641857</v>
          </cell>
          <cell r="H18">
            <v>8.507113949969266</v>
          </cell>
          <cell r="I18">
            <v>9.771170546421285</v>
          </cell>
        </row>
        <row r="19">
          <cell r="B19" t="str">
            <v>Senegal</v>
          </cell>
          <cell r="C19">
            <v>3.2990194515108344</v>
          </cell>
          <cell r="D19">
            <v>6.463602960160883</v>
          </cell>
          <cell r="E19">
            <v>11.46403381993417</v>
          </cell>
          <cell r="F19">
            <v>13.651794476230636</v>
          </cell>
          <cell r="G19">
            <v>16.273189609530483</v>
          </cell>
          <cell r="H19">
            <v>19.00583422562122</v>
          </cell>
          <cell r="I19">
            <v>22.23071354290364</v>
          </cell>
        </row>
        <row r="20">
          <cell r="B20" t="str">
            <v>South Africa</v>
          </cell>
          <cell r="C20">
            <v>35.64554522613065</v>
          </cell>
          <cell r="D20">
            <v>41.06505967336683</v>
          </cell>
          <cell r="E20">
            <v>32.63356001842546</v>
          </cell>
          <cell r="F20">
            <v>35.66469773466831</v>
          </cell>
          <cell r="G20">
            <v>39.03032522716279</v>
          </cell>
          <cell r="H20">
            <v>41.65370134769368</v>
          </cell>
          <cell r="I20">
            <v>44.6202458712383</v>
          </cell>
        </row>
        <row r="21">
          <cell r="B21" t="str">
            <v>Uganda</v>
          </cell>
          <cell r="C21">
            <v>0.33419999999999994</v>
          </cell>
          <cell r="D21">
            <v>0.3882441337907867</v>
          </cell>
          <cell r="E21">
            <v>0.4485749205963242</v>
          </cell>
          <cell r="F21">
            <v>0.5070642274734437</v>
          </cell>
          <cell r="G21">
            <v>0.5732015351916833</v>
          </cell>
          <cell r="H21">
            <v>0.6454544233421313</v>
          </cell>
          <cell r="I21">
            <v>0.7268809872549781</v>
          </cell>
        </row>
        <row r="22">
          <cell r="B22" t="str">
            <v>Hong Kong, China</v>
          </cell>
          <cell r="C22">
            <v>1.8050688860971527</v>
          </cell>
          <cell r="D22">
            <v>2.6441587102177557</v>
          </cell>
          <cell r="E22">
            <v>5.068702637981575</v>
          </cell>
          <cell r="F22">
            <v>6.581884056369002</v>
          </cell>
          <cell r="G22">
            <v>8.611113004364865</v>
          </cell>
          <cell r="H22">
            <v>10.837002823003845</v>
          </cell>
          <cell r="I22">
            <v>13.686130028417029</v>
          </cell>
        </row>
        <row r="23">
          <cell r="B23" t="str">
            <v>North Korea (DPRK)</v>
          </cell>
          <cell r="C23">
            <v>19.53147738693467</v>
          </cell>
          <cell r="D23">
            <v>20.61794891122278</v>
          </cell>
          <cell r="E23">
            <v>19.66423498241205</v>
          </cell>
          <cell r="F23">
            <v>21.277728696289586</v>
          </cell>
          <cell r="G23">
            <v>23.15584195264918</v>
          </cell>
          <cell r="H23">
            <v>25.10421503779482</v>
          </cell>
          <cell r="I23">
            <v>27.35365404848927</v>
          </cell>
        </row>
        <row r="24">
          <cell r="B24" t="str">
            <v>Vietnam</v>
          </cell>
          <cell r="C24">
            <v>2.2760146127187615</v>
          </cell>
          <cell r="D24">
            <v>2.2760146127187615</v>
          </cell>
          <cell r="E24">
            <v>3.9016853181535667</v>
          </cell>
          <cell r="F24">
            <v>4.854424147405707</v>
          </cell>
          <cell r="G24">
            <v>6.063404637886081</v>
          </cell>
          <cell r="H24">
            <v>7.420138856470348</v>
          </cell>
          <cell r="I24">
            <v>9.119090732780895</v>
          </cell>
        </row>
        <row r="25">
          <cell r="B25" t="str">
            <v>Moldova</v>
          </cell>
          <cell r="C25">
            <v>0</v>
          </cell>
          <cell r="D25">
            <v>4.267345896147404</v>
          </cell>
          <cell r="E25">
            <v>1.2284466733668342</v>
          </cell>
          <cell r="F25">
            <v>1.309144206208949</v>
          </cell>
          <cell r="G25">
            <v>1.4008951925846416</v>
          </cell>
          <cell r="H25">
            <v>1.5715248668299076</v>
          </cell>
          <cell r="I25">
            <v>1.768413828981338</v>
          </cell>
        </row>
        <row r="26">
          <cell r="B26" t="str">
            <v>Armenia</v>
          </cell>
          <cell r="C26">
            <v>1.3194</v>
          </cell>
          <cell r="D26">
            <v>1.33385768550841</v>
          </cell>
          <cell r="E26">
            <v>1.0448746556133968</v>
          </cell>
          <cell r="F26">
            <v>1.1736112562260423</v>
          </cell>
          <cell r="G26">
            <v>1.3228341576832874</v>
          </cell>
          <cell r="H26">
            <v>1.5501421437764538</v>
          </cell>
          <cell r="I26">
            <v>1.820659641696719</v>
          </cell>
        </row>
        <row r="27">
          <cell r="B27" t="str">
            <v>Azerbaijan</v>
          </cell>
          <cell r="C27">
            <v>4.15</v>
          </cell>
          <cell r="D27">
            <v>2.81</v>
          </cell>
          <cell r="E27">
            <v>2.6376337554533245</v>
          </cell>
          <cell r="F27">
            <v>2.806023365890029</v>
          </cell>
          <cell r="G27">
            <v>2.9945056417153015</v>
          </cell>
          <cell r="H27">
            <v>3.3209576279404804</v>
          </cell>
          <cell r="I27">
            <v>3.7017588528144625</v>
          </cell>
        </row>
        <row r="28">
          <cell r="B28" t="str">
            <v>Belarus</v>
          </cell>
          <cell r="C28">
            <v>0</v>
          </cell>
          <cell r="D28">
            <v>13.594859296482412</v>
          </cell>
          <cell r="E28">
            <v>7.534632342964823</v>
          </cell>
          <cell r="F28">
            <v>7.895980342015392</v>
          </cell>
          <cell r="G28">
            <v>8.324532639954027</v>
          </cell>
          <cell r="H28">
            <v>9.3471838672831</v>
          </cell>
          <cell r="I28">
            <v>10.541317220883666</v>
          </cell>
        </row>
        <row r="29">
          <cell r="B29" t="str">
            <v>Georgia</v>
          </cell>
          <cell r="C29">
            <v>2.7</v>
          </cell>
          <cell r="D29">
            <v>0.5</v>
          </cell>
          <cell r="E29">
            <v>1.3375074208300681</v>
          </cell>
          <cell r="F29">
            <v>1.356232524721689</v>
          </cell>
          <cell r="G29">
            <v>1.3752197800677928</v>
          </cell>
          <cell r="H29">
            <v>1.4014600876233967</v>
          </cell>
          <cell r="I29">
            <v>1.4282010815060828</v>
          </cell>
        </row>
        <row r="30">
          <cell r="B30" t="str">
            <v>Kazakhstan</v>
          </cell>
          <cell r="C30">
            <v>6.2</v>
          </cell>
          <cell r="D30">
            <v>6.074482050017977</v>
          </cell>
          <cell r="E30">
            <v>4.829598060729529</v>
          </cell>
          <cell r="F30">
            <v>4.9909319809764705</v>
          </cell>
          <cell r="G30">
            <v>5.15773689244272</v>
          </cell>
          <cell r="H30">
            <v>5.360121563687093</v>
          </cell>
          <cell r="I30">
            <v>5.570484110724785</v>
          </cell>
        </row>
        <row r="31">
          <cell r="B31" t="str">
            <v>Turkmenistan</v>
          </cell>
          <cell r="C31">
            <v>2.600226494555458</v>
          </cell>
          <cell r="D31">
            <v>2.609515876361172</v>
          </cell>
          <cell r="E31">
            <v>2.6848594745947785</v>
          </cell>
          <cell r="F31">
            <v>3.012867053045631</v>
          </cell>
          <cell r="G31">
            <v>3.3918537871102923</v>
          </cell>
          <cell r="H31">
            <v>3.9219788823959547</v>
          </cell>
          <cell r="I31">
            <v>4.5532467554454215</v>
          </cell>
        </row>
        <row r="32">
          <cell r="B32" t="str">
            <v>Uzbekistan</v>
          </cell>
          <cell r="C32">
            <v>0</v>
          </cell>
          <cell r="D32">
            <v>10.388339405360135</v>
          </cell>
          <cell r="E32">
            <v>10.572509556113902</v>
          </cell>
          <cell r="F32">
            <v>11.389664273910412</v>
          </cell>
          <cell r="G32">
            <v>12.315164148504628</v>
          </cell>
          <cell r="H32">
            <v>13.829641366904568</v>
          </cell>
          <cell r="I32">
            <v>15.577075114881794</v>
          </cell>
        </row>
        <row r="33">
          <cell r="B33" t="str">
            <v>Bolivia</v>
          </cell>
          <cell r="C33">
            <v>0.481166376434243</v>
          </cell>
          <cell r="D33">
            <v>0.6574061918150107</v>
          </cell>
          <cell r="E33">
            <v>0.8592998811406809</v>
          </cell>
          <cell r="F33">
            <v>1.0256548658162479</v>
          </cell>
          <cell r="G33">
            <v>1.227899857553844</v>
          </cell>
          <cell r="H33">
            <v>1.4295774498918286</v>
          </cell>
          <cell r="I33">
            <v>1.6686549074968902</v>
          </cell>
        </row>
        <row r="34">
          <cell r="B34" t="str">
            <v>Chile</v>
          </cell>
          <cell r="C34">
            <v>3.5832360304726816</v>
          </cell>
          <cell r="D34">
            <v>4.920388982714752</v>
          </cell>
          <cell r="E34">
            <v>6.169629164462568</v>
          </cell>
          <cell r="F34">
            <v>7.192551245234118</v>
          </cell>
          <cell r="G34">
            <v>8.414718058285775</v>
          </cell>
          <cell r="H34">
            <v>9.585206731008892</v>
          </cell>
          <cell r="I34">
            <v>10.953715260134441</v>
          </cell>
        </row>
        <row r="35">
          <cell r="B35" t="str">
            <v>Colombia</v>
          </cell>
          <cell r="C35">
            <v>8.4</v>
          </cell>
          <cell r="D35">
            <v>11.403886593208064</v>
          </cell>
          <cell r="E35">
            <v>12.123264470232414</v>
          </cell>
          <cell r="F35">
            <v>14.366482977086065</v>
          </cell>
          <cell r="G35">
            <v>17.081853517419837</v>
          </cell>
          <cell r="H35">
            <v>19.77484333725668</v>
          </cell>
          <cell r="I35">
            <v>22.960814561445716</v>
          </cell>
        </row>
        <row r="36">
          <cell r="B36" t="str">
            <v>Ecuador</v>
          </cell>
          <cell r="C36">
            <v>2.31</v>
          </cell>
          <cell r="D36">
            <v>2.6307012585488123</v>
          </cell>
          <cell r="E36">
            <v>2.6162475721457406</v>
          </cell>
          <cell r="F36">
            <v>2.7069744313200226</v>
          </cell>
          <cell r="G36">
            <v>2.80086498009074</v>
          </cell>
          <cell r="H36">
            <v>2.8843783912783136</v>
          </cell>
          <cell r="I36">
            <v>2.970401231948975</v>
          </cell>
        </row>
        <row r="37">
          <cell r="B37" t="str">
            <v>Peru</v>
          </cell>
          <cell r="C37">
            <v>3.116615368509213</v>
          </cell>
          <cell r="D37">
            <v>3.5381036432160804</v>
          </cell>
          <cell r="E37">
            <v>3.7971390460636516</v>
          </cell>
          <cell r="F37">
            <v>4.43524548602767</v>
          </cell>
          <cell r="G37">
            <v>5.187985072534558</v>
          </cell>
          <cell r="H37">
            <v>5.9200579661980015</v>
          </cell>
          <cell r="I37">
            <v>6.764842279033229</v>
          </cell>
        </row>
        <row r="38">
          <cell r="B38" t="str">
            <v>Uruguay</v>
          </cell>
          <cell r="C38">
            <v>0.3832</v>
          </cell>
          <cell r="D38">
            <v>0.525144245493257</v>
          </cell>
          <cell r="E38">
            <v>0.7051487933964944</v>
          </cell>
          <cell r="F38">
            <v>0.8337930445588168</v>
          </cell>
          <cell r="G38">
            <v>0.9862281754474204</v>
          </cell>
          <cell r="H38">
            <v>1.1395062440400807</v>
          </cell>
          <cell r="I38">
            <v>1.317019008205636</v>
          </cell>
        </row>
        <row r="39">
          <cell r="B39" t="str">
            <v>Venezuela</v>
          </cell>
          <cell r="C39">
            <v>12</v>
          </cell>
          <cell r="D39">
            <v>14.040245247054306</v>
          </cell>
          <cell r="E39">
            <v>14.526200470465353</v>
          </cell>
          <cell r="F39">
            <v>17.668702228489014</v>
          </cell>
          <cell r="G39">
            <v>21.615554722031295</v>
          </cell>
          <cell r="H39">
            <v>25.71269648570356</v>
          </cell>
          <cell r="I39">
            <v>30.718175608086675</v>
          </cell>
        </row>
        <row r="40">
          <cell r="B40" t="str">
            <v>Iran</v>
          </cell>
          <cell r="C40">
            <v>19.025861180904524</v>
          </cell>
          <cell r="D40">
            <v>27.487321398659965</v>
          </cell>
          <cell r="E40">
            <v>33.122936014447234</v>
          </cell>
          <cell r="F40">
            <v>37.70128151262337</v>
          </cell>
          <cell r="G40">
            <v>43.000962067766665</v>
          </cell>
          <cell r="H40">
            <v>50.056725582818515</v>
          </cell>
          <cell r="I40">
            <v>58.42166075867128</v>
          </cell>
        </row>
        <row r="41">
          <cell r="B41" t="str">
            <v>Iraq</v>
          </cell>
          <cell r="C41">
            <v>8.734145100502513</v>
          </cell>
          <cell r="D41">
            <v>10.000336055276383</v>
          </cell>
          <cell r="E41">
            <v>10.368440868927975</v>
          </cell>
          <cell r="F41">
            <v>11.781225193895832</v>
          </cell>
          <cell r="G41">
            <v>13.401441068968538</v>
          </cell>
          <cell r="H41">
            <v>15.503149741324265</v>
          </cell>
          <cell r="I41">
            <v>17.965992476433485</v>
          </cell>
        </row>
        <row r="42">
          <cell r="B42" t="str">
            <v>Israel</v>
          </cell>
          <cell r="C42">
            <v>2.9487510469011724</v>
          </cell>
          <cell r="D42">
            <v>4.032101968174205</v>
          </cell>
          <cell r="E42">
            <v>4.631594853852596</v>
          </cell>
          <cell r="F42">
            <v>5.241429964791487</v>
          </cell>
          <cell r="G42">
            <v>5.952300262624689</v>
          </cell>
          <cell r="H42">
            <v>6.809308116763116</v>
          </cell>
          <cell r="I42">
            <v>7.812070744708603</v>
          </cell>
        </row>
        <row r="43">
          <cell r="B43" t="str">
            <v>Jordan</v>
          </cell>
          <cell r="C43">
            <v>1.3339722312303715</v>
          </cell>
          <cell r="D43">
            <v>1.5803063788802822</v>
          </cell>
          <cell r="E43">
            <v>1.745891189890477</v>
          </cell>
          <cell r="F43">
            <v>1.7939785205820031</v>
          </cell>
          <cell r="G43">
            <v>1.8434157914927312</v>
          </cell>
          <cell r="H43">
            <v>1.9004913818971323</v>
          </cell>
          <cell r="I43">
            <v>1.9594251315036892</v>
          </cell>
        </row>
        <row r="44">
          <cell r="B44" t="str">
            <v>Kuwait</v>
          </cell>
          <cell r="C44">
            <v>1.8318442211055277</v>
          </cell>
          <cell r="D44">
            <v>3.950323073701843</v>
          </cell>
          <cell r="E44">
            <v>4.808398515284757</v>
          </cell>
          <cell r="F44">
            <v>5.436419744442402</v>
          </cell>
          <cell r="G44">
            <v>6.1556801374106485</v>
          </cell>
          <cell r="H44">
            <v>7.009803840529123</v>
          </cell>
          <cell r="I44">
            <v>8.008631885194086</v>
          </cell>
        </row>
        <row r="45">
          <cell r="B45" t="str">
            <v>Saudi Arabia</v>
          </cell>
          <cell r="C45">
            <v>15.442117671691793</v>
          </cell>
          <cell r="D45">
            <v>18.663873324958125</v>
          </cell>
          <cell r="E45">
            <v>21.74280667294807</v>
          </cell>
          <cell r="F45">
            <v>24.46657191774768</v>
          </cell>
          <cell r="G45">
            <v>27.627529758951034</v>
          </cell>
          <cell r="H45">
            <v>31.716644843811522</v>
          </cell>
          <cell r="I45">
            <v>36.57725481838155</v>
          </cell>
        </row>
        <row r="46">
          <cell r="B46" t="str">
            <v>United Arab Emirates</v>
          </cell>
          <cell r="C46">
            <v>3.2942948073701848</v>
          </cell>
          <cell r="D46">
            <v>4.149473408710217</v>
          </cell>
          <cell r="E46">
            <v>4.768033512772195</v>
          </cell>
          <cell r="F46">
            <v>5.5107721568247365</v>
          </cell>
          <cell r="G46">
            <v>6.3768180437580755</v>
          </cell>
          <cell r="H46">
            <v>7.513120880890018</v>
          </cell>
          <cell r="I46">
            <v>8.86694838651797</v>
          </cell>
        </row>
        <row r="47">
          <cell r="B47" t="str">
            <v>Turkey</v>
          </cell>
          <cell r="C47">
            <v>50.616726968174206</v>
          </cell>
          <cell r="D47">
            <v>46.03605862646565</v>
          </cell>
          <cell r="E47">
            <v>36.20801689949748</v>
          </cell>
          <cell r="F47">
            <v>33.45688392578947</v>
          </cell>
          <cell r="G47">
            <v>31.4274605191809</v>
          </cell>
          <cell r="H47">
            <v>31.15171313925014</v>
          </cell>
          <cell r="I47">
            <v>31.0434060415312</v>
          </cell>
        </row>
        <row r="48">
          <cell r="B48" t="str">
            <v>Bangladesh</v>
          </cell>
          <cell r="C48">
            <v>5.45</v>
          </cell>
          <cell r="D48">
            <v>5.249624180532957</v>
          </cell>
          <cell r="E48">
            <v>5.455747251455509</v>
          </cell>
          <cell r="F48">
            <v>7.540435147830662</v>
          </cell>
          <cell r="G48">
            <v>10.440766021362998</v>
          </cell>
          <cell r="H48">
            <v>14.2282860855412</v>
          </cell>
          <cell r="I48">
            <v>19.42359891937954</v>
          </cell>
        </row>
        <row r="49">
          <cell r="B49" t="str">
            <v>Indonesia</v>
          </cell>
          <cell r="C49">
            <v>11.0237</v>
          </cell>
          <cell r="D49">
            <v>14.5876</v>
          </cell>
          <cell r="E49">
            <v>18.09790845860818</v>
          </cell>
          <cell r="F49">
            <v>19.546908522328334</v>
          </cell>
          <cell r="G49">
            <v>25.494465588788454</v>
          </cell>
          <cell r="H49">
            <v>29.241249108235955</v>
          </cell>
          <cell r="I49">
            <v>41.54424031987979</v>
          </cell>
        </row>
        <row r="50">
          <cell r="B50" t="str">
            <v>Myanmar</v>
          </cell>
          <cell r="C50">
            <v>0.236</v>
          </cell>
          <cell r="D50">
            <v>0.8122958354296785</v>
          </cell>
          <cell r="E50">
            <v>1.1888572178360033</v>
          </cell>
          <cell r="F50">
            <v>1.2420748765157796</v>
          </cell>
          <cell r="G50">
            <v>1.2976999151358513</v>
          </cell>
          <cell r="H50">
            <v>1.3465885609530974</v>
          </cell>
          <cell r="I50">
            <v>1.3973665933454296</v>
          </cell>
        </row>
        <row r="51">
          <cell r="B51" t="str">
            <v>Nepal</v>
          </cell>
          <cell r="C51">
            <v>0.15088400335008376</v>
          </cell>
          <cell r="D51">
            <v>0.28539405360134007</v>
          </cell>
          <cell r="E51">
            <v>0.45671271440536015</v>
          </cell>
          <cell r="F51">
            <v>0.5568059530288121</v>
          </cell>
          <cell r="G51">
            <v>0.6831161083481407</v>
          </cell>
          <cell r="H51">
            <v>0.8218543358530586</v>
          </cell>
          <cell r="I51">
            <v>0.9928454898794268</v>
          </cell>
        </row>
        <row r="52">
          <cell r="B52" t="str">
            <v>Pakistan</v>
          </cell>
          <cell r="C52">
            <v>1.72</v>
          </cell>
          <cell r="D52">
            <v>2.174113754786705</v>
          </cell>
          <cell r="E52">
            <v>2.674709198245061</v>
          </cell>
          <cell r="F52">
            <v>3.4771442510401487</v>
          </cell>
          <cell r="G52">
            <v>4.535823687984335</v>
          </cell>
          <cell r="H52">
            <v>5.721037708625287</v>
          </cell>
          <cell r="I52">
            <v>7.2648768362901155</v>
          </cell>
        </row>
        <row r="53">
          <cell r="B53" t="str">
            <v>Philippines</v>
          </cell>
          <cell r="C53">
            <v>8.53354493119406</v>
          </cell>
          <cell r="D53">
            <v>11.722682476954077</v>
          </cell>
          <cell r="E53">
            <v>13.44570575615528</v>
          </cell>
          <cell r="F53">
            <v>15.632889979300732</v>
          </cell>
          <cell r="G53">
            <v>16.11956833798403</v>
          </cell>
          <cell r="H53">
            <v>16.55166488103595</v>
          </cell>
          <cell r="I53">
            <v>16.997503399603676</v>
          </cell>
        </row>
        <row r="54">
          <cell r="B54" t="str">
            <v>Singapore</v>
          </cell>
          <cell r="C54">
            <v>2.247208542713568</v>
          </cell>
          <cell r="D54">
            <v>2.9281911641541036</v>
          </cell>
          <cell r="E54">
            <v>3.4535359698492467</v>
          </cell>
          <cell r="F54">
            <v>4.066772898596916</v>
          </cell>
          <cell r="G54">
            <v>4.819864930665998</v>
          </cell>
          <cell r="H54">
            <v>5.548609409022959</v>
          </cell>
          <cell r="I54">
            <v>6.429577112013094</v>
          </cell>
        </row>
        <row r="55">
          <cell r="B55" t="str">
            <v>Thailand</v>
          </cell>
          <cell r="C55">
            <v>1.696095755969095</v>
          </cell>
          <cell r="D55">
            <v>3.2282017496470945</v>
          </cell>
          <cell r="E55">
            <v>3.9156909555120754</v>
          </cell>
          <cell r="F55">
            <v>4.071690633370642</v>
          </cell>
          <cell r="G55">
            <v>4.235066071580313</v>
          </cell>
          <cell r="H55">
            <v>4.402534733329946</v>
          </cell>
          <cell r="I55">
            <v>4.5783790016082335</v>
          </cell>
        </row>
      </sheetData>
      <sheetData sheetId="3">
        <row r="7">
          <cell r="A7" t="str">
            <v>Africa</v>
          </cell>
          <cell r="B7">
            <v>86.48932171744968</v>
          </cell>
          <cell r="C7">
            <v>95.71907356902294</v>
          </cell>
          <cell r="D7">
            <v>95.7699558749272</v>
          </cell>
          <cell r="E7">
            <v>109.18074032898456</v>
          </cell>
          <cell r="F7">
            <v>124.77120941233369</v>
          </cell>
          <cell r="G7">
            <v>141.38770286262675</v>
          </cell>
          <cell r="H7">
            <v>160.45838516488118</v>
          </cell>
        </row>
        <row r="8">
          <cell r="A8" t="str">
            <v>Eastern Europe</v>
          </cell>
          <cell r="B8">
            <v>41.50108752093802</v>
          </cell>
          <cell r="C8">
            <v>28.50151172529313</v>
          </cell>
          <cell r="D8">
            <v>25.744983970268006</v>
          </cell>
          <cell r="E8">
            <v>27.568781960484266</v>
          </cell>
          <cell r="F8">
            <v>29.718154075656475</v>
          </cell>
          <cell r="G8">
            <v>33.72024765302163</v>
          </cell>
          <cell r="H8">
            <v>38.41974810148271</v>
          </cell>
        </row>
        <row r="9">
          <cell r="A9" t="str">
            <v>FSU</v>
          </cell>
          <cell r="B9">
            <v>0</v>
          </cell>
          <cell r="C9">
            <v>114.96788986599665</v>
          </cell>
          <cell r="D9">
            <v>87.6874349916248</v>
          </cell>
          <cell r="E9">
            <v>89.35737153277265</v>
          </cell>
          <cell r="F9">
            <v>91.35586201877439</v>
          </cell>
          <cell r="G9">
            <v>101.23043599411483</v>
          </cell>
          <cell r="H9">
            <v>112.33403106640729</v>
          </cell>
        </row>
        <row r="10">
          <cell r="A10" t="str">
            <v>Latin America</v>
          </cell>
          <cell r="B10">
            <v>30.37264364361007</v>
          </cell>
          <cell r="C10">
            <v>28.425724107934116</v>
          </cell>
          <cell r="D10">
            <v>36.09818637952532</v>
          </cell>
          <cell r="E10">
            <v>41.83825696701307</v>
          </cell>
          <cell r="F10">
            <v>48.54455867824607</v>
          </cell>
          <cell r="G10">
            <v>54.93378575993325</v>
          </cell>
          <cell r="H10">
            <v>62.2207412414515</v>
          </cell>
        </row>
        <row r="11">
          <cell r="A11" t="str">
            <v>Middle East</v>
          </cell>
          <cell r="B11">
            <v>8.398733040201005</v>
          </cell>
          <cell r="C11">
            <v>11.715935301507535</v>
          </cell>
          <cell r="D11">
            <v>13.675804642378559</v>
          </cell>
          <cell r="E11">
            <v>15.288341641650305</v>
          </cell>
          <cell r="F11">
            <v>17.148347162684612</v>
          </cell>
          <cell r="G11">
            <v>19.56163399649657</v>
          </cell>
          <cell r="H11">
            <v>22.405526956652388</v>
          </cell>
        </row>
        <row r="12">
          <cell r="A12" t="str">
            <v>OECD 90</v>
          </cell>
          <cell r="B12">
            <v>0.6857443467336684</v>
          </cell>
          <cell r="C12">
            <v>0.8589175041876048</v>
          </cell>
          <cell r="D12">
            <v>0.9969533856783921</v>
          </cell>
          <cell r="E12">
            <v>1.1172118938627418</v>
          </cell>
          <cell r="F12">
            <v>1.2618660040117136</v>
          </cell>
          <cell r="G12">
            <v>1.460726561866493</v>
          </cell>
          <cell r="H12">
            <v>1.7088390596647287</v>
          </cell>
        </row>
        <row r="13">
          <cell r="A13" t="str">
            <v>S&amp;E Asia</v>
          </cell>
          <cell r="B13">
            <v>16.990589508463934</v>
          </cell>
          <cell r="C13">
            <v>23.31484739123283</v>
          </cell>
          <cell r="D13">
            <v>30.426163242610386</v>
          </cell>
          <cell r="E13">
            <v>37.495751240779036</v>
          </cell>
          <cell r="F13">
            <v>46.402988348279905</v>
          </cell>
          <cell r="G13">
            <v>55.75952549971177</v>
          </cell>
          <cell r="H13">
            <v>67.20932879499404</v>
          </cell>
        </row>
      </sheetData>
      <sheetData sheetId="4">
        <row r="7">
          <cell r="B7" t="str">
            <v>Argentina</v>
          </cell>
          <cell r="C7">
            <v>4.47</v>
          </cell>
          <cell r="D7">
            <v>4.93</v>
          </cell>
          <cell r="E7">
            <v>6.251889647277151</v>
          </cell>
          <cell r="F7">
            <v>8.247201260369527</v>
          </cell>
          <cell r="G7">
            <v>11.010327229864183</v>
          </cell>
          <cell r="H7">
            <v>14.008872081444093</v>
          </cell>
          <cell r="I7">
            <v>17.948532231375758</v>
          </cell>
        </row>
        <row r="8">
          <cell r="B8" t="str">
            <v>Brazil</v>
          </cell>
          <cell r="C8">
            <v>1.8506198073701845</v>
          </cell>
          <cell r="D8">
            <v>2.285522361809045</v>
          </cell>
          <cell r="E8">
            <v>2.8931726162060305</v>
          </cell>
          <cell r="F8">
            <v>3.3940143633597155</v>
          </cell>
          <cell r="G8">
            <v>4.010214242226238</v>
          </cell>
          <cell r="H8">
            <v>4.464024064531848</v>
          </cell>
          <cell r="I8">
            <v>5.030471576168813</v>
          </cell>
        </row>
        <row r="9">
          <cell r="B9" t="str">
            <v>China</v>
          </cell>
          <cell r="C9">
            <v>30.052144807370187</v>
          </cell>
          <cell r="D9">
            <v>39.98034539363485</v>
          </cell>
          <cell r="E9">
            <v>40.2347507791876</v>
          </cell>
          <cell r="F9">
            <v>47.63512024751374</v>
          </cell>
          <cell r="G9">
            <v>56.769764530440675</v>
          </cell>
          <cell r="H9">
            <v>65.54049235627406</v>
          </cell>
          <cell r="I9">
            <v>75.95261661022185</v>
          </cell>
        </row>
        <row r="10">
          <cell r="B10" t="str">
            <v>India</v>
          </cell>
          <cell r="C10">
            <v>7.153262939698493</v>
          </cell>
          <cell r="D10">
            <v>10.131189363484086</v>
          </cell>
          <cell r="E10">
            <v>11.438780389530988</v>
          </cell>
          <cell r="F10">
            <v>14.0366337988857</v>
          </cell>
          <cell r="G10">
            <v>17.264276433134878</v>
          </cell>
          <cell r="H10">
            <v>20.49701173536769</v>
          </cell>
          <cell r="I10">
            <v>24.398678038786418</v>
          </cell>
        </row>
        <row r="11">
          <cell r="B11" t="str">
            <v>Mexico</v>
          </cell>
          <cell r="C11">
            <v>7.106749316274566</v>
          </cell>
          <cell r="D11">
            <v>8.2925</v>
          </cell>
          <cell r="E11">
            <v>9.088538144378193</v>
          </cell>
          <cell r="F11">
            <v>10.9479127652339</v>
          </cell>
          <cell r="G11">
            <v>11.367769254633775</v>
          </cell>
          <cell r="H11">
            <v>11.738602645054431</v>
          </cell>
          <cell r="I11">
            <v>12.122564891535314</v>
          </cell>
        </row>
        <row r="12">
          <cell r="B12" t="str">
            <v>Russia</v>
          </cell>
          <cell r="C12">
            <v>0</v>
          </cell>
          <cell r="D12">
            <v>11.484001423785596</v>
          </cell>
          <cell r="E12">
            <v>10.496141188944724</v>
          </cell>
          <cell r="F12">
            <v>11.364507788315965</v>
          </cell>
          <cell r="G12">
            <v>12.356177528537971</v>
          </cell>
          <cell r="H12">
            <v>13.269810716901635</v>
          </cell>
          <cell r="I12">
            <v>14.391935962041126</v>
          </cell>
        </row>
        <row r="13">
          <cell r="B13" t="str">
            <v>South Korea (ROK)</v>
          </cell>
          <cell r="C13">
            <v>13</v>
          </cell>
          <cell r="D13">
            <v>18.016449898438758</v>
          </cell>
          <cell r="E13">
            <v>24.460210933425415</v>
          </cell>
          <cell r="F13">
            <v>30.100438097552544</v>
          </cell>
          <cell r="G13">
            <v>37.060884367261984</v>
          </cell>
          <cell r="H13">
            <v>44.29127919285986</v>
          </cell>
          <cell r="I13">
            <v>52.94715777120332</v>
          </cell>
        </row>
        <row r="14">
          <cell r="B14" t="str">
            <v>Algeria</v>
          </cell>
          <cell r="C14">
            <v>0.3033629396984925</v>
          </cell>
          <cell r="D14">
            <v>0.302225837520938</v>
          </cell>
          <cell r="E14">
            <v>0.32953733044388606</v>
          </cell>
          <cell r="F14">
            <v>0.3957707641031482</v>
          </cell>
          <cell r="G14">
            <v>0.4777959087438082</v>
          </cell>
          <cell r="H14">
            <v>0.5600829628422387</v>
          </cell>
          <cell r="I14">
            <v>0.6635686547917188</v>
          </cell>
        </row>
        <row r="15">
          <cell r="B15" t="str">
            <v>Democratic Republic of Congo (Kinshasa)</v>
          </cell>
          <cell r="C15">
            <v>0.037518927973199334</v>
          </cell>
          <cell r="D15">
            <v>0.03059371859296483</v>
          </cell>
          <cell r="E15">
            <v>0.031183060887772198</v>
          </cell>
          <cell r="F15">
            <v>0.03503841674612174</v>
          </cell>
          <cell r="G15">
            <v>0.03945777917024641</v>
          </cell>
          <cell r="H15">
            <v>0.04401085148413028</v>
          </cell>
          <cell r="I15">
            <v>0.04924602970874783</v>
          </cell>
        </row>
        <row r="16">
          <cell r="B16" t="str">
            <v>Egypt</v>
          </cell>
          <cell r="C16">
            <v>11.41</v>
          </cell>
          <cell r="D16">
            <v>12.253407356276542</v>
          </cell>
          <cell r="E16">
            <v>15.87657403104596</v>
          </cell>
          <cell r="F16">
            <v>16.334053289331294</v>
          </cell>
          <cell r="G16">
            <v>16.806310530320044</v>
          </cell>
          <cell r="H16">
            <v>17.274871264447</v>
          </cell>
          <cell r="I16">
            <v>17.757320953104994</v>
          </cell>
        </row>
        <row r="17">
          <cell r="B17" t="str">
            <v>Ethiopia</v>
          </cell>
          <cell r="C17">
            <v>0.03273484087102178</v>
          </cell>
          <cell r="D17">
            <v>0.024470770519262983</v>
          </cell>
          <cell r="E17">
            <v>0.030657312060301506</v>
          </cell>
          <cell r="F17">
            <v>0.03505631927985417</v>
          </cell>
          <cell r="G17">
            <v>0.04011025381005603</v>
          </cell>
          <cell r="H17">
            <v>0.04555507752027422</v>
          </cell>
          <cell r="I17">
            <v>0.05178443791476696</v>
          </cell>
        </row>
        <row r="18">
          <cell r="B18" t="str">
            <v>Nigeria</v>
          </cell>
          <cell r="C18">
            <v>0.21880527638190955</v>
          </cell>
          <cell r="D18">
            <v>0.2488635259631491</v>
          </cell>
          <cell r="E18">
            <v>0.2740135795644891</v>
          </cell>
          <cell r="F18">
            <v>0.31610881942351154</v>
          </cell>
          <cell r="G18">
            <v>0.36571401181299756</v>
          </cell>
          <cell r="H18">
            <v>0.4201811677144125</v>
          </cell>
          <cell r="I18">
            <v>0.48355395073734114</v>
          </cell>
        </row>
        <row r="19">
          <cell r="B19" t="str">
            <v>Senegal</v>
          </cell>
          <cell r="C19">
            <v>0.01898838901823428</v>
          </cell>
          <cell r="D19">
            <v>0.03646072740631308</v>
          </cell>
          <cell r="E19">
            <v>0.06309115231669199</v>
          </cell>
          <cell r="F19">
            <v>0.07198732157461916</v>
          </cell>
          <cell r="G19">
            <v>0.0822285901672575</v>
          </cell>
          <cell r="H19">
            <v>0.0908882218238774</v>
          </cell>
          <cell r="I19">
            <v>0.10066412317416862</v>
          </cell>
        </row>
        <row r="20">
          <cell r="B20" t="str">
            <v>South Africa</v>
          </cell>
          <cell r="C20">
            <v>3.504651633165829</v>
          </cell>
          <cell r="D20">
            <v>3.853098827470687</v>
          </cell>
          <cell r="E20">
            <v>4.204398066666667</v>
          </cell>
          <cell r="F20">
            <v>4.670000891269507</v>
          </cell>
          <cell r="G20">
            <v>5.190415168792716</v>
          </cell>
          <cell r="H20">
            <v>5.696992756319209</v>
          </cell>
          <cell r="I20">
            <v>6.258853749269917</v>
          </cell>
        </row>
        <row r="21">
          <cell r="B21" t="str">
            <v>Uganda</v>
          </cell>
          <cell r="C21">
            <v>4.0167</v>
          </cell>
          <cell r="D21">
            <v>4.679901434035973</v>
          </cell>
          <cell r="E21">
            <v>5.42612313301666</v>
          </cell>
          <cell r="F21">
            <v>6.169676758703965</v>
          </cell>
          <cell r="G21">
            <v>7.015210456188619</v>
          </cell>
          <cell r="H21">
            <v>7.983283492870479</v>
          </cell>
          <cell r="I21">
            <v>9.085074821150679</v>
          </cell>
        </row>
        <row r="22">
          <cell r="B22" t="str">
            <v>Hong Kong, China</v>
          </cell>
          <cell r="C22">
            <v>0.5870489949748744</v>
          </cell>
          <cell r="D22">
            <v>0.7076027638190955</v>
          </cell>
          <cell r="E22">
            <v>0.6826998461892797</v>
          </cell>
          <cell r="F22">
            <v>0.8708806639718809</v>
          </cell>
          <cell r="G22">
            <v>1.1179976999617136</v>
          </cell>
          <cell r="H22">
            <v>1.3754488588313654</v>
          </cell>
          <cell r="I22">
            <v>1.6974439428364865</v>
          </cell>
        </row>
        <row r="23">
          <cell r="B23" t="str">
            <v>North Korea (DPRK)</v>
          </cell>
          <cell r="C23">
            <v>2.860811641541039</v>
          </cell>
          <cell r="D23">
            <v>3.0488639028475713</v>
          </cell>
          <cell r="E23">
            <v>2.9197165657453934</v>
          </cell>
          <cell r="F23">
            <v>3.208511717850592</v>
          </cell>
          <cell r="G23">
            <v>3.5569481557549967</v>
          </cell>
          <cell r="H23">
            <v>3.955957669708654</v>
          </cell>
          <cell r="I23">
            <v>4.441616663205087</v>
          </cell>
        </row>
        <row r="24">
          <cell r="B24" t="str">
            <v>Vietnam</v>
          </cell>
          <cell r="C24">
            <v>10.718361643124435</v>
          </cell>
          <cell r="D24">
            <v>10.718361643124435</v>
          </cell>
          <cell r="E24">
            <v>20.683606893114934</v>
          </cell>
          <cell r="F24">
            <v>25.33239692875175</v>
          </cell>
          <cell r="G24">
            <v>31.25094741403409</v>
          </cell>
          <cell r="H24">
            <v>38.279843789589805</v>
          </cell>
          <cell r="I24">
            <v>47.27581881114291</v>
          </cell>
        </row>
        <row r="25">
          <cell r="B25" t="str">
            <v>Moldova</v>
          </cell>
          <cell r="C25">
            <v>0</v>
          </cell>
          <cell r="D25">
            <v>0.14190770519262982</v>
          </cell>
          <cell r="E25">
            <v>0.05480889112227805</v>
          </cell>
          <cell r="F25">
            <v>0.05855389317976816</v>
          </cell>
          <cell r="G25">
            <v>0.06286433719127679</v>
          </cell>
          <cell r="H25">
            <v>0.06963311241210385</v>
          </cell>
          <cell r="I25">
            <v>0.07762607085168716</v>
          </cell>
        </row>
        <row r="26">
          <cell r="B26" t="str">
            <v>Armenia</v>
          </cell>
          <cell r="C26">
            <v>0.649</v>
          </cell>
          <cell r="D26">
            <v>0.7109020093031561</v>
          </cell>
          <cell r="E26">
            <v>0.2369562676643601</v>
          </cell>
          <cell r="F26">
            <v>0.2560453818011318</v>
          </cell>
          <cell r="G26">
            <v>0.27728344330649524</v>
          </cell>
          <cell r="H26">
            <v>0.3188871362424902</v>
          </cell>
          <cell r="I26">
            <v>0.3672304541522763</v>
          </cell>
        </row>
        <row r="27">
          <cell r="B27" t="str">
            <v>Azerbaijan</v>
          </cell>
          <cell r="C27">
            <v>0.21</v>
          </cell>
          <cell r="D27">
            <v>0.15</v>
          </cell>
          <cell r="E27">
            <v>0.1235562668923713</v>
          </cell>
          <cell r="F27">
            <v>0.1274550086931528</v>
          </cell>
          <cell r="G27">
            <v>0.13223617920441158</v>
          </cell>
          <cell r="H27">
            <v>0.13944216639833606</v>
          </cell>
          <cell r="I27">
            <v>0.14903403356017564</v>
          </cell>
        </row>
        <row r="28">
          <cell r="B28" t="str">
            <v>Belarus</v>
          </cell>
          <cell r="C28">
            <v>0</v>
          </cell>
          <cell r="D28">
            <v>0.3578618090452261</v>
          </cell>
          <cell r="E28">
            <v>0.28011677416247904</v>
          </cell>
          <cell r="F28">
            <v>0.2950242033703092</v>
          </cell>
          <cell r="G28">
            <v>0.3129281570851421</v>
          </cell>
          <cell r="H28">
            <v>0.34079151920862594</v>
          </cell>
          <cell r="I28">
            <v>0.37575621666525494</v>
          </cell>
        </row>
        <row r="29">
          <cell r="B29" t="str">
            <v>Georgia</v>
          </cell>
          <cell r="C29">
            <v>0.293</v>
          </cell>
          <cell r="D29">
            <v>0.048</v>
          </cell>
          <cell r="E29">
            <v>0.14266745822187396</v>
          </cell>
          <cell r="F29">
            <v>0.1446648026369802</v>
          </cell>
          <cell r="G29">
            <v>0.1466901098738979</v>
          </cell>
          <cell r="H29">
            <v>0.14948907601316236</v>
          </cell>
          <cell r="I29">
            <v>0.15234144869398222</v>
          </cell>
        </row>
        <row r="30">
          <cell r="B30" t="str">
            <v>Kazakhstan</v>
          </cell>
          <cell r="C30">
            <v>2</v>
          </cell>
          <cell r="D30">
            <v>2.050576394346389</v>
          </cell>
          <cell r="E30">
            <v>1.5513560986562156</v>
          </cell>
          <cell r="F30">
            <v>1.5860960177888868</v>
          </cell>
          <cell r="G30">
            <v>1.6218121209454923</v>
          </cell>
          <cell r="H30">
            <v>1.6609837947213184</v>
          </cell>
          <cell r="I30">
            <v>1.7013907676402622</v>
          </cell>
        </row>
        <row r="31">
          <cell r="B31" t="str">
            <v>Turkmenistan</v>
          </cell>
          <cell r="C31">
            <v>0.39466432383909666</v>
          </cell>
          <cell r="D31">
            <v>0.3887080226223889</v>
          </cell>
          <cell r="E31">
            <v>0.39757007695494506</v>
          </cell>
          <cell r="F31">
            <v>0.4339949165930083</v>
          </cell>
          <cell r="G31">
            <v>0.4743991616217546</v>
          </cell>
          <cell r="H31">
            <v>0.5271615090988262</v>
          </cell>
          <cell r="I31">
            <v>0.5870933713672252</v>
          </cell>
        </row>
        <row r="32">
          <cell r="B32" t="str">
            <v>Uzbekistan</v>
          </cell>
          <cell r="C32">
            <v>0</v>
          </cell>
          <cell r="D32">
            <v>0.37010435510887774</v>
          </cell>
          <cell r="E32">
            <v>0.402192661599665</v>
          </cell>
          <cell r="F32">
            <v>0.434539728025344</v>
          </cell>
          <cell r="G32">
            <v>0.4718388318205104</v>
          </cell>
          <cell r="H32">
            <v>0.5251412815833869</v>
          </cell>
          <cell r="I32">
            <v>0.5886524372565742</v>
          </cell>
        </row>
        <row r="33">
          <cell r="B33" t="str">
            <v>Bolivia</v>
          </cell>
          <cell r="C33">
            <v>0.044510161057735774</v>
          </cell>
          <cell r="D33">
            <v>0.06426391882200869</v>
          </cell>
          <cell r="E33">
            <v>0.128336420300136</v>
          </cell>
          <cell r="F33">
            <v>0.16159411340313995</v>
          </cell>
          <cell r="G33">
            <v>0.20407442293413153</v>
          </cell>
          <cell r="H33">
            <v>0.24931150652428508</v>
          </cell>
          <cell r="I33">
            <v>0.30519987389070125</v>
          </cell>
        </row>
        <row r="34">
          <cell r="B34" t="str">
            <v>Chile</v>
          </cell>
          <cell r="C34">
            <v>1.0524267273125814</v>
          </cell>
          <cell r="D34">
            <v>1.5058492062707414</v>
          </cell>
          <cell r="E34">
            <v>2.0119991797631163</v>
          </cell>
          <cell r="F34">
            <v>2.395274095554117</v>
          </cell>
          <cell r="G34">
            <v>2.8596985127701617</v>
          </cell>
          <cell r="H34">
            <v>3.327230930610564</v>
          </cell>
          <cell r="I34">
            <v>3.8799844550569094</v>
          </cell>
        </row>
        <row r="35">
          <cell r="B35" t="str">
            <v>Colombia</v>
          </cell>
          <cell r="C35">
            <v>0.4</v>
          </cell>
          <cell r="D35">
            <v>0.6261500543434851</v>
          </cell>
          <cell r="E35">
            <v>0.6260043692345139</v>
          </cell>
          <cell r="F35">
            <v>0.7566295600538816</v>
          </cell>
          <cell r="G35">
            <v>0.9233821975866792</v>
          </cell>
          <cell r="H35">
            <v>1.0931233933034512</v>
          </cell>
          <cell r="I35">
            <v>1.3037868211697252</v>
          </cell>
        </row>
        <row r="36">
          <cell r="B36" t="str">
            <v>Ecuador</v>
          </cell>
          <cell r="C36">
            <v>0.34</v>
          </cell>
          <cell r="D36">
            <v>0.45213082791804554</v>
          </cell>
          <cell r="E36">
            <v>0.4746955367490901</v>
          </cell>
          <cell r="F36">
            <v>0.49163920016247564</v>
          </cell>
          <cell r="G36">
            <v>0.5091877473019077</v>
          </cell>
          <cell r="H36">
            <v>0.5246989023852375</v>
          </cell>
          <cell r="I36">
            <v>0.5406825839340739</v>
          </cell>
        </row>
        <row r="37">
          <cell r="B37" t="str">
            <v>Peru</v>
          </cell>
          <cell r="C37">
            <v>0.17148710217755445</v>
          </cell>
          <cell r="D37">
            <v>0.226998283082077</v>
          </cell>
          <cell r="E37">
            <v>0.2482675132328308</v>
          </cell>
          <cell r="F37">
            <v>0.2867260279476708</v>
          </cell>
          <cell r="G37">
            <v>0.3317634250041626</v>
          </cell>
          <cell r="H37">
            <v>0.3741696687652112</v>
          </cell>
          <cell r="I37">
            <v>0.4228316157989385</v>
          </cell>
        </row>
        <row r="38">
          <cell r="B38" t="str">
            <v>Uruguay</v>
          </cell>
          <cell r="C38">
            <v>0.199</v>
          </cell>
          <cell r="D38">
            <v>0.21987193450006753</v>
          </cell>
          <cell r="E38">
            <v>0.2587028892071233</v>
          </cell>
          <cell r="F38">
            <v>0.2991419998869638</v>
          </cell>
          <cell r="G38">
            <v>0.34629943566487287</v>
          </cell>
          <cell r="H38">
            <v>0.38945807319386466</v>
          </cell>
          <cell r="I38">
            <v>0.4386236117465976</v>
          </cell>
        </row>
        <row r="39">
          <cell r="B39" t="str">
            <v>Venezuela</v>
          </cell>
          <cell r="C39">
            <v>0.65</v>
          </cell>
          <cell r="D39">
            <v>0.7608023598890112</v>
          </cell>
          <cell r="E39">
            <v>0.7889303398727016</v>
          </cell>
          <cell r="F39">
            <v>0.9668891494871376</v>
          </cell>
          <cell r="G39">
            <v>1.1928080018035359</v>
          </cell>
          <cell r="H39">
            <v>1.4263967659540957</v>
          </cell>
          <cell r="I39">
            <v>1.7140278131612703</v>
          </cell>
        </row>
        <row r="40">
          <cell r="B40" t="str">
            <v>Iran</v>
          </cell>
          <cell r="C40">
            <v>1.0722820770519261</v>
          </cell>
          <cell r="D40">
            <v>1.3585702680066998</v>
          </cell>
          <cell r="E40">
            <v>1.5672046321608037</v>
          </cell>
          <cell r="F40">
            <v>1.7624710581057283</v>
          </cell>
          <cell r="G40">
            <v>1.9874857332117872</v>
          </cell>
          <cell r="H40">
            <v>2.256809002132143</v>
          </cell>
          <cell r="I40">
            <v>2.574077048641719</v>
          </cell>
        </row>
        <row r="41">
          <cell r="B41" t="str">
            <v>Iraq</v>
          </cell>
          <cell r="C41">
            <v>0.48068810720268007</v>
          </cell>
          <cell r="D41">
            <v>0.5560605108877721</v>
          </cell>
          <cell r="E41">
            <v>0.56774368940536</v>
          </cell>
          <cell r="F41">
            <v>0.6371798797163857</v>
          </cell>
          <cell r="G41">
            <v>0.7159552592594186</v>
          </cell>
          <cell r="H41">
            <v>0.8034021459152042</v>
          </cell>
          <cell r="I41">
            <v>0.9041814969781798</v>
          </cell>
        </row>
        <row r="42">
          <cell r="B42" t="str">
            <v>Israel</v>
          </cell>
          <cell r="C42">
            <v>0.3837377721943048</v>
          </cell>
          <cell r="D42">
            <v>0.5566710636515912</v>
          </cell>
          <cell r="E42">
            <v>0.7016243769262981</v>
          </cell>
          <cell r="F42">
            <v>0.8549521776072635</v>
          </cell>
          <cell r="G42">
            <v>1.0498160030534764</v>
          </cell>
          <cell r="H42">
            <v>1.2261569399361654</v>
          </cell>
          <cell r="I42">
            <v>1.4359016144721748</v>
          </cell>
        </row>
        <row r="43">
          <cell r="B43" t="str">
            <v>Jordan</v>
          </cell>
          <cell r="C43">
            <v>0.19314182964255286</v>
          </cell>
          <cell r="D43">
            <v>0.408616676614327</v>
          </cell>
          <cell r="E43">
            <v>0.458943267720029</v>
          </cell>
          <cell r="F43">
            <v>0.4698622126771592</v>
          </cell>
          <cell r="G43">
            <v>0.48105762888645176</v>
          </cell>
          <cell r="H43">
            <v>0.49280941352780694</v>
          </cell>
          <cell r="I43">
            <v>0.5049041482826188</v>
          </cell>
        </row>
        <row r="44">
          <cell r="B44" t="str">
            <v>Kuwait</v>
          </cell>
          <cell r="C44">
            <v>0.09027382747068677</v>
          </cell>
          <cell r="D44">
            <v>0.3025104690117253</v>
          </cell>
          <cell r="E44">
            <v>0.40333838873534333</v>
          </cell>
          <cell r="F44">
            <v>0.4510772170330644</v>
          </cell>
          <cell r="G44">
            <v>0.5050349237361587</v>
          </cell>
          <cell r="H44">
            <v>0.5538128079963525</v>
          </cell>
          <cell r="I44">
            <v>0.6093954408819032</v>
          </cell>
        </row>
        <row r="45">
          <cell r="B45" t="str">
            <v>Saudi Arabia</v>
          </cell>
          <cell r="C45">
            <v>1.29751729480737</v>
          </cell>
          <cell r="D45">
            <v>1.5047528056951422</v>
          </cell>
          <cell r="E45">
            <v>1.7661138562395307</v>
          </cell>
          <cell r="F45">
            <v>1.9758421723418969</v>
          </cell>
          <cell r="G45">
            <v>2.2167348139497633</v>
          </cell>
          <cell r="H45">
            <v>2.48657368079556</v>
          </cell>
          <cell r="I45">
            <v>2.8023789458735204</v>
          </cell>
        </row>
        <row r="46">
          <cell r="B46" t="str">
            <v>United Arab Emirates</v>
          </cell>
          <cell r="C46">
            <v>0.2138038525963149</v>
          </cell>
          <cell r="D46">
            <v>0.24705205192629814</v>
          </cell>
          <cell r="E46">
            <v>0.2852777908710218</v>
          </cell>
          <cell r="F46">
            <v>0.3303499087431824</v>
          </cell>
          <cell r="G46">
            <v>0.3833408302279408</v>
          </cell>
          <cell r="H46">
            <v>0.4494634041393397</v>
          </cell>
          <cell r="I46">
            <v>0.5289812895682869</v>
          </cell>
        </row>
        <row r="47">
          <cell r="B47" t="str">
            <v>Turkey</v>
          </cell>
          <cell r="C47">
            <v>1.3923213149078728</v>
          </cell>
          <cell r="D47">
            <v>1.6419865159128977</v>
          </cell>
          <cell r="E47">
            <v>1.8636273474874372</v>
          </cell>
          <cell r="F47">
            <v>1.8414935036918283</v>
          </cell>
          <cell r="G47">
            <v>1.841755066510554</v>
          </cell>
          <cell r="H47">
            <v>1.7955527910148998</v>
          </cell>
          <cell r="I47">
            <v>1.765994709460126</v>
          </cell>
        </row>
        <row r="48">
          <cell r="B48" t="str">
            <v>Bangladesh</v>
          </cell>
          <cell r="C48">
            <v>0.04</v>
          </cell>
          <cell r="D48">
            <v>0.0380481214450271</v>
          </cell>
          <cell r="E48">
            <v>0.039009798821242066</v>
          </cell>
          <cell r="F48">
            <v>0.05404440065005878</v>
          </cell>
          <cell r="G48">
            <v>0.07499461091287192</v>
          </cell>
          <cell r="H48">
            <v>0.10234533834868635</v>
          </cell>
          <cell r="I48">
            <v>0.13988721410414479</v>
          </cell>
        </row>
        <row r="49">
          <cell r="B49" t="str">
            <v>Indonesia</v>
          </cell>
          <cell r="C49">
            <v>0.7636</v>
          </cell>
          <cell r="D49">
            <v>1.7004</v>
          </cell>
          <cell r="E49">
            <v>2.01</v>
          </cell>
          <cell r="F49">
            <v>2.36</v>
          </cell>
          <cell r="G49">
            <v>3.14</v>
          </cell>
          <cell r="H49">
            <v>4.44</v>
          </cell>
          <cell r="I49">
            <v>6.49</v>
          </cell>
        </row>
        <row r="50">
          <cell r="B50" t="str">
            <v>Myanmar</v>
          </cell>
          <cell r="C50">
            <v>0.014900000000000002</v>
          </cell>
          <cell r="D50">
            <v>0.05006016636610823</v>
          </cell>
          <cell r="E50">
            <v>0.07311953075933164</v>
          </cell>
          <cell r="F50">
            <v>0.09089910989286032</v>
          </cell>
          <cell r="G50">
            <v>0.09495319098669083</v>
          </cell>
          <cell r="H50">
            <v>0.09858813270149897</v>
          </cell>
          <cell r="I50">
            <v>0.10236892697986072</v>
          </cell>
        </row>
        <row r="51">
          <cell r="B51" t="str">
            <v>Nepal</v>
          </cell>
          <cell r="C51">
            <v>0.01020469011725293</v>
          </cell>
          <cell r="D51">
            <v>0.020155862646566165</v>
          </cell>
          <cell r="E51">
            <v>0.03502202939698493</v>
          </cell>
          <cell r="F51">
            <v>0.04191481889881625</v>
          </cell>
          <cell r="G51">
            <v>0.05046141232429993</v>
          </cell>
          <cell r="H51">
            <v>0.059505304282873456</v>
          </cell>
          <cell r="I51">
            <v>0.07047366157186305</v>
          </cell>
        </row>
        <row r="52">
          <cell r="B52" t="str">
            <v>Pakistan</v>
          </cell>
          <cell r="C52">
            <v>0.12</v>
          </cell>
          <cell r="D52">
            <v>0.12258230834178102</v>
          </cell>
          <cell r="E52">
            <v>0.12649597711265087</v>
          </cell>
          <cell r="F52">
            <v>0.15530083600273226</v>
          </cell>
          <cell r="G52">
            <v>0.19104149667290532</v>
          </cell>
          <cell r="H52">
            <v>0.22928879319625323</v>
          </cell>
          <cell r="I52">
            <v>0.2757192057684932</v>
          </cell>
        </row>
        <row r="53">
          <cell r="B53" t="str">
            <v>Philippines</v>
          </cell>
          <cell r="C53">
            <v>1.1350783396249282</v>
          </cell>
          <cell r="D53">
            <v>1.4833770048372525</v>
          </cell>
          <cell r="E53">
            <v>1.6594252953565167</v>
          </cell>
          <cell r="F53">
            <v>1.902050554807081</v>
          </cell>
          <cell r="G53">
            <v>1.9555945553154406</v>
          </cell>
          <cell r="H53">
            <v>2.003147066105905</v>
          </cell>
          <cell r="I53">
            <v>2.052126742481459</v>
          </cell>
        </row>
        <row r="54">
          <cell r="B54" t="str">
            <v>Singapore</v>
          </cell>
          <cell r="C54">
            <v>0.4200175879396985</v>
          </cell>
          <cell r="D54">
            <v>0.537344472361809</v>
          </cell>
          <cell r="E54">
            <v>0.6208691519262981</v>
          </cell>
          <cell r="F54">
            <v>0.7219563253727896</v>
          </cell>
          <cell r="G54">
            <v>0.8448429833258391</v>
          </cell>
          <cell r="H54">
            <v>0.9603349712716716</v>
          </cell>
          <cell r="I54">
            <v>1.0989332920250854</v>
          </cell>
        </row>
        <row r="55">
          <cell r="B55" t="str">
            <v>Thailand</v>
          </cell>
          <cell r="C55">
            <v>0.4571677999679048</v>
          </cell>
          <cell r="D55">
            <v>0.9488301540793117</v>
          </cell>
          <cell r="E55">
            <v>1.1492944181260216</v>
          </cell>
          <cell r="F55">
            <v>1.3391231402916655</v>
          </cell>
          <cell r="G55">
            <v>1.3817273160819088</v>
          </cell>
          <cell r="H55">
            <v>1.4202440578045135</v>
          </cell>
          <cell r="I55">
            <v>1.4601319207304728</v>
          </cell>
        </row>
      </sheetData>
      <sheetData sheetId="5">
        <row r="7">
          <cell r="A7" t="str">
            <v>Africa</v>
          </cell>
          <cell r="B7">
            <v>1.9742566392409138</v>
          </cell>
          <cell r="C7">
            <v>2.510176129617976</v>
          </cell>
          <cell r="D7">
            <v>3.1691049619074665</v>
          </cell>
          <cell r="E7">
            <v>3.624678095591563</v>
          </cell>
          <cell r="F7">
            <v>4.150017933015011</v>
          </cell>
          <cell r="G7">
            <v>4.716536907049174</v>
          </cell>
          <cell r="H7">
            <v>5.3661442956387875</v>
          </cell>
        </row>
        <row r="8">
          <cell r="A8" t="str">
            <v>Eastern Europe</v>
          </cell>
          <cell r="B8">
            <v>2.0396979480737016</v>
          </cell>
          <cell r="C8">
            <v>2.4429302345058628</v>
          </cell>
          <cell r="D8">
            <v>2.1084640527638197</v>
          </cell>
          <cell r="E8">
            <v>2.3298386586728084</v>
          </cell>
          <cell r="F8">
            <v>2.583980667529069</v>
          </cell>
          <cell r="G8">
            <v>2.8220861107151904</v>
          </cell>
          <cell r="H8">
            <v>3.096923171289128</v>
          </cell>
        </row>
        <row r="9">
          <cell r="A9" t="str">
            <v>FSU</v>
          </cell>
          <cell r="B9">
            <v>0</v>
          </cell>
          <cell r="C9">
            <v>3.5356533500837517</v>
          </cell>
          <cell r="D9">
            <v>2.979293135636516</v>
          </cell>
          <cell r="E9">
            <v>3.2240288958266086</v>
          </cell>
          <cell r="F9">
            <v>3.5024241871903143</v>
          </cell>
          <cell r="G9">
            <v>3.852621771327482</v>
          </cell>
          <cell r="H9">
            <v>4.2518006542550175</v>
          </cell>
        </row>
        <row r="10">
          <cell r="A10" t="str">
            <v>Latin America</v>
          </cell>
          <cell r="B10">
            <v>1.832617809475446</v>
          </cell>
          <cell r="C10">
            <v>2.7047278145329035</v>
          </cell>
          <cell r="D10">
            <v>3.302818780949064</v>
          </cell>
          <cell r="E10">
            <v>3.8200364231866906</v>
          </cell>
          <cell r="F10">
            <v>4.425197759459682</v>
          </cell>
          <cell r="G10">
            <v>5.0109925532048</v>
          </cell>
          <cell r="H10">
            <v>5.6818904185686865</v>
          </cell>
        </row>
        <row r="11">
          <cell r="A11" t="str">
            <v>Middle East</v>
          </cell>
          <cell r="B11">
            <v>0.5904734505862647</v>
          </cell>
          <cell r="C11">
            <v>0.7818095058626466</v>
          </cell>
          <cell r="D11">
            <v>0.9225064247906196</v>
          </cell>
          <cell r="E11">
            <v>1.0289992160806916</v>
          </cell>
          <cell r="F11">
            <v>1.151699444574251</v>
          </cell>
          <cell r="G11">
            <v>1.2941423746893188</v>
          </cell>
          <cell r="H11">
            <v>1.4616082320563468</v>
          </cell>
        </row>
        <row r="12">
          <cell r="A12" t="str">
            <v>OECD 90</v>
          </cell>
          <cell r="B12">
            <v>0.08515201005025125</v>
          </cell>
          <cell r="C12">
            <v>0.09605711892797321</v>
          </cell>
          <cell r="D12">
            <v>0.11267150711892797</v>
          </cell>
          <cell r="E12">
            <v>0.12230398503511303</v>
          </cell>
          <cell r="F12">
            <v>0.1342078928454853</v>
          </cell>
          <cell r="G12">
            <v>0.14955153047038347</v>
          </cell>
          <cell r="H12">
            <v>0.1695911421732052</v>
          </cell>
        </row>
        <row r="13">
          <cell r="A13" t="str">
            <v>S&amp;E Asia</v>
          </cell>
          <cell r="B13">
            <v>1.7932559204956733</v>
          </cell>
          <cell r="C13">
            <v>2.620981816317303</v>
          </cell>
          <cell r="D13">
            <v>3.4548217326701627</v>
          </cell>
          <cell r="E13">
            <v>4.221844602722284</v>
          </cell>
          <cell r="F13">
            <v>5.191343228953157</v>
          </cell>
          <cell r="G13">
            <v>6.2830304083061606</v>
          </cell>
          <cell r="H13">
            <v>7.647180231104033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SCON_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ther Non-Ag"/>
      <sheetName val="Other Ag"/>
      <sheetName val="Other Ag (2)"/>
      <sheetName val="Other Non-Ag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8" width="9.140625" style="40" customWidth="1"/>
  </cols>
  <sheetData>
    <row r="1" ht="12.75">
      <c r="A1" t="s">
        <v>120</v>
      </c>
    </row>
    <row r="3" spans="1:8" ht="15">
      <c r="A3" s="120" t="s">
        <v>0</v>
      </c>
      <c r="B3" s="121">
        <v>1990</v>
      </c>
      <c r="C3" s="121">
        <v>1995</v>
      </c>
      <c r="D3" s="121">
        <v>2000</v>
      </c>
      <c r="E3" s="121">
        <v>2005</v>
      </c>
      <c r="F3" s="121">
        <v>2010</v>
      </c>
      <c r="G3" s="121">
        <v>2015</v>
      </c>
      <c r="H3" s="121">
        <v>2020</v>
      </c>
    </row>
    <row r="4" spans="1:8" ht="12.75">
      <c r="A4" s="18" t="s">
        <v>54</v>
      </c>
      <c r="B4" s="40">
        <f>'World ag soils'!B4+'Industrial Processes'!B4+'world N2Omanure'!B4+'world mobile&amp;stationary_N2O'!B4+'Human Sewage'!B4+'Biomass EDGAR 3.2'!B7+world_biomass_N2O!B4+'NonAG Other'!B4</f>
        <v>24.956980633498404</v>
      </c>
      <c r="C4" s="40">
        <f>'World ag soils'!C4+'Industrial Processes'!C4+'world N2Omanure'!C4+'world mobile&amp;stationary_N2O'!C4+'Human Sewage'!C4+'Biomass EDGAR 3.2'!C7+world_biomass_N2O!C4+'NonAG Other'!C4</f>
        <v>24.307260522507367</v>
      </c>
      <c r="D4" s="40">
        <f>'World ag soils'!D4+'Industrial Processes'!D4+'world N2Omanure'!D4+'world mobile&amp;stationary_N2O'!D4+'Human Sewage'!D4+'Biomass EDGAR 3.2'!D7+world_biomass_N2O!D4+'NonAG Other'!D4</f>
        <v>28.516898574840905</v>
      </c>
      <c r="E4" s="40">
        <f>'World ag soils'!E4+'Industrial Processes'!E4+'world N2Omanure'!E4+'world mobile&amp;stationary_N2O'!E4+'Human Sewage'!E4+'Biomass EDGAR 3.2'!E7+world_biomass_N2O!E4+'NonAG Other'!E4</f>
        <v>32.199752304271</v>
      </c>
      <c r="F4" s="40">
        <f>'World ag soils'!F4+'Industrial Processes'!F4+'world N2Omanure'!F4+'world mobile&amp;stationary_N2O'!F4+'Human Sewage'!F4+'Biomass EDGAR 3.2'!F7+world_biomass_N2O!F4+'NonAG Other'!F4</f>
        <v>36.35287905130307</v>
      </c>
      <c r="G4" s="40">
        <f>'World ag soils'!G4+'Industrial Processes'!G4+'world N2Omanure'!G4+'world mobile&amp;stationary_N2O'!G4+'Human Sewage'!G4+'Biomass EDGAR 3.2'!G7+world_biomass_N2O!G4+'NonAG Other'!G4</f>
        <v>41.0252807625308</v>
      </c>
      <c r="H4" s="40">
        <f>'World ag soils'!H4+'Industrial Processes'!H4+'world N2Omanure'!H4+'world mobile&amp;stationary_N2O'!H4+'Human Sewage'!H4+'Biomass EDGAR 3.2'!H7+world_biomass_N2O!H4+'NonAG Other'!H4</f>
        <v>46.317055618479806</v>
      </c>
    </row>
    <row r="5" spans="1:8" ht="12.75">
      <c r="A5" s="25" t="s">
        <v>55</v>
      </c>
      <c r="B5" s="40">
        <f>'World ag soils'!B5+'Industrial Processes'!B5+'world N2Omanure'!B5+'world mobile&amp;stationary_N2O'!B5+'Human Sewage'!B5+'Biomass EDGAR 3.2'!B8+world_biomass_N2O!B5+'NonAG Other'!B5</f>
        <v>161.07299968833553</v>
      </c>
      <c r="C5" s="40">
        <f>'World ag soils'!C5+'Industrial Processes'!C5+'world N2Omanure'!C5+'world mobile&amp;stationary_N2O'!C5+'Human Sewage'!C5+'Biomass EDGAR 3.2'!C8+world_biomass_N2O!C5+'NonAG Other'!C5</f>
        <v>162.97331116578601</v>
      </c>
      <c r="D5" s="40">
        <f>'World ag soils'!D5+'Industrial Processes'!D5+'world N2Omanure'!D5+'world mobile&amp;stationary_N2O'!D5+'Human Sewage'!D5+'Biomass EDGAR 3.2'!D8+world_biomass_N2O!D5+'NonAG Other'!D5</f>
        <v>186.45802257543514</v>
      </c>
      <c r="E5" s="40">
        <f>'World ag soils'!E5+'Industrial Processes'!E5+'world N2Omanure'!E5+'world mobile&amp;stationary_N2O'!E5+'Human Sewage'!E5+'Biomass EDGAR 3.2'!E8+world_biomass_N2O!E5+'NonAG Other'!E5</f>
        <v>217.5581569668842</v>
      </c>
      <c r="F5" s="40">
        <f>'World ag soils'!F5+'Industrial Processes'!F5+'world N2Omanure'!F5+'world mobile&amp;stationary_N2O'!F5+'Human Sewage'!F5+'Biomass EDGAR 3.2'!F8+world_biomass_N2O!F5+'NonAG Other'!F5</f>
        <v>256.39705352613737</v>
      </c>
      <c r="G5" s="40">
        <f>'World ag soils'!G5+'Industrial Processes'!G5+'world N2Omanure'!G5+'world mobile&amp;stationary_N2O'!G5+'Human Sewage'!G5+'Biomass EDGAR 3.2'!G8+world_biomass_N2O!G5+'NonAG Other'!G5</f>
        <v>304.82913260522076</v>
      </c>
      <c r="H5" s="40">
        <f>'World ag soils'!H5+'Industrial Processes'!H5+'world N2Omanure'!H5+'world mobile&amp;stationary_N2O'!H5+'Human Sewage'!H5+'Biomass EDGAR 3.2'!H8+world_biomass_N2O!H5+'NonAG Other'!H5</f>
        <v>366.98291958087907</v>
      </c>
    </row>
    <row r="6" spans="1:8" ht="12.75">
      <c r="A6" s="25" t="s">
        <v>56</v>
      </c>
      <c r="B6" s="40">
        <f>'World ag soils'!B6+'Industrial Processes'!B6+'world N2Omanure'!B6+'world mobile&amp;stationary_N2O'!B6+'Human Sewage'!B6+'Biomass EDGAR 3.2'!B9+world_biomass_N2O!B6+'NonAG Other'!B6</f>
        <v>1.6020771076049436</v>
      </c>
      <c r="C6" s="40">
        <f>'World ag soils'!C6+'Industrial Processes'!C6+'world N2Omanure'!C6+'world mobile&amp;stationary_N2O'!C6+'Human Sewage'!C6+'Biomass EDGAR 3.2'!C9+world_biomass_N2O!C6+'NonAG Other'!C6</f>
        <v>1.599713995794726</v>
      </c>
      <c r="D6" s="40">
        <f>'World ag soils'!D6+'Industrial Processes'!D6+'world N2Omanure'!D6+'world mobile&amp;stationary_N2O'!D6+'Human Sewage'!D6+'Biomass EDGAR 3.2'!D9+world_biomass_N2O!D6+'NonAG Other'!D6</f>
        <v>1.1526282190193555</v>
      </c>
      <c r="E6" s="40">
        <f>'World ag soils'!E6+'Industrial Processes'!E6+'world N2Omanure'!E6+'world mobile&amp;stationary_N2O'!E6+'Human Sewage'!E6+'Biomass EDGAR 3.2'!E9+world_biomass_N2O!E6+'NonAG Other'!E6</f>
        <v>1.2068846252540137</v>
      </c>
      <c r="F6" s="40">
        <f>'World ag soils'!F6+'Industrial Processes'!F6+'world N2Omanure'!F6+'world mobile&amp;stationary_N2O'!F6+'Human Sewage'!F6+'Biomass EDGAR 3.2'!F9+world_biomass_N2O!F6+'NonAG Other'!F6</f>
        <v>1.2649781835282037</v>
      </c>
      <c r="G6" s="40">
        <f>'World ag soils'!G6+'Industrial Processes'!G6+'world N2Omanure'!G6+'world mobile&amp;stationary_N2O'!G6+'Human Sewage'!G6+'Biomass EDGAR 3.2'!G9+world_biomass_N2O!G6+'NonAG Other'!G6</f>
        <v>1.3450121400167965</v>
      </c>
      <c r="H6" s="40">
        <f>'World ag soils'!H6+'Industrial Processes'!H6+'world N2Omanure'!H6+'world mobile&amp;stationary_N2O'!H6+'Human Sewage'!H6+'Biomass EDGAR 3.2'!H9+world_biomass_N2O!H6+'NonAG Other'!H6</f>
        <v>1.4330241345315655</v>
      </c>
    </row>
    <row r="7" spans="1:8" ht="12.75">
      <c r="A7" s="104" t="s">
        <v>3</v>
      </c>
      <c r="B7" s="40">
        <f>'World ag soils'!B7+'Industrial Processes'!B7+'world N2Omanure'!B7+'world mobile&amp;stationary_N2O'!B7+'Human Sewage'!B7+'Biomass EDGAR 3.2'!B10+world_biomass_N2O!B7+'NonAG Other'!B7</f>
        <v>65.0556117704</v>
      </c>
      <c r="C7" s="40">
        <f>'World ag soils'!C7+'Industrial Processes'!C7+'world N2Omanure'!C7+'world mobile&amp;stationary_N2O'!C7+'Human Sewage'!C7+'Biomass EDGAR 3.2'!C10+world_biomass_N2O!C7+'NonAG Other'!C7</f>
        <v>71.1554663976</v>
      </c>
      <c r="D7" s="40">
        <f>'World ag soils'!D7+'Industrial Processes'!D7+'world N2Omanure'!D7+'world mobile&amp;stationary_N2O'!D7+'Human Sewage'!D7+'Biomass EDGAR 3.2'!D10+world_biomass_N2O!D7+'NonAG Other'!D7</f>
        <v>86.4315805704</v>
      </c>
      <c r="E7" s="40">
        <f>'World ag soils'!E7+'Industrial Processes'!E7+'world N2Omanure'!E7+'world mobile&amp;stationary_N2O'!E7+'Human Sewage'!E7+'Biomass EDGAR 3.2'!E10+world_biomass_N2O!E7+'NonAG Other'!E7</f>
        <v>96.30019254568535</v>
      </c>
      <c r="F7" s="40">
        <f>'World ag soils'!F7+'Industrial Processes'!F7+'world N2Omanure'!F7+'world mobile&amp;stationary_N2O'!F7+'Human Sewage'!F7+'Biomass EDGAR 3.2'!F10+world_biomass_N2O!F7+'NonAG Other'!F7</f>
        <v>97.8222461708311</v>
      </c>
      <c r="G7" s="40">
        <f>'World ag soils'!G7+'Industrial Processes'!G7+'world N2Omanure'!G7+'world mobile&amp;stationary_N2O'!G7+'Human Sewage'!G7+'Biomass EDGAR 3.2'!G10+world_biomass_N2O!G7+'NonAG Other'!G7</f>
        <v>105.81633228076575</v>
      </c>
      <c r="H7" s="40">
        <f>'World ag soils'!H7+'Industrial Processes'!H7+'world N2Omanure'!H7+'world mobile&amp;stationary_N2O'!H7+'Human Sewage'!H7+'Biomass EDGAR 3.2'!H10+world_biomass_N2O!H7+'NonAG Other'!H7</f>
        <v>113.80756543390044</v>
      </c>
    </row>
    <row r="8" spans="1:8" ht="12.75">
      <c r="A8" s="18" t="s">
        <v>57</v>
      </c>
      <c r="B8" s="40">
        <f>'World ag soils'!B8+'Industrial Processes'!B8+'world N2Omanure'!B8+'world mobile&amp;stationary_N2O'!B8+'Human Sewage'!B8+'Biomass EDGAR 3.2'!B11+world_biomass_N2O!B8+'NonAG Other'!B8</f>
        <v>7.128381016</v>
      </c>
      <c r="C8" s="40">
        <f>'World ag soils'!C8+'Industrial Processes'!C8+'world N2Omanure'!C8+'world mobile&amp;stationary_N2O'!C8+'Human Sewage'!C8+'Biomass EDGAR 3.2'!C11+world_biomass_N2O!C8+'NonAG Other'!C8</f>
        <v>7.858139488</v>
      </c>
      <c r="D8" s="40">
        <f>'World ag soils'!D8+'Industrial Processes'!D8+'world N2Omanure'!D8+'world mobile&amp;stationary_N2O'!D8+'Human Sewage'!D8+'Biomass EDGAR 3.2'!D11+world_biomass_N2O!D8+'NonAG Other'!D8</f>
        <v>7.86018232</v>
      </c>
      <c r="E8" s="40">
        <f>'World ag soils'!E8+'Industrial Processes'!E8+'world N2Omanure'!E8+'world mobile&amp;stationary_N2O'!E8+'Human Sewage'!E8+'Biomass EDGAR 3.2'!E11+world_biomass_N2O!E8+'NonAG Other'!E8</f>
        <v>7.740733193806452</v>
      </c>
      <c r="F8" s="40">
        <f>'World ag soils'!F8+'Industrial Processes'!F8+'world N2Omanure'!F8+'world mobile&amp;stationary_N2O'!F8+'Human Sewage'!F8+'Biomass EDGAR 3.2'!F11+world_biomass_N2O!F8+'NonAG Other'!F8</f>
        <v>7.757481802322581</v>
      </c>
      <c r="G8" s="40">
        <f>'World ag soils'!G8+'Industrial Processes'!G8+'world N2Omanure'!G8+'world mobile&amp;stationary_N2O'!G8+'Human Sewage'!G8+'Biomass EDGAR 3.2'!G11+world_biomass_N2O!G8+'NonAG Other'!G8</f>
        <v>7.815498011354839</v>
      </c>
      <c r="H8" s="40">
        <f>'World ag soils'!H8+'Industrial Processes'!H8+'world N2Omanure'!H8+'world mobile&amp;stationary_N2O'!H8+'Human Sewage'!H8+'Biomass EDGAR 3.2'!H11+world_biomass_N2O!H8+'NonAG Other'!H8</f>
        <v>7.840760923870969</v>
      </c>
    </row>
    <row r="9" spans="1:8" ht="12.75">
      <c r="A9" s="18" t="s">
        <v>58</v>
      </c>
      <c r="B9" s="40">
        <f>'World ag soils'!B9+'Industrial Processes'!B9+'world N2Omanure'!B9+'world mobile&amp;stationary_N2O'!B9+'Human Sewage'!B9+'Biomass EDGAR 3.2'!B12+world_biomass_N2O!B9+'NonAG Other'!B9</f>
        <v>4.252310527434212</v>
      </c>
      <c r="C9" s="40">
        <f>'World ag soils'!C9+'Industrial Processes'!C9+'world N2Omanure'!C9+'world mobile&amp;stationary_N2O'!C9+'Human Sewage'!C9+'Biomass EDGAR 3.2'!C12+world_biomass_N2O!C9+'NonAG Other'!C9</f>
        <v>3.2131488492393325</v>
      </c>
      <c r="D9" s="40">
        <f>'World ag soils'!D9+'Industrial Processes'!D9+'world N2Omanure'!D9+'world mobile&amp;stationary_N2O'!D9+'Human Sewage'!D9+'Biomass EDGAR 3.2'!D12+world_biomass_N2O!D9+'NonAG Other'!D9</f>
        <v>3.028300457012103</v>
      </c>
      <c r="E9" s="40">
        <f>'World ag soils'!E9+'Industrial Processes'!E9+'world N2Omanure'!E9+'world mobile&amp;stationary_N2O'!E9+'Human Sewage'!E9+'Biomass EDGAR 3.2'!E12+world_biomass_N2O!E9+'NonAG Other'!E9</f>
        <v>3.1411142408836654</v>
      </c>
      <c r="F9" s="40">
        <f>'World ag soils'!F9+'Industrial Processes'!F9+'world N2Omanure'!F9+'world mobile&amp;stationary_N2O'!F9+'Human Sewage'!F9+'Biomass EDGAR 3.2'!F12+world_biomass_N2O!F9+'NonAG Other'!F9</f>
        <v>3.258014131392584</v>
      </c>
      <c r="G9" s="40">
        <f>'World ag soils'!G9+'Industrial Processes'!G9+'world N2Omanure'!G9+'world mobile&amp;stationary_N2O'!G9+'Human Sewage'!G9+'Biomass EDGAR 3.2'!G12+world_biomass_N2O!G9+'NonAG Other'!G9</f>
        <v>3.3821658640935532</v>
      </c>
      <c r="H9" s="40">
        <f>'World ag soils'!H9+'Industrial Processes'!H9+'world N2Omanure'!H9+'world mobile&amp;stationary_N2O'!H9+'Human Sewage'!H9+'Biomass EDGAR 3.2'!H12+world_biomass_N2O!H9+'NonAG Other'!H9</f>
        <v>3.512616284621516</v>
      </c>
    </row>
    <row r="10" spans="1:8" ht="12.75">
      <c r="A10" s="20" t="s">
        <v>59</v>
      </c>
      <c r="B10" s="40">
        <f>'World ag soils'!B10+'Industrial Processes'!B10+'world N2Omanure'!B10+'world mobile&amp;stationary_N2O'!B10+'Human Sewage'!B10+'Biomass EDGAR 3.2'!B13+world_biomass_N2O!B10+'NonAG Other'!B10</f>
        <v>105.20915636896481</v>
      </c>
      <c r="C10" s="40">
        <f>'World ag soils'!C10+'Industrial Processes'!C10+'world N2Omanure'!C10+'world mobile&amp;stationary_N2O'!C10+'Human Sewage'!C10+'Biomass EDGAR 3.2'!C13+world_biomass_N2O!C10+'NonAG Other'!C10</f>
        <v>135.15198387350782</v>
      </c>
      <c r="D10" s="40">
        <f>'World ag soils'!D10+'Industrial Processes'!D10+'world N2Omanure'!D10+'world mobile&amp;stationary_N2O'!D10+'Human Sewage'!D10+'Biomass EDGAR 3.2'!D13+world_biomass_N2O!D10+'NonAG Other'!D10</f>
        <v>138.92820674580017</v>
      </c>
      <c r="E10" s="40">
        <f>'World ag soils'!E10+'Industrial Processes'!E10+'world N2Omanure'!E10+'world mobile&amp;stationary_N2O'!E10+'Human Sewage'!E10+'Biomass EDGAR 3.2'!E13+world_biomass_N2O!E10+'NonAG Other'!E10</f>
        <v>150.949398606548</v>
      </c>
      <c r="F10" s="40">
        <f>'World ag soils'!F10+'Industrial Processes'!F10+'world N2Omanure'!F10+'world mobile&amp;stationary_N2O'!F10+'Human Sewage'!F10+'Biomass EDGAR 3.2'!F13+world_biomass_N2O!F10+'NonAG Other'!F10</f>
        <v>163.07742473349728</v>
      </c>
      <c r="G10" s="40">
        <f>'World ag soils'!G10+'Industrial Processes'!G10+'world N2Omanure'!G10+'world mobile&amp;stationary_N2O'!G10+'Human Sewage'!G10+'Biomass EDGAR 3.2'!G13+world_biomass_N2O!G10+'NonAG Other'!G10</f>
        <v>182.349367408966</v>
      </c>
      <c r="H10" s="40">
        <f>'World ag soils'!H10+'Industrial Processes'!H10+'world N2Omanure'!H10+'world mobile&amp;stationary_N2O'!H10+'Human Sewage'!H10+'Biomass EDGAR 3.2'!H13+world_biomass_N2O!H10+'NonAG Other'!H10</f>
        <v>201.72890778100623</v>
      </c>
    </row>
    <row r="11" spans="1:8" ht="12.75">
      <c r="A11" s="106" t="s">
        <v>60</v>
      </c>
      <c r="B11" s="40">
        <f>'World ag soils'!B11+'Industrial Processes'!B11+'world N2Omanure'!B11+'world mobile&amp;stationary_N2O'!B11+'Human Sewage'!B11+'Biomass EDGAR 3.2'!B14+world_biomass_N2O!B11+'NonAG Other'!B11</f>
        <v>39.39683460176553</v>
      </c>
      <c r="C11" s="40">
        <f>'World ag soils'!C11+'Industrial Processes'!C11+'world N2Omanure'!C11+'world mobile&amp;stationary_N2O'!C11+'Human Sewage'!C11+'Biomass EDGAR 3.2'!C14+world_biomass_N2O!C11+'NonAG Other'!C11</f>
        <v>28.24875373338808</v>
      </c>
      <c r="D11" s="40">
        <f>'World ag soils'!D11+'Industrial Processes'!D11+'world N2Omanure'!D11+'world mobile&amp;stationary_N2O'!D11+'Human Sewage'!D11+'Biomass EDGAR 3.2'!D14+world_biomass_N2O!D11+'NonAG Other'!D11</f>
        <v>28.543534460731728</v>
      </c>
      <c r="E11" s="40">
        <f>'World ag soils'!E11+'Industrial Processes'!E11+'world N2Omanure'!E11+'world mobile&amp;stationary_N2O'!E11+'Human Sewage'!E11+'Biomass EDGAR 3.2'!E14+world_biomass_N2O!E11+'NonAG Other'!E11</f>
        <v>29.97379879645327</v>
      </c>
      <c r="F11" s="40">
        <f>'World ag soils'!F11+'Industrial Processes'!F11+'world N2Omanure'!F11+'world mobile&amp;stationary_N2O'!F11+'Human Sewage'!F11+'Biomass EDGAR 3.2'!F14+world_biomass_N2O!F11+'NonAG Other'!F11</f>
        <v>31.53125925319511</v>
      </c>
      <c r="G11" s="40">
        <f>'World ag soils'!G11+'Industrial Processes'!G11+'world N2Omanure'!G11+'world mobile&amp;stationary_N2O'!G11+'Human Sewage'!G11+'Biomass EDGAR 3.2'!G14+world_biomass_N2O!G11+'NonAG Other'!G11</f>
        <v>33.24958581226428</v>
      </c>
      <c r="H11" s="40">
        <f>'World ag soils'!H11+'Industrial Processes'!H11+'world N2Omanure'!H11+'world mobile&amp;stationary_N2O'!H11+'Human Sewage'!H11+'Biomass EDGAR 3.2'!H14+world_biomass_N2O!H11+'NonAG Other'!H11</f>
        <v>35.15565685210931</v>
      </c>
    </row>
    <row r="12" spans="1:8" ht="12.75">
      <c r="A12" s="18" t="s">
        <v>61</v>
      </c>
      <c r="B12" s="40">
        <f>'World ag soils'!B12+'Industrial Processes'!B12+'world N2Omanure'!B12+'world mobile&amp;stationary_N2O'!B12+'Human Sewage'!B12+'Biomass EDGAR 3.2'!B15+world_biomass_N2O!B12+'NonAG Other'!B12</f>
        <v>42.2931689304</v>
      </c>
      <c r="C12" s="40">
        <f>'World ag soils'!C12+'Industrial Processes'!C12+'world N2Omanure'!C12+'world mobile&amp;stationary_N2O'!C12+'Human Sewage'!C12+'Biomass EDGAR 3.2'!C15+world_biomass_N2O!C12+'NonAG Other'!C12</f>
        <v>45.2657828344</v>
      </c>
      <c r="D12" s="40">
        <f>'World ag soils'!D12+'Industrial Processes'!D12+'world N2Omanure'!D12+'world mobile&amp;stationary_N2O'!D12+'Human Sewage'!D12+'Biomass EDGAR 3.2'!D15+world_biomass_N2O!D12+'NonAG Other'!D12</f>
        <v>43.21873392105807</v>
      </c>
      <c r="E12" s="40">
        <f>'World ag soils'!E12+'Industrial Processes'!E12+'world N2Omanure'!E12+'world mobile&amp;stationary_N2O'!E12+'Human Sewage'!E12+'Biomass EDGAR 3.2'!E15+world_biomass_N2O!E12+'NonAG Other'!E12</f>
        <v>41.89484606445516</v>
      </c>
      <c r="F12" s="40">
        <f>'World ag soils'!F12+'Industrial Processes'!F12+'world N2Omanure'!F12+'world mobile&amp;stationary_N2O'!F12+'Human Sewage'!F12+'Biomass EDGAR 3.2'!F15+world_biomass_N2O!F12+'NonAG Other'!F12</f>
        <v>42.56142532779155</v>
      </c>
      <c r="G12" s="40">
        <f>'World ag soils'!G12+'Industrial Processes'!G12+'world N2Omanure'!G12+'world mobile&amp;stationary_N2O'!G12+'Human Sewage'!G12+'Biomass EDGAR 3.2'!G15+world_biomass_N2O!G12+'NonAG Other'!G12</f>
        <v>42.70163787889654</v>
      </c>
      <c r="H12" s="40">
        <f>'World ag soils'!H12+'Industrial Processes'!H12+'world N2Omanure'!H12+'world mobile&amp;stationary_N2O'!H12+'Human Sewage'!H12+'Biomass EDGAR 3.2'!H15+world_biomass_N2O!H12+'NonAG Other'!H12</f>
        <v>42.84160678520154</v>
      </c>
    </row>
    <row r="13" spans="1:8" ht="12.75">
      <c r="A13" s="25" t="s">
        <v>62</v>
      </c>
      <c r="B13" s="40">
        <f>'World ag soils'!B13+'Industrial Processes'!B13+'world N2Omanure'!B13+'world mobile&amp;stationary_N2O'!B13+'Human Sewage'!B13+'Biomass EDGAR 3.2'!B16+world_biomass_N2O!B13+'NonAG Other'!B13</f>
        <v>40.11871843753963</v>
      </c>
      <c r="C13" s="40">
        <f>'World ag soils'!C13+'Industrial Processes'!C13+'world N2Omanure'!C13+'world mobile&amp;stationary_N2O'!C13+'Human Sewage'!C13+'Biomass EDGAR 3.2'!C16+world_biomass_N2O!C13+'NonAG Other'!C13</f>
        <v>42.65754547921375</v>
      </c>
      <c r="D13" s="40">
        <f>'World ag soils'!D13+'Industrial Processes'!D13+'world N2Omanure'!D13+'world mobile&amp;stationary_N2O'!D13+'Human Sewage'!D13+'Biomass EDGAR 3.2'!D16+world_biomass_N2O!D13+'NonAG Other'!D13</f>
        <v>45.77432002156392</v>
      </c>
      <c r="E13" s="40">
        <f>'World ag soils'!E13+'Industrial Processes'!E13+'world N2Omanure'!E13+'world mobile&amp;stationary_N2O'!E13+'Human Sewage'!E13+'Biomass EDGAR 3.2'!E16+world_biomass_N2O!E13+'NonAG Other'!E13</f>
        <v>51.45803490477133</v>
      </c>
      <c r="F13" s="40">
        <f>'World ag soils'!F13+'Industrial Processes'!F13+'world N2Omanure'!F13+'world mobile&amp;stationary_N2O'!F13+'Human Sewage'!F13+'Biomass EDGAR 3.2'!F16+world_biomass_N2O!F13+'NonAG Other'!F13</f>
        <v>60.87722799217352</v>
      </c>
      <c r="G13" s="40">
        <f>'World ag soils'!G13+'Industrial Processes'!G13+'world N2Omanure'!G13+'world mobile&amp;stationary_N2O'!G13+'Human Sewage'!G13+'Biomass EDGAR 3.2'!G16+world_biomass_N2O!G13+'NonAG Other'!G13</f>
        <v>78.45693162529437</v>
      </c>
      <c r="H13" s="40">
        <f>'World ag soils'!H13+'Industrial Processes'!H13+'world N2Omanure'!H13+'world mobile&amp;stationary_N2O'!H13+'Human Sewage'!H13+'Biomass EDGAR 3.2'!H16+world_biomass_N2O!H13+'NonAG Other'!H13</f>
        <v>114.34650758459297</v>
      </c>
    </row>
    <row r="14" spans="1:8" ht="12.75">
      <c r="A14" s="25" t="s">
        <v>7</v>
      </c>
      <c r="B14" s="40">
        <f>'World ag soils'!B14+'Industrial Processes'!B14+'world N2Omanure'!B14+'world mobile&amp;stationary_N2O'!B14+'Human Sewage'!B14+'Biomass EDGAR 3.2'!B17+world_biomass_N2O!B14+'NonAG Other'!B14</f>
        <v>591.044366756465</v>
      </c>
      <c r="C14" s="40">
        <f>'World ag soils'!C14+'Industrial Processes'!C14+'world N2Omanure'!C14+'world mobile&amp;stationary_N2O'!C14+'Human Sewage'!C14+'Biomass EDGAR 3.2'!C17+world_biomass_N2O!C14+'NonAG Other'!C14</f>
        <v>627.2404791932521</v>
      </c>
      <c r="D14" s="40">
        <f>'World ag soils'!D14+'Industrial Processes'!D14+'world N2Omanure'!D14+'world mobile&amp;stationary_N2O'!D14+'Human Sewage'!D14+'Biomass EDGAR 3.2'!D17+world_biomass_N2O!D14+'NonAG Other'!D14</f>
        <v>637.1703485189913</v>
      </c>
      <c r="E14" s="40">
        <f>'World ag soils'!E14+'Industrial Processes'!E14+'world N2Omanure'!E14+'world mobile&amp;stationary_N2O'!E14+'Human Sewage'!E14+'Biomass EDGAR 3.2'!E17+world_biomass_N2O!E14+'NonAG Other'!E14</f>
        <v>707.8579961636727</v>
      </c>
      <c r="F14" s="40">
        <f>'World ag soils'!F14+'Industrial Processes'!F14+'world N2Omanure'!F14+'world mobile&amp;stationary_N2O'!F14+'Human Sewage'!F14+'Biomass EDGAR 3.2'!F17+world_biomass_N2O!F14+'NonAG Other'!F14</f>
        <v>789.2384361847525</v>
      </c>
      <c r="G14" s="40">
        <f>'World ag soils'!G14+'Industrial Processes'!G14+'world N2Omanure'!G14+'world mobile&amp;stationary_N2O'!G14+'Human Sewage'!G14+'Biomass EDGAR 3.2'!G17+world_biomass_N2O!G14+'NonAG Other'!G14</f>
        <v>881.6272285501178</v>
      </c>
      <c r="H14" s="40">
        <f>'World ag soils'!H14+'Industrial Processes'!H14+'world N2Omanure'!H14+'world mobile&amp;stationary_N2O'!H14+'Human Sewage'!H14+'Biomass EDGAR 3.2'!H17+world_biomass_N2O!H14+'NonAG Other'!H14</f>
        <v>988.7897218012662</v>
      </c>
    </row>
    <row r="15" spans="1:8" ht="12.75">
      <c r="A15" s="107" t="s">
        <v>8</v>
      </c>
      <c r="B15" s="40">
        <f>'World ag soils'!B15+'Industrial Processes'!B15+'world N2Omanure'!B15+'world mobile&amp;stationary_N2O'!B15+'Human Sewage'!B15+'Biomass EDGAR 3.2'!B18+world_biomass_N2O!B15+'NonAG Other'!B15</f>
        <v>76.9791901936</v>
      </c>
      <c r="C15" s="40">
        <f>'World ag soils'!C15+'Industrial Processes'!C15+'world N2Omanure'!C15+'world mobile&amp;stationary_N2O'!C15+'Human Sewage'!C15+'Biomass EDGAR 3.2'!C18+world_biomass_N2O!C15+'NonAG Other'!C15</f>
        <v>55.0774523312</v>
      </c>
      <c r="D15" s="40">
        <f>'World ag soils'!D15+'Industrial Processes'!D15+'world N2Omanure'!D15+'world mobile&amp;stationary_N2O'!D15+'Human Sewage'!D15+'Biomass EDGAR 3.2'!D18+world_biomass_N2O!D15+'NonAG Other'!D15</f>
        <v>61.124019564799994</v>
      </c>
      <c r="E15" s="40">
        <f>'World ag soils'!E15+'Industrial Processes'!E15+'world N2Omanure'!E15+'world mobile&amp;stationary_N2O'!E15+'Human Sewage'!E15+'Biomass EDGAR 3.2'!E18+world_biomass_N2O!E15+'NonAG Other'!E15</f>
        <v>76.49601483542855</v>
      </c>
      <c r="F15" s="40">
        <f>'World ag soils'!F15+'Industrial Processes'!F15+'world N2Omanure'!F15+'world mobile&amp;stationary_N2O'!F15+'Human Sewage'!F15+'Biomass EDGAR 3.2'!F18+world_biomass_N2O!F15+'NonAG Other'!F15</f>
        <v>82.41770245485714</v>
      </c>
      <c r="G15" s="40">
        <f>'World ag soils'!G15+'Industrial Processes'!G15+'world N2Omanure'!G15+'world mobile&amp;stationary_N2O'!G15+'Human Sewage'!G15+'Biomass EDGAR 3.2'!G18+world_biomass_N2O!G15+'NonAG Other'!G15</f>
        <v>95.23109483122721</v>
      </c>
      <c r="H15" s="40">
        <f>'World ag soils'!H15+'Industrial Processes'!H15+'world N2Omanure'!H15+'world mobile&amp;stationary_N2O'!H15+'Human Sewage'!H15+'Biomass EDGAR 3.2'!H18+world_biomass_N2O!H15+'NonAG Other'!H15</f>
        <v>101.75551271159728</v>
      </c>
    </row>
    <row r="16" spans="1:8" ht="12.75">
      <c r="A16" s="107" t="s">
        <v>10</v>
      </c>
      <c r="B16" s="40">
        <f>'World ag soils'!B16+'Industrial Processes'!B16+'world N2Omanure'!B16+'world mobile&amp;stationary_N2O'!B16+'Human Sewage'!B16+'Biomass EDGAR 3.2'!B19+world_biomass_N2O!B16+'NonAG Other'!B16</f>
        <v>169.8063599296</v>
      </c>
      <c r="C16" s="40">
        <f>'World ag soils'!C16+'Industrial Processes'!C16+'world N2Omanure'!C16+'world mobile&amp;stationary_N2O'!C16+'Human Sewage'!C16+'Biomass EDGAR 3.2'!C19+world_biomass_N2O!C16+'NonAG Other'!C16</f>
        <v>204.09440079840002</v>
      </c>
      <c r="D16" s="40">
        <f>'World ag soils'!D16+'Industrial Processes'!D16+'world N2Omanure'!D16+'world mobile&amp;stationary_N2O'!D16+'Human Sewage'!D16+'Biomass EDGAR 3.2'!D19+world_biomass_N2O!D16+'NonAG Other'!D16</f>
        <v>187.1264012998058</v>
      </c>
      <c r="E16" s="40">
        <f>'World ag soils'!E16+'Industrial Processes'!E16+'world N2Omanure'!E16+'world mobile&amp;stationary_N2O'!E16+'Human Sewage'!E16+'Biomass EDGAR 3.2'!E19+world_biomass_N2O!E16+'NonAG Other'!E16</f>
        <v>206.40564969442403</v>
      </c>
      <c r="F16" s="40">
        <f>'World ag soils'!F16+'Industrial Processes'!F16+'world N2Omanure'!F16+'world mobile&amp;stationary_N2O'!F16+'Human Sewage'!F16+'Biomass EDGAR 3.2'!F19+world_biomass_N2O!F16+'NonAG Other'!F16</f>
        <v>221.98287898276783</v>
      </c>
      <c r="G16" s="40">
        <f>'World ag soils'!G16+'Industrial Processes'!G16+'world N2Omanure'!G16+'world mobile&amp;stationary_N2O'!G16+'Human Sewage'!G16+'Biomass EDGAR 3.2'!G19+world_biomass_N2O!G16+'NonAG Other'!G16</f>
        <v>240.56923530474492</v>
      </c>
      <c r="H16" s="40">
        <f>'World ag soils'!H16+'Industrial Processes'!H16+'world N2Omanure'!H16+'world mobile&amp;stationary_N2O'!H16+'Human Sewage'!H16+'Biomass EDGAR 3.2'!H19+world_biomass_N2O!H16+'NonAG Other'!H16</f>
        <v>259.54228581721713</v>
      </c>
    </row>
    <row r="17" spans="1:8" ht="12.75">
      <c r="A17" s="25" t="s">
        <v>63</v>
      </c>
      <c r="B17" s="40">
        <f>'World ag soils'!B17+'Industrial Processes'!B17+'world N2Omanure'!B17+'world mobile&amp;stationary_N2O'!B17+'Human Sewage'!B17+'Biomass EDGAR 3.2'!B20+world_biomass_N2O!B17+'NonAG Other'!B17</f>
        <v>20.623544197904934</v>
      </c>
      <c r="C17" s="40">
        <f>'World ag soils'!C17+'Industrial Processes'!C17+'world N2Omanure'!C17+'world mobile&amp;stationary_N2O'!C17+'Human Sewage'!C17+'Biomass EDGAR 3.2'!C20+world_biomass_N2O!C17+'NonAG Other'!C17</f>
        <v>20.55719736198503</v>
      </c>
      <c r="D17" s="40">
        <f>'World ag soils'!D17+'Industrial Processes'!D17+'world N2Omanure'!D17+'world mobile&amp;stationary_N2O'!D17+'Human Sewage'!D17+'Biomass EDGAR 3.2'!D20+world_biomass_N2O!D17+'NonAG Other'!D17</f>
        <v>21.401101167942166</v>
      </c>
      <c r="E17" s="40">
        <f>'World ag soils'!E17+'Industrial Processes'!E17+'world N2Omanure'!E17+'world mobile&amp;stationary_N2O'!E17+'Human Sewage'!E17+'Biomass EDGAR 3.2'!E20+world_biomass_N2O!E17+'NonAG Other'!E17</f>
        <v>23.705739759514316</v>
      </c>
      <c r="F17" s="40">
        <f>'World ag soils'!F17+'Industrial Processes'!F17+'world N2Omanure'!F17+'world mobile&amp;stationary_N2O'!F17+'Human Sewage'!F17+'Biomass EDGAR 3.2'!F20+world_biomass_N2O!F17+'NonAG Other'!F17</f>
        <v>26.321299703663023</v>
      </c>
      <c r="G17" s="40">
        <f>'World ag soils'!G17+'Industrial Processes'!G17+'world N2Omanure'!G17+'world mobile&amp;stationary_N2O'!G17+'Human Sewage'!G17+'Biomass EDGAR 3.2'!G20+world_biomass_N2O!G17+'NonAG Other'!G17</f>
        <v>29.197803677651216</v>
      </c>
      <c r="H17" s="40">
        <f>'World ag soils'!H17+'Industrial Processes'!H17+'world N2Omanure'!H17+'world mobile&amp;stationary_N2O'!H17+'Human Sewage'!H17+'Biomass EDGAR 3.2'!H20+world_biomass_N2O!H17+'NonAG Other'!H17</f>
        <v>32.44797221467181</v>
      </c>
    </row>
    <row r="18" spans="1:8" ht="12.75">
      <c r="A18" s="18" t="s">
        <v>11</v>
      </c>
      <c r="B18" s="40">
        <f>'World ag soils'!B18+'Industrial Processes'!B18+'world N2Omanure'!B18+'world mobile&amp;stationary_N2O'!B18+'Human Sewage'!B18+'Biomass EDGAR 3.2'!B21+world_biomass_N2O!B18+'NonAG Other'!B18</f>
        <v>1676.1448629594654</v>
      </c>
      <c r="C18" s="40">
        <f>'World ag soils'!C18+'Industrial Processes'!C18+'world N2Omanure'!C18+'world mobile&amp;stationary_N2O'!C18+'Human Sewage'!C18+'Biomass EDGAR 3.2'!C21+world_biomass_N2O!C18+'NonAG Other'!C18</f>
        <v>2013.8636232145984</v>
      </c>
      <c r="D18" s="40">
        <f>'World ag soils'!D18+'Industrial Processes'!D18+'world N2Omanure'!D18+'world mobile&amp;stationary_N2O'!D18+'Human Sewage'!D18+'Biomass EDGAR 3.2'!D21+world_biomass_N2O!D18+'NonAG Other'!D18</f>
        <v>2059.532086136565</v>
      </c>
      <c r="E18" s="40">
        <f>'World ag soils'!E18+'Industrial Processes'!E18+'world N2Omanure'!E18+'world mobile&amp;stationary_N2O'!E18+'Human Sewage'!E18+'Biomass EDGAR 3.2'!E21+world_biomass_N2O!E18+'NonAG Other'!E18</f>
        <v>2170.7436536521823</v>
      </c>
      <c r="F18" s="40">
        <f>'World ag soils'!F18+'Industrial Processes'!F18+'world N2Omanure'!F18+'world mobile&amp;stationary_N2O'!F18+'Human Sewage'!F18+'Biomass EDGAR 3.2'!F21+world_biomass_N2O!F18+'NonAG Other'!F18</f>
        <v>2286.9007082089583</v>
      </c>
      <c r="G18" s="40">
        <f>'World ag soils'!G18+'Industrial Processes'!G18+'world N2Omanure'!G18+'world mobile&amp;stationary_N2O'!G18+'Human Sewage'!G18+'Biomass EDGAR 3.2'!G21+world_biomass_N2O!G18+'NonAG Other'!G18</f>
        <v>2413.3560044177448</v>
      </c>
      <c r="H18" s="40">
        <f>'World ag soils'!H18+'Industrial Processes'!H18+'world N2Omanure'!H18+'world mobile&amp;stationary_N2O'!H18+'Human Sewage'!H18+'Biomass EDGAR 3.2'!H21+world_biomass_N2O!H18+'NonAG Other'!H18</f>
        <v>2544.5065952637965</v>
      </c>
    </row>
    <row r="19" spans="1:8" ht="12.75">
      <c r="A19" s="25" t="s">
        <v>64</v>
      </c>
      <c r="B19" s="40">
        <f>'World ag soils'!B19+'Industrial Processes'!B19+'world N2Omanure'!B19+'world mobile&amp;stationary_N2O'!B19+'Human Sewage'!B19+'Biomass EDGAR 3.2'!B22+world_biomass_N2O!B19+'NonAG Other'!B19</f>
        <v>21.834638845362285</v>
      </c>
      <c r="C19" s="40">
        <f>'World ag soils'!C19+'Industrial Processes'!C19+'world N2Omanure'!C19+'world mobile&amp;stationary_N2O'!C19+'Human Sewage'!C19+'Biomass EDGAR 3.2'!C22+world_biomass_N2O!C19+'NonAG Other'!C19</f>
        <v>18.84769910552567</v>
      </c>
      <c r="D19" s="40">
        <f>'World ag soils'!D19+'Industrial Processes'!D19+'world N2Omanure'!D19+'world mobile&amp;stationary_N2O'!D19+'Human Sewage'!D19+'Biomass EDGAR 3.2'!D22+world_biomass_N2O!D19+'NonAG Other'!D19</f>
        <v>20.909470839613217</v>
      </c>
      <c r="E19" s="40">
        <f>'World ag soils'!E19+'Industrial Processes'!E19+'world N2Omanure'!E19+'world mobile&amp;stationary_N2O'!E19+'Human Sewage'!E19+'Biomass EDGAR 3.2'!E22+world_biomass_N2O!E19+'NonAG Other'!E19</f>
        <v>22.21016648702447</v>
      </c>
      <c r="F19" s="40">
        <f>'World ag soils'!F19+'Industrial Processes'!F19+'world N2Omanure'!F19+'world mobile&amp;stationary_N2O'!F19+'Human Sewage'!F19+'Biomass EDGAR 3.2'!F22+world_biomass_N2O!F19+'NonAG Other'!F19</f>
        <v>23.67420751362098</v>
      </c>
      <c r="G19" s="40">
        <f>'World ag soils'!G19+'Industrial Processes'!G19+'world N2Omanure'!G19+'world mobile&amp;stationary_N2O'!G19+'Human Sewage'!G19+'Biomass EDGAR 3.2'!G22+world_biomass_N2O!G19+'NonAG Other'!G19</f>
        <v>25.276747577529946</v>
      </c>
      <c r="H19" s="40">
        <f>'World ag soils'!H19+'Industrial Processes'!H19+'world N2Omanure'!H19+'world mobile&amp;stationary_N2O'!H19+'Human Sewage'!H19+'Biomass EDGAR 3.2'!H22+world_biomass_N2O!H19+'NonAG Other'!H19</f>
        <v>27.07086907514468</v>
      </c>
    </row>
    <row r="20" spans="1:8" ht="12.75">
      <c r="A20" s="104" t="s">
        <v>12</v>
      </c>
      <c r="B20" s="40">
        <f>'World ag soils'!B20+'Industrial Processes'!B20+'world N2Omanure'!B20+'world mobile&amp;stationary_N2O'!B20+'Human Sewage'!B20+'Biomass EDGAR 3.2'!B23+world_biomass_N2O!B20+'NonAG Other'!B20</f>
        <v>3.137704833651613</v>
      </c>
      <c r="C20" s="40">
        <f>'World ag soils'!C20+'Industrial Processes'!C20+'world N2Omanure'!C20+'world mobile&amp;stationary_N2O'!C20+'Human Sewage'!C20+'Biomass EDGAR 3.2'!C23+world_biomass_N2O!C20+'NonAG Other'!C20</f>
        <v>3.779254111174194</v>
      </c>
      <c r="D20" s="40">
        <f>'World ag soils'!D20+'Industrial Processes'!D20+'world N2Omanure'!D20+'world mobile&amp;stationary_N2O'!D20+'Human Sewage'!D20+'Biomass EDGAR 3.2'!D23+world_biomass_N2O!D20+'NonAG Other'!D20</f>
        <v>4.7477540786580645</v>
      </c>
      <c r="E20" s="40">
        <f>'World ag soils'!E20+'Industrial Processes'!E20+'world N2Omanure'!E20+'world mobile&amp;stationary_N2O'!E20+'Human Sewage'!E20+'Biomass EDGAR 3.2'!E23+world_biomass_N2O!E20+'NonAG Other'!E20</f>
        <v>5.715761325341935</v>
      </c>
      <c r="F20" s="40">
        <f>'World ag soils'!F20+'Industrial Processes'!F20+'world N2Omanure'!F20+'world mobile&amp;stationary_N2O'!F20+'Human Sewage'!F20+'Biomass EDGAR 3.2'!F23+world_biomass_N2O!F20+'NonAG Other'!F20</f>
        <v>6.683086343225806</v>
      </c>
      <c r="G20" s="40">
        <f>'World ag soils'!G20+'Industrial Processes'!G20+'world N2Omanure'!G20+'world mobile&amp;stationary_N2O'!G20+'Human Sewage'!G20+'Biomass EDGAR 3.2'!G23+world_biomass_N2O!G20+'NonAG Other'!G20</f>
        <v>8.056218646812901</v>
      </c>
      <c r="H20" s="40">
        <f>'World ag soils'!H20+'Industrial Processes'!H20+'world N2Omanure'!H20+'world mobile&amp;stationary_N2O'!H20+'Human Sewage'!H20+'Biomass EDGAR 3.2'!H23+world_biomass_N2O!H20+'NonAG Other'!H20</f>
        <v>9.428706623199998</v>
      </c>
    </row>
    <row r="21" spans="1:8" ht="12.75">
      <c r="A21" s="108" t="s">
        <v>13</v>
      </c>
      <c r="B21" s="40">
        <f>'World ag soils'!B21+'Industrial Processes'!B21+'world N2Omanure'!B21+'world mobile&amp;stationary_N2O'!B21+'Human Sewage'!B21+'Biomass EDGAR 3.2'!B24+world_biomass_N2O!B21+'NonAG Other'!B21</f>
        <v>27.144331713599996</v>
      </c>
      <c r="C21" s="40">
        <f>'World ag soils'!C21+'Industrial Processes'!C21+'world N2Omanure'!C21+'world mobile&amp;stationary_N2O'!C21+'Human Sewage'!C21+'Biomass EDGAR 3.2'!C24+world_biomass_N2O!C21+'NonAG Other'!C21</f>
        <v>24.1239243536</v>
      </c>
      <c r="D21" s="40">
        <f>'World ag soils'!D21+'Industrial Processes'!D21+'world N2Omanure'!D21+'world mobile&amp;stationary_N2O'!D21+'Human Sewage'!D21+'Biomass EDGAR 3.2'!D24+world_biomass_N2O!D21+'NonAG Other'!D21</f>
        <v>27.3826200232</v>
      </c>
      <c r="E21" s="40">
        <f>'World ag soils'!E21+'Industrial Processes'!E21+'world N2Omanure'!E21+'world mobile&amp;stationary_N2O'!E21+'Human Sewage'!E21+'Biomass EDGAR 3.2'!E24+world_biomass_N2O!E21+'NonAG Other'!E21</f>
        <v>27.0375957208</v>
      </c>
      <c r="F21" s="40">
        <f>'World ag soils'!F21+'Industrial Processes'!F21+'world N2Omanure'!F21+'world mobile&amp;stationary_N2O'!F21+'Human Sewage'!F21+'Biomass EDGAR 3.2'!F24+world_biomass_N2O!F21+'NonAG Other'!F21</f>
        <v>27.101115272800005</v>
      </c>
      <c r="G21" s="40">
        <f>'World ag soils'!G21+'Industrial Processes'!G21+'world N2Omanure'!G21+'world mobile&amp;stationary_N2O'!G21+'Human Sewage'!G21+'Biomass EDGAR 3.2'!G24+world_biomass_N2O!G21+'NonAG Other'!G21</f>
        <v>26.82244860584459</v>
      </c>
      <c r="H21" s="40">
        <f>'World ag soils'!H21+'Industrial Processes'!H21+'world N2Omanure'!H21+'world mobile&amp;stationary_N2O'!H21+'Human Sewage'!H21+'Biomass EDGAR 3.2'!H24+world_biomass_N2O!H21+'NonAG Other'!H21</f>
        <v>26.712493810089175</v>
      </c>
    </row>
    <row r="22" spans="1:8" ht="12.75">
      <c r="A22" s="111" t="s">
        <v>65</v>
      </c>
      <c r="B22" s="40">
        <f>'World ag soils'!B22+'Industrial Processes'!B22+'world N2Omanure'!B22+'world mobile&amp;stationary_N2O'!B22+'Human Sewage'!B22+'Biomass EDGAR 3.2'!B25+world_biomass_N2O!B22+'NonAG Other'!B22</f>
        <v>55.50943429606696</v>
      </c>
      <c r="C22" s="40">
        <f>'World ag soils'!C22+'Industrial Processes'!C22+'world N2Omanure'!C22+'world mobile&amp;stationary_N2O'!C22+'Human Sewage'!C22+'Biomass EDGAR 3.2'!C25+world_biomass_N2O!C22+'NonAG Other'!C22</f>
        <v>56.38615960681289</v>
      </c>
      <c r="D22" s="40">
        <f>'World ag soils'!D22+'Industrial Processes'!D22+'world N2Omanure'!D22+'world mobile&amp;stationary_N2O'!D22+'Human Sewage'!D22+'Biomass EDGAR 3.2'!D25+world_biomass_N2O!D22+'NonAG Other'!D22</f>
        <v>55.38797923220116</v>
      </c>
      <c r="E22" s="40">
        <f>'World ag soils'!E22+'Industrial Processes'!E22+'world N2Omanure'!E22+'world mobile&amp;stationary_N2O'!E22+'Human Sewage'!E22+'Biomass EDGAR 3.2'!E25+world_biomass_N2O!E22+'NonAG Other'!E22</f>
        <v>57.78437095990748</v>
      </c>
      <c r="F22" s="40">
        <f>'World ag soils'!F22+'Industrial Processes'!F22+'world N2Omanure'!F22+'world mobile&amp;stationary_N2O'!F22+'Human Sewage'!F22+'Biomass EDGAR 3.2'!F25+world_biomass_N2O!F22+'NonAG Other'!F22</f>
        <v>60.60706208700661</v>
      </c>
      <c r="G22" s="40">
        <f>'World ag soils'!G22+'Industrial Processes'!G22+'world N2Omanure'!G22+'world mobile&amp;stationary_N2O'!G22+'Human Sewage'!G22+'Biomass EDGAR 3.2'!G25+world_biomass_N2O!G22+'NonAG Other'!G22</f>
        <v>63.89288338186667</v>
      </c>
      <c r="H22" s="40">
        <f>'World ag soils'!H22+'Industrial Processes'!H22+'world N2Omanure'!H22+'world mobile&amp;stationary_N2O'!H22+'Human Sewage'!H22+'Biomass EDGAR 3.2'!H25+world_biomass_N2O!H22+'NonAG Other'!H22</f>
        <v>67.75186196796054</v>
      </c>
    </row>
    <row r="23" spans="1:8" ht="12.75">
      <c r="A23" s="104" t="s">
        <v>14</v>
      </c>
      <c r="B23" s="40">
        <f>'World ag soils'!B23+'Industrial Processes'!B23+'world N2Omanure'!B23+'world mobile&amp;stationary_N2O'!B23+'Human Sewage'!B23+'Biomass EDGAR 3.2'!B26+world_biomass_N2O!B23+'NonAG Other'!B23</f>
        <v>35.964742724000004</v>
      </c>
      <c r="C23" s="40">
        <f>'World ag soils'!C23+'Industrial Processes'!C23+'world N2Omanure'!C23+'world mobile&amp;stationary_N2O'!C23+'Human Sewage'!C23+'Biomass EDGAR 3.2'!C26+world_biomass_N2O!C23+'NonAG Other'!C23</f>
        <v>32.923013764800004</v>
      </c>
      <c r="D23" s="40">
        <f>'World ag soils'!D23+'Industrial Processes'!D23+'world N2Omanure'!D23+'world mobile&amp;stationary_N2O'!D23+'Human Sewage'!D23+'Biomass EDGAR 3.2'!D26+world_biomass_N2O!D23+'NonAG Other'!D23</f>
        <v>31.378515511999996</v>
      </c>
      <c r="E23" s="40">
        <f>'World ag soils'!E23+'Industrial Processes'!E23+'world N2Omanure'!E23+'world mobile&amp;stationary_N2O'!E23+'Human Sewage'!E23+'Biomass EDGAR 3.2'!E26+world_biomass_N2O!E23+'NonAG Other'!E23</f>
        <v>30.765527179199996</v>
      </c>
      <c r="F23" s="40">
        <f>'World ag soils'!F23+'Industrial Processes'!F23+'world N2Omanure'!F23+'world mobile&amp;stationary_N2O'!F23+'Human Sewage'!F23+'Biomass EDGAR 3.2'!F26+world_biomass_N2O!F23+'NonAG Other'!F23</f>
        <v>30.479911465066664</v>
      </c>
      <c r="G23" s="40">
        <f>'World ag soils'!G23+'Industrial Processes'!G23+'world N2Omanure'!G23+'world mobile&amp;stationary_N2O'!G23+'Human Sewage'!G23+'Biomass EDGAR 3.2'!G26+world_biomass_N2O!G23+'NonAG Other'!G23</f>
        <v>30.241682139644446</v>
      </c>
      <c r="H23" s="40">
        <f>'World ag soils'!H23+'Industrial Processes'!H23+'world N2Omanure'!H23+'world mobile&amp;stationary_N2O'!H23+'Human Sewage'!H23+'Biomass EDGAR 3.2'!H26+world_biomass_N2O!H23+'NonAG Other'!H23</f>
        <v>30.08315380622222</v>
      </c>
    </row>
    <row r="24" spans="1:8" ht="12.75">
      <c r="A24" s="25" t="s">
        <v>66</v>
      </c>
      <c r="B24" s="40">
        <f>'World ag soils'!B24+'Industrial Processes'!B24+'world N2Omanure'!B24+'world mobile&amp;stationary_N2O'!B24+'Human Sewage'!B24+'Biomass EDGAR 3.2'!B27+world_biomass_N2O!B24+'NonAG Other'!B24</f>
        <v>24.753995001042856</v>
      </c>
      <c r="C24" s="40">
        <f>'World ag soils'!C24+'Industrial Processes'!C24+'world N2Omanure'!C24+'world mobile&amp;stationary_N2O'!C24+'Human Sewage'!C24+'Biomass EDGAR 3.2'!C27+world_biomass_N2O!C24+'NonAG Other'!C24</f>
        <v>26.546507678745378</v>
      </c>
      <c r="D24" s="40">
        <f>'World ag soils'!D24+'Industrial Processes'!D24+'world N2Omanure'!D24+'world mobile&amp;stationary_N2O'!D24+'Human Sewage'!D24+'Biomass EDGAR 3.2'!D27+world_biomass_N2O!D24+'NonAG Other'!D24</f>
        <v>30.43789059755768</v>
      </c>
      <c r="E24" s="40">
        <f>'World ag soils'!E24+'Industrial Processes'!E24+'world N2Omanure'!E24+'world mobile&amp;stationary_N2O'!E24+'Human Sewage'!E24+'Biomass EDGAR 3.2'!E27+world_biomass_N2O!E24+'NonAG Other'!E24</f>
        <v>33.099259278073674</v>
      </c>
      <c r="F24" s="40">
        <f>'World ag soils'!F24+'Industrial Processes'!F24+'world N2Omanure'!F24+'world mobile&amp;stationary_N2O'!F24+'Human Sewage'!F24+'Biomass EDGAR 3.2'!F27+world_biomass_N2O!F24+'NonAG Other'!F24</f>
        <v>36.06731753502932</v>
      </c>
      <c r="G24" s="40">
        <f>'World ag soils'!G24+'Industrial Processes'!G24+'world N2Omanure'!G24+'world mobile&amp;stationary_N2O'!G24+'Human Sewage'!G24+'Biomass EDGAR 3.2'!G27+world_biomass_N2O!G24+'NonAG Other'!G24</f>
        <v>39.37649961873097</v>
      </c>
      <c r="H24" s="40">
        <f>'World ag soils'!H24+'Industrial Processes'!H24+'world N2Omanure'!H24+'world mobile&amp;stationary_N2O'!H24+'Human Sewage'!H24+'Biomass EDGAR 3.2'!H27+world_biomass_N2O!H24+'NonAG Other'!H24</f>
        <v>43.071018527184215</v>
      </c>
    </row>
    <row r="25" spans="1:8" ht="12.75">
      <c r="A25" s="25" t="s">
        <v>67</v>
      </c>
      <c r="B25" s="40">
        <f>'World ag soils'!B25+'Industrial Processes'!B25+'world N2Omanure'!B25+'world mobile&amp;stationary_N2O'!B25+'Human Sewage'!B25+'Biomass EDGAR 3.2'!B28+world_biomass_N2O!B25+'NonAG Other'!B25</f>
        <v>35.95369611161714</v>
      </c>
      <c r="C25" s="40">
        <f>'World ag soils'!C25+'Industrial Processes'!C25+'world N2Omanure'!C25+'world mobile&amp;stationary_N2O'!C25+'Human Sewage'!C25+'Biomass EDGAR 3.2'!C28+world_biomass_N2O!C25+'NonAG Other'!C25</f>
        <v>43.18110436103215</v>
      </c>
      <c r="D25" s="40">
        <f>'World ag soils'!D25+'Industrial Processes'!D25+'world N2Omanure'!D25+'world mobile&amp;stationary_N2O'!D25+'Human Sewage'!D25+'Biomass EDGAR 3.2'!D28+world_biomass_N2O!D25+'NonAG Other'!D25</f>
        <v>48.008660760084695</v>
      </c>
      <c r="E25" s="40">
        <f>'World ag soils'!E25+'Industrial Processes'!E25+'world N2Omanure'!E25+'world mobile&amp;stationary_N2O'!E25+'Human Sewage'!E25+'Biomass EDGAR 3.2'!E28+world_biomass_N2O!E25+'NonAG Other'!E25</f>
        <v>53.13764906095603</v>
      </c>
      <c r="F25" s="40">
        <f>'World ag soils'!F25+'Industrial Processes'!F25+'world N2Omanure'!F25+'world mobile&amp;stationary_N2O'!F25+'Human Sewage'!F25+'Biomass EDGAR 3.2'!F28+world_biomass_N2O!F25+'NonAG Other'!F25</f>
        <v>58.92240274387724</v>
      </c>
      <c r="G25" s="40">
        <f>'World ag soils'!G25+'Industrial Processes'!G25+'world N2Omanure'!G25+'world mobile&amp;stationary_N2O'!G25+'Human Sewage'!G25+'Biomass EDGAR 3.2'!G28+world_biomass_N2O!G25+'NonAG Other'!G25</f>
        <v>65.45166185503619</v>
      </c>
      <c r="H25" s="40">
        <f>'World ag soils'!H25+'Industrial Processes'!H25+'world N2Omanure'!H25+'world mobile&amp;stationary_N2O'!H25+'Human Sewage'!H25+'Biomass EDGAR 3.2'!H28+world_biomass_N2O!H25+'NonAG Other'!H25</f>
        <v>72.88533992456416</v>
      </c>
    </row>
    <row r="26" spans="1:8" ht="12.75">
      <c r="A26" s="107" t="s">
        <v>15</v>
      </c>
      <c r="B26" s="40">
        <f>'World ag soils'!B26+'Industrial Processes'!B26+'world N2Omanure'!B26+'world mobile&amp;stationary_N2O'!B26+'Human Sewage'!B26+'Biomass EDGAR 3.2'!B29+world_biomass_N2O!B26+'NonAG Other'!B26</f>
        <v>3.403238132</v>
      </c>
      <c r="C26" s="40">
        <f>'World ag soils'!C26+'Industrial Processes'!C26+'world N2Omanure'!C26+'world mobile&amp;stationary_N2O'!C26+'Human Sewage'!C26+'Biomass EDGAR 3.2'!C29+world_biomass_N2O!C26+'NonAG Other'!C26</f>
        <v>1.416195928</v>
      </c>
      <c r="D26" s="40">
        <f>'World ag soils'!D26+'Industrial Processes'!D26+'world N2Omanure'!D26+'world mobile&amp;stationary_N2O'!D26+'Human Sewage'!D26+'Biomass EDGAR 3.2'!D29+world_biomass_N2O!D26+'NonAG Other'!D26</f>
        <v>1.3908549559999999</v>
      </c>
      <c r="E26" s="40">
        <f>'World ag soils'!E26+'Industrial Processes'!E26+'world N2Omanure'!E26+'world mobile&amp;stationary_N2O'!E26+'Human Sewage'!E26+'Biomass EDGAR 3.2'!E29+world_biomass_N2O!E26+'NonAG Other'!E26</f>
        <v>1.686335672</v>
      </c>
      <c r="F26" s="40">
        <f>'World ag soils'!F26+'Industrial Processes'!F26+'world N2Omanure'!F26+'world mobile&amp;stationary_N2O'!F26+'Human Sewage'!F26+'Biomass EDGAR 3.2'!F29+world_biomass_N2O!F26+'NonAG Other'!F26</f>
        <v>1.682638076</v>
      </c>
      <c r="G26" s="40">
        <f>'World ag soils'!G26+'Industrial Processes'!G26+'world N2Omanure'!G26+'world mobile&amp;stationary_N2O'!G26+'Human Sewage'!G26+'Biomass EDGAR 3.2'!G29+world_biomass_N2O!G26+'NonAG Other'!G26</f>
        <v>1.7789404800000002</v>
      </c>
      <c r="H26" s="40">
        <f>'World ag soils'!H26+'Industrial Processes'!H26+'world N2Omanure'!H26+'world mobile&amp;stationary_N2O'!H26+'Human Sewage'!H26+'Biomass EDGAR 3.2'!H29+world_biomass_N2O!H26+'NonAG Other'!H26</f>
        <v>1.775242884</v>
      </c>
    </row>
    <row r="27" spans="1:8" ht="12.75">
      <c r="A27" s="25" t="s">
        <v>68</v>
      </c>
      <c r="B27" s="40">
        <f>'World ag soils'!B27+'Industrial Processes'!B27+'world N2Omanure'!B27+'world mobile&amp;stationary_N2O'!B27+'Human Sewage'!B27+'Biomass EDGAR 3.2'!B30+world_biomass_N2O!B27+'NonAG Other'!B27</f>
        <v>124.66270115221677</v>
      </c>
      <c r="C27" s="40">
        <f>'World ag soils'!C27+'Industrial Processes'!C27+'world N2Omanure'!C27+'world mobile&amp;stationary_N2O'!C27+'Human Sewage'!C27+'Biomass EDGAR 3.2'!C30+world_biomass_N2O!C27+'NonAG Other'!C27</f>
        <v>130.8752638319769</v>
      </c>
      <c r="D27" s="40">
        <f>'World ag soils'!D27+'Industrial Processes'!D27+'world N2Omanure'!D27+'world mobile&amp;stationary_N2O'!D27+'Human Sewage'!D27+'Biomass EDGAR 3.2'!D30+world_biomass_N2O!D27+'NonAG Other'!D27</f>
        <v>143.13558723417012</v>
      </c>
      <c r="E27" s="40">
        <f>'World ag soils'!E27+'Industrial Processes'!E27+'world N2Omanure'!E27+'world mobile&amp;stationary_N2O'!E27+'Human Sewage'!E27+'Biomass EDGAR 3.2'!E30+world_biomass_N2O!E27+'NonAG Other'!E27</f>
        <v>167.9826949305538</v>
      </c>
      <c r="F27" s="40">
        <f>'World ag soils'!F27+'Industrial Processes'!F27+'world N2Omanure'!F27+'world mobile&amp;stationary_N2O'!F27+'Human Sewage'!F27+'Biomass EDGAR 3.2'!F30+world_biomass_N2O!F27+'NonAG Other'!F27</f>
        <v>197.30912979882203</v>
      </c>
      <c r="G27" s="40">
        <f>'World ag soils'!G27+'Industrial Processes'!G27+'world N2Omanure'!G27+'world mobile&amp;stationary_N2O'!G27+'Human Sewage'!G27+'Biomass EDGAR 3.2'!G30+world_biomass_N2O!G27+'NonAG Other'!G27</f>
        <v>231.88870359146676</v>
      </c>
      <c r="H27" s="40">
        <f>'World ag soils'!H27+'Industrial Processes'!H27+'world N2Omanure'!H27+'world mobile&amp;stationary_N2O'!H27+'Human Sewage'!H27+'Biomass EDGAR 3.2'!H30+world_biomass_N2O!H27+'NonAG Other'!H27</f>
        <v>272.72059041377634</v>
      </c>
    </row>
    <row r="28" spans="1:8" ht="12.75">
      <c r="A28" s="107" t="s">
        <v>16</v>
      </c>
      <c r="B28" s="40">
        <f>'World ag soils'!B28+'Industrial Processes'!B28+'world N2Omanure'!B28+'world mobile&amp;stationary_N2O'!B28+'Human Sewage'!B28+'Biomass EDGAR 3.2'!B31+world_biomass_N2O!B28+'NonAG Other'!B28</f>
        <v>27.224049500799996</v>
      </c>
      <c r="C28" s="40">
        <f>'World ag soils'!C28+'Industrial Processes'!C28+'world N2Omanure'!C28+'world mobile&amp;stationary_N2O'!C28+'Human Sewage'!C28+'Biomass EDGAR 3.2'!C31+world_biomass_N2O!C28+'NonAG Other'!C28</f>
        <v>25.330792922400004</v>
      </c>
      <c r="D28" s="40">
        <f>'World ag soils'!D28+'Industrial Processes'!D28+'world N2Omanure'!D28+'world mobile&amp;stationary_N2O'!D28+'Human Sewage'!D28+'Biomass EDGAR 3.2'!D31+world_biomass_N2O!D28+'NonAG Other'!D28</f>
        <v>25.2245940616</v>
      </c>
      <c r="E28" s="40">
        <f>'World ag soils'!E28+'Industrial Processes'!E28+'world N2Omanure'!E28+'world mobile&amp;stationary_N2O'!E28+'Human Sewage'!E28+'Biomass EDGAR 3.2'!E31+world_biomass_N2O!E28+'NonAG Other'!E28</f>
        <v>26.102197102920893</v>
      </c>
      <c r="F28" s="40">
        <f>'World ag soils'!F28+'Industrial Processes'!F28+'world N2Omanure'!F28+'world mobile&amp;stationary_N2O'!F28+'Human Sewage'!F28+'Biomass EDGAR 3.2'!F31+world_biomass_N2O!F28+'NonAG Other'!F28</f>
        <v>26.90855366373258</v>
      </c>
      <c r="G28" s="40">
        <f>'World ag soils'!G28+'Industrial Processes'!G28+'world N2Omanure'!G28+'world mobile&amp;stationary_N2O'!G28+'Human Sewage'!G28+'Biomass EDGAR 3.2'!G31+world_biomass_N2O!G28+'NonAG Other'!G28</f>
        <v>26.895172509785127</v>
      </c>
      <c r="H28" s="40">
        <f>'World ag soils'!H28+'Industrial Processes'!H28+'world N2Omanure'!H28+'world mobile&amp;stationary_N2O'!H28+'Human Sewage'!H28+'Biomass EDGAR 3.2'!H31+world_biomass_N2O!H28+'NonAG Other'!H28</f>
        <v>27.838885056868033</v>
      </c>
    </row>
    <row r="29" spans="1:8" ht="12.75">
      <c r="A29" s="112" t="s">
        <v>17</v>
      </c>
      <c r="B29" s="40">
        <f>'World ag soils'!B29+'Industrial Processes'!B29+'world N2Omanure'!B29+'world mobile&amp;stationary_N2O'!B29+'Human Sewage'!B29+'Biomass EDGAR 3.2'!B32+world_biomass_N2O!B29+'NonAG Other'!B29</f>
        <v>291.25904587083875</v>
      </c>
      <c r="C29" s="40">
        <f>'World ag soils'!C29+'Industrial Processes'!C29+'world N2Omanure'!C29+'world mobile&amp;stationary_N2O'!C29+'Human Sewage'!C29+'Biomass EDGAR 3.2'!C32+world_biomass_N2O!C29+'NonAG Other'!C29</f>
        <v>276.48958159840004</v>
      </c>
      <c r="D29" s="40">
        <f>'World ag soils'!D29+'Industrial Processes'!D29+'world N2Omanure'!D29+'world mobile&amp;stationary_N2O'!D29+'Human Sewage'!D29+'Biomass EDGAR 3.2'!D32+world_biomass_N2O!D29+'NonAG Other'!D29</f>
        <v>238.14058097602577</v>
      </c>
      <c r="E29" s="40">
        <f>'World ag soils'!E29+'Industrial Processes'!E29+'world N2Omanure'!E29+'world mobile&amp;stationary_N2O'!E29+'Human Sewage'!E29+'Biomass EDGAR 3.2'!E32+world_biomass_N2O!E29+'NonAG Other'!E29</f>
        <v>238.2984227585601</v>
      </c>
      <c r="F29" s="40">
        <f>'World ag soils'!F29+'Industrial Processes'!F29+'world N2Omanure'!F29+'world mobile&amp;stationary_N2O'!F29+'Human Sewage'!F29+'Biomass EDGAR 3.2'!F32+world_biomass_N2O!F29+'NonAG Other'!F29</f>
        <v>256.9853573735742</v>
      </c>
      <c r="G29" s="40">
        <f>'World ag soils'!G29+'Industrial Processes'!G29+'world N2Omanure'!G29+'world mobile&amp;stationary_N2O'!G29+'Human Sewage'!G29+'Biomass EDGAR 3.2'!G32+world_biomass_N2O!G29+'NonAG Other'!G29</f>
        <v>248.17973468745805</v>
      </c>
      <c r="H29" s="40">
        <f>'World ag soils'!H29+'Industrial Processes'!H29+'world N2Omanure'!H29+'world mobile&amp;stationary_N2O'!H29+'Human Sewage'!H29+'Biomass EDGAR 3.2'!H32+world_biomass_N2O!H29+'NonAG Other'!H29</f>
        <v>266.45944732849034</v>
      </c>
    </row>
    <row r="30" spans="1:8" ht="12.75">
      <c r="A30" s="25" t="s">
        <v>69</v>
      </c>
      <c r="B30" s="40">
        <f>'World ag soils'!B30+'Industrial Processes'!B30+'world N2Omanure'!B30+'world mobile&amp;stationary_N2O'!B30+'Human Sewage'!B30+'Biomass EDGAR 3.2'!B33+world_biomass_N2O!B30+'NonAG Other'!B30</f>
        <v>5.014760068805276</v>
      </c>
      <c r="C30" s="40">
        <f>'World ag soils'!C30+'Industrial Processes'!C30+'world N2Omanure'!C30+'world mobile&amp;stationary_N2O'!C30+'Human Sewage'!C30+'Biomass EDGAR 3.2'!C33+world_biomass_N2O!C30+'NonAG Other'!C30</f>
        <v>2.337480167885714</v>
      </c>
      <c r="D30" s="40">
        <f>'World ag soils'!D30+'Industrial Processes'!D30+'world N2Omanure'!D30+'world mobile&amp;stationary_N2O'!D30+'Human Sewage'!D30+'Biomass EDGAR 3.2'!D33+world_biomass_N2O!D30+'NonAG Other'!D30</f>
        <v>2.806775613816071</v>
      </c>
      <c r="E30" s="40">
        <f>'World ag soils'!E30+'Industrial Processes'!E30+'world N2Omanure'!E30+'world mobile&amp;stationary_N2O'!E30+'Human Sewage'!E30+'Biomass EDGAR 3.2'!E33+world_biomass_N2O!E30+'NonAG Other'!E30</f>
        <v>2.925570633872821</v>
      </c>
      <c r="F30" s="40">
        <f>'World ag soils'!F30+'Industrial Processes'!F30+'world N2Omanure'!F30+'world mobile&amp;stationary_N2O'!F30+'Human Sewage'!F30+'Biomass EDGAR 3.2'!F33+world_biomass_N2O!F30+'NonAG Other'!F30</f>
        <v>3.0500690047617827</v>
      </c>
      <c r="G30" s="40">
        <f>'World ag soils'!G30+'Industrial Processes'!G30+'world N2Omanure'!G30+'world mobile&amp;stationary_N2O'!G30+'Human Sewage'!G30+'Biomass EDGAR 3.2'!G33+world_biomass_N2O!G30+'NonAG Other'!G30</f>
        <v>3.182475355691081</v>
      </c>
      <c r="H30" s="40">
        <f>'World ag soils'!H30+'Industrial Processes'!H30+'world N2Omanure'!H30+'world mobile&amp;stationary_N2O'!H30+'Human Sewage'!H30+'Biomass EDGAR 3.2'!H33+world_biomass_N2O!H30+'NonAG Other'!H30</f>
        <v>3.3222163800905355</v>
      </c>
    </row>
    <row r="31" spans="1:8" ht="12.75">
      <c r="A31" s="104" t="s">
        <v>18</v>
      </c>
      <c r="B31" s="40">
        <f>'World ag soils'!B31+'Industrial Processes'!B31+'world N2Omanure'!B31+'world mobile&amp;stationary_N2O'!B31+'Human Sewage'!B31+'Biomass EDGAR 3.2'!B34+world_biomass_N2O!B31+'NonAG Other'!B31</f>
        <v>225.65467842188386</v>
      </c>
      <c r="C31" s="40">
        <f>'World ag soils'!C31+'Industrial Processes'!C31+'world N2Omanure'!C31+'world mobile&amp;stationary_N2O'!C31+'Human Sewage'!C31+'Biomass EDGAR 3.2'!C34+world_biomass_N2O!C31+'NonAG Other'!C31</f>
        <v>218.65821172815484</v>
      </c>
      <c r="D31" s="40">
        <f>'World ag soils'!D31+'Industrial Processes'!D31+'world N2Omanure'!D31+'world mobile&amp;stationary_N2O'!D31+'Human Sewage'!D31+'Biomass EDGAR 3.2'!D34+world_biomass_N2O!D31+'NonAG Other'!D31</f>
        <v>149.93305080263224</v>
      </c>
      <c r="E31" s="40">
        <f>'World ag soils'!E31+'Industrial Processes'!E31+'world N2Omanure'!E31+'world mobile&amp;stationary_N2O'!E31+'Human Sewage'!E31+'Biomass EDGAR 3.2'!E34+world_biomass_N2O!E31+'NonAG Other'!E31</f>
        <v>152.88172518033346</v>
      </c>
      <c r="F31" s="40">
        <f>'World ag soils'!F31+'Industrial Processes'!F31+'world N2Omanure'!F31+'world mobile&amp;stationary_N2O'!F31+'Human Sewage'!F31+'Biomass EDGAR 3.2'!F34+world_biomass_N2O!F31+'NonAG Other'!F31</f>
        <v>152.13677733375314</v>
      </c>
      <c r="G31" s="40">
        <f>'World ag soils'!G31+'Industrial Processes'!G31+'world N2Omanure'!G31+'world mobile&amp;stationary_N2O'!G31+'Human Sewage'!G31+'Biomass EDGAR 3.2'!G34+world_biomass_N2O!G31+'NonAG Other'!G31</f>
        <v>154.16892224836235</v>
      </c>
      <c r="H31" s="40">
        <f>'World ag soils'!H31+'Industrial Processes'!H31+'world N2Omanure'!H31+'world mobile&amp;stationary_N2O'!H31+'Human Sewage'!H31+'Biomass EDGAR 3.2'!H34+world_biomass_N2O!H31+'NonAG Other'!H31</f>
        <v>155.61317467848122</v>
      </c>
    </row>
    <row r="32" spans="1:8" ht="12.75">
      <c r="A32" s="104" t="s">
        <v>19</v>
      </c>
      <c r="B32" s="40">
        <f>'World ag soils'!B32+'Industrial Processes'!B32+'world N2Omanure'!B32+'world mobile&amp;stationary_N2O'!B32+'Human Sewage'!B32+'Biomass EDGAR 3.2'!B35+world_biomass_N2O!B32+'NonAG Other'!B32</f>
        <v>34.328692172000004</v>
      </c>
      <c r="C32" s="40">
        <f>'World ag soils'!C32+'Industrial Processes'!C32+'world N2Omanure'!C32+'world mobile&amp;stationary_N2O'!C32+'Human Sewage'!C32+'Biomass EDGAR 3.2'!C35+world_biomass_N2O!C32+'NonAG Other'!C32</f>
        <v>32.0309236568</v>
      </c>
      <c r="D32" s="40">
        <f>'World ag soils'!D32+'Industrial Processes'!D32+'world N2Omanure'!D32+'world mobile&amp;stationary_N2O'!D32+'Human Sewage'!D32+'Biomass EDGAR 3.2'!D35+world_biomass_N2O!D32+'NonAG Other'!D32</f>
        <v>33.731746812000004</v>
      </c>
      <c r="E32" s="40">
        <f>'World ag soils'!E32+'Industrial Processes'!E32+'world N2Omanure'!E32+'world mobile&amp;stationary_N2O'!E32+'Human Sewage'!E32+'Biomass EDGAR 3.2'!E35+world_biomass_N2O!E32+'NonAG Other'!E32</f>
        <v>33.21514821964444</v>
      </c>
      <c r="F32" s="40">
        <f>'World ag soils'!F32+'Industrial Processes'!F32+'world N2Omanure'!F32+'world mobile&amp;stationary_N2O'!F32+'Human Sewage'!F32+'Biomass EDGAR 3.2'!F35+world_biomass_N2O!F32+'NonAG Other'!F32</f>
        <v>33.23098494568889</v>
      </c>
      <c r="G32" s="40">
        <f>'World ag soils'!G32+'Industrial Processes'!G32+'world N2Omanure'!G32+'world mobile&amp;stationary_N2O'!G32+'Human Sewage'!G32+'Biomass EDGAR 3.2'!G35+world_biomass_N2O!G32+'NonAG Other'!G32</f>
        <v>33.69622726635061</v>
      </c>
      <c r="H32" s="40">
        <f>'World ag soils'!H32+'Industrial Processes'!H32+'world N2Omanure'!H32+'world mobile&amp;stationary_N2O'!H32+'Human Sewage'!H32+'Biomass EDGAR 3.2'!H35+world_biomass_N2O!H32+'NonAG Other'!H32</f>
        <v>34.15869441901234</v>
      </c>
    </row>
    <row r="33" spans="1:8" ht="12.75">
      <c r="A33" s="104" t="s">
        <v>20</v>
      </c>
      <c r="B33" s="40">
        <f>'World ag soils'!B33+'Industrial Processes'!B33+'world N2Omanure'!B33+'world mobile&amp;stationary_N2O'!B33+'Human Sewage'!B33+'Biomass EDGAR 3.2'!B36+world_biomass_N2O!B33+'NonAG Other'!B33</f>
        <v>89.711892424</v>
      </c>
      <c r="C33" s="40">
        <f>'World ag soils'!C33+'Industrial Processes'!C33+'world N2Omanure'!C33+'world mobile&amp;stationary_N2O'!C33+'Human Sewage'!C33+'Biomass EDGAR 3.2'!C36+world_biomass_N2O!C33+'NonAG Other'!C33</f>
        <v>37.4713343664</v>
      </c>
      <c r="D33" s="40">
        <f>'World ag soils'!D33+'Industrial Processes'!D33+'world N2Omanure'!D33+'world mobile&amp;stationary_N2O'!D33+'Human Sewage'!D33+'Biomass EDGAR 3.2'!D36+world_biomass_N2O!D33+'NonAG Other'!D33</f>
        <v>37.0085626368</v>
      </c>
      <c r="E33" s="40">
        <f>'World ag soils'!E33+'Industrial Processes'!E33+'world N2Omanure'!E33+'world mobile&amp;stationary_N2O'!E33+'Human Sewage'!E33+'Biomass EDGAR 3.2'!E36+world_biomass_N2O!E33+'NonAG Other'!E33</f>
        <v>46.47002470388571</v>
      </c>
      <c r="F33" s="40">
        <f>'World ag soils'!F33+'Industrial Processes'!F33+'world N2Omanure'!F33+'world mobile&amp;stationary_N2O'!F33+'Human Sewage'!F33+'Biomass EDGAR 3.2'!F36+world_biomass_N2O!F33+'NonAG Other'!F33</f>
        <v>51.19512267782857</v>
      </c>
      <c r="G33" s="40">
        <f>'World ag soils'!G33+'Industrial Processes'!G33+'world N2Omanure'!G33+'world mobile&amp;stationary_N2O'!G33+'Human Sewage'!G33+'Biomass EDGAR 3.2'!G36+world_biomass_N2O!G33+'NonAG Other'!G33</f>
        <v>61.33394244999183</v>
      </c>
      <c r="H33" s="40">
        <f>'World ag soils'!H33+'Industrial Processes'!H33+'world N2Omanure'!H33+'world mobile&amp;stationary_N2O'!H33+'Human Sewage'!H33+'Biomass EDGAR 3.2'!H36+world_biomass_N2O!H33+'NonAG Other'!H33</f>
        <v>71.47286605735509</v>
      </c>
    </row>
    <row r="34" spans="1:8" ht="12.75">
      <c r="A34" s="107" t="s">
        <v>21</v>
      </c>
      <c r="B34" s="40">
        <f>'World ag soils'!B34+'Industrial Processes'!B34+'world N2Omanure'!B34+'world mobile&amp;stationary_N2O'!B34+'Human Sewage'!B34+'Biomass EDGAR 3.2'!B37+world_biomass_N2O!B34+'NonAG Other'!B34</f>
        <v>0.637213124</v>
      </c>
      <c r="C34" s="40">
        <f>'World ag soils'!C34+'Industrial Processes'!C34+'world N2Omanure'!C34+'world mobile&amp;stationary_N2O'!C34+'Human Sewage'!C34+'Biomass EDGAR 3.2'!C37+world_biomass_N2O!C34+'NonAG Other'!C34</f>
        <v>0.5979179416</v>
      </c>
      <c r="D34" s="40">
        <f>'World ag soils'!D34+'Industrial Processes'!D34+'world N2Omanure'!D34+'world mobile&amp;stationary_N2O'!D34+'Human Sewage'!D34+'Biomass EDGAR 3.2'!D37+world_biomass_N2O!D34+'NonAG Other'!D34</f>
        <v>0.7287217591999999</v>
      </c>
      <c r="E34" s="40">
        <f>'World ag soils'!E34+'Industrial Processes'!E34+'world N2Omanure'!E34+'world mobile&amp;stationary_N2O'!E34+'Human Sewage'!E34+'Biomass EDGAR 3.2'!E37+world_biomass_N2O!E34+'NonAG Other'!E34</f>
        <v>0.7293916072</v>
      </c>
      <c r="F34" s="40">
        <f>'World ag soils'!F34+'Industrial Processes'!F34+'world N2Omanure'!F34+'world mobile&amp;stationary_N2O'!F34+'Human Sewage'!F34+'Biomass EDGAR 3.2'!F37+world_biomass_N2O!F34+'NonAG Other'!F34</f>
        <v>0.7299274855999999</v>
      </c>
      <c r="G34" s="40">
        <f>'World ag soils'!G34+'Industrial Processes'!G34+'world N2Omanure'!G34+'world mobile&amp;stationary_N2O'!G34+'Human Sewage'!G34+'Biomass EDGAR 3.2'!G37+world_biomass_N2O!G34+'NonAG Other'!G34</f>
        <v>0.7304633639999999</v>
      </c>
      <c r="H34" s="40">
        <f>'World ag soils'!H34+'Industrial Processes'!H34+'world N2Omanure'!H34+'world mobile&amp;stationary_N2O'!H34+'Human Sewage'!H34+'Biomass EDGAR 3.2'!H37+world_biomass_N2O!H34+'NonAG Other'!H34</f>
        <v>0.7309322575999999</v>
      </c>
    </row>
    <row r="35" spans="1:8" ht="12.75">
      <c r="A35" s="25" t="s">
        <v>23</v>
      </c>
      <c r="B35" s="40">
        <f>'World ag soils'!B35+'Industrial Processes'!B35+'world N2Omanure'!B35+'world mobile&amp;stationary_N2O'!B35+'Human Sewage'!B35+'Biomass EDGAR 3.2'!B38+world_biomass_N2O!B35+'NonAG Other'!B35</f>
        <v>1023.9995002191815</v>
      </c>
      <c r="C35" s="40">
        <f>'World ag soils'!C35+'Industrial Processes'!C35+'world N2Omanure'!C35+'world mobile&amp;stationary_N2O'!C35+'Human Sewage'!C35+'Biomass EDGAR 3.2'!C38+world_biomass_N2O!C35+'NonAG Other'!C35</f>
        <v>1070.4033970077307</v>
      </c>
      <c r="D35" s="40">
        <f>'World ag soils'!D35+'Industrial Processes'!D35+'world N2Omanure'!D35+'world mobile&amp;stationary_N2O'!D35+'Human Sewage'!D35+'Biomass EDGAR 3.2'!D38+world_biomass_N2O!D35+'NonAG Other'!D35</f>
        <v>1326.2319116143262</v>
      </c>
      <c r="E35" s="40">
        <f>'World ag soils'!E35+'Industrial Processes'!E35+'world N2Omanure'!E35+'world mobile&amp;stationary_N2O'!E35+'Human Sewage'!E35+'Biomass EDGAR 3.2'!E38+world_biomass_N2O!E35+'NonAG Other'!E35</f>
        <v>1404.8516371378796</v>
      </c>
      <c r="F35" s="40">
        <f>'World ag soils'!F35+'Industrial Processes'!F35+'world N2Omanure'!F35+'world mobile&amp;stationary_N2O'!F35+'Human Sewage'!F35+'Biomass EDGAR 3.2'!F38+world_biomass_N2O!F35+'NonAG Other'!F35</f>
        <v>1490.2749141676215</v>
      </c>
      <c r="G35" s="40">
        <f>'World ag soils'!G35+'Industrial Processes'!G35+'world N2Omanure'!G35+'world mobile&amp;stationary_N2O'!G35+'Human Sewage'!G35+'Biomass EDGAR 3.2'!G38+world_biomass_N2O!G35+'NonAG Other'!G35</f>
        <v>1584.333772276325</v>
      </c>
      <c r="H35" s="40">
        <f>'World ag soils'!H35+'Industrial Processes'!H35+'world N2Omanure'!H35+'world mobile&amp;stationary_N2O'!H35+'Human Sewage'!H35+'Biomass EDGAR 3.2'!H38+world_biomass_N2O!H35+'NonAG Other'!H35</f>
        <v>1688.0330753337464</v>
      </c>
    </row>
    <row r="36" spans="1:8" ht="12.75">
      <c r="A36" s="18" t="s">
        <v>70</v>
      </c>
      <c r="B36" s="40">
        <f>'World ag soils'!B36+'Industrial Processes'!B36+'world N2Omanure'!B36+'world mobile&amp;stationary_N2O'!B36+'Human Sewage'!B36+'Biomass EDGAR 3.2'!B39+world_biomass_N2O!B36+'NonAG Other'!B36</f>
        <v>120.13736977384798</v>
      </c>
      <c r="C36" s="40">
        <f>'World ag soils'!C36+'Industrial Processes'!C36+'world N2Omanure'!C36+'world mobile&amp;stationary_N2O'!C36+'Human Sewage'!C36+'Biomass EDGAR 3.2'!C39+world_biomass_N2O!C36+'NonAG Other'!C36</f>
        <v>133.94402310547204</v>
      </c>
      <c r="D36" s="40">
        <f>'World ag soils'!D36+'Industrial Processes'!D36+'world N2Omanure'!D36+'world mobile&amp;stationary_N2O'!D36+'Human Sewage'!D36+'Biomass EDGAR 3.2'!D39+world_biomass_N2O!D36+'NonAG Other'!D36</f>
        <v>153.11862459826347</v>
      </c>
      <c r="E36" s="40">
        <f>'World ag soils'!E36+'Industrial Processes'!E36+'world N2Omanure'!E36+'world mobile&amp;stationary_N2O'!E36+'Human Sewage'!E36+'Biomass EDGAR 3.2'!E39+world_biomass_N2O!E36+'NonAG Other'!E36</f>
        <v>159.8006051710062</v>
      </c>
      <c r="F36" s="40">
        <f>'World ag soils'!F36+'Industrial Processes'!F36+'world N2Omanure'!F36+'world mobile&amp;stationary_N2O'!F36+'Human Sewage'!F36+'Biomass EDGAR 3.2'!F39+world_biomass_N2O!F36+'NonAG Other'!F36</f>
        <v>167.10628962495602</v>
      </c>
      <c r="G36" s="40">
        <f>'World ag soils'!G36+'Industrial Processes'!G36+'world N2Omanure'!G36+'world mobile&amp;stationary_N2O'!G36+'Human Sewage'!G36+'Biomass EDGAR 3.2'!G39+world_biomass_N2O!G36+'NonAG Other'!G36</f>
        <v>176.50944194290028</v>
      </c>
      <c r="H36" s="40">
        <f>'World ag soils'!H36+'Industrial Processes'!H36+'world N2Omanure'!H36+'world mobile&amp;stationary_N2O'!H36+'Human Sewage'!H36+'Biomass EDGAR 3.2'!H39+world_biomass_N2O!H36+'NonAG Other'!H36</f>
        <v>185.56193683845106</v>
      </c>
    </row>
    <row r="37" spans="1:8" ht="12.75">
      <c r="A37" s="25" t="s">
        <v>71</v>
      </c>
      <c r="B37" s="40">
        <f>'World ag soils'!B37+'Industrial Processes'!B37+'world N2Omanure'!B37+'world mobile&amp;stationary_N2O'!B37+'Human Sewage'!B37+'Biomass EDGAR 3.2'!B40+world_biomass_N2O!B37+'NonAG Other'!B37</f>
        <v>122.64117261597417</v>
      </c>
      <c r="C37" s="40">
        <f>'World ag soils'!C37+'Industrial Processes'!C37+'world N2Omanure'!C37+'world mobile&amp;stationary_N2O'!C37+'Human Sewage'!C37+'Biomass EDGAR 3.2'!C40+world_biomass_N2O!C37+'NonAG Other'!C37</f>
        <v>132.88828513509986</v>
      </c>
      <c r="D37" s="40">
        <f>'World ag soils'!D37+'Industrial Processes'!D37+'world N2Omanure'!D37+'world mobile&amp;stationary_N2O'!D37+'Human Sewage'!D37+'Biomass EDGAR 3.2'!D40+world_biomass_N2O!D37+'NonAG Other'!D37</f>
        <v>153.00135239202842</v>
      </c>
      <c r="E37" s="40">
        <f>'World ag soils'!E37+'Industrial Processes'!E37+'world N2Omanure'!E37+'world mobile&amp;stationary_N2O'!E37+'Human Sewage'!E37+'Biomass EDGAR 3.2'!E40+world_biomass_N2O!E37+'NonAG Other'!E37</f>
        <v>173.6593118120481</v>
      </c>
      <c r="F37" s="40">
        <f>'World ag soils'!F37+'Industrial Processes'!F37+'world N2Omanure'!F37+'world mobile&amp;stationary_N2O'!F37+'Human Sewage'!F37+'Biomass EDGAR 3.2'!F40+world_biomass_N2O!F37+'NonAG Other'!F37</f>
        <v>197.5503210139444</v>
      </c>
      <c r="G37" s="40">
        <f>'World ag soils'!G37+'Industrial Processes'!G37+'world N2Omanure'!G37+'world mobile&amp;stationary_N2O'!G37+'Human Sewage'!G37+'Biomass EDGAR 3.2'!G40+world_biomass_N2O!G37+'NonAG Other'!G37</f>
        <v>225.97224016872156</v>
      </c>
      <c r="H37" s="40">
        <f>'World ag soils'!H37+'Industrial Processes'!H37+'world N2Omanure'!H37+'world mobile&amp;stationary_N2O'!H37+'Human Sewage'!H37+'Biomass EDGAR 3.2'!H40+world_biomass_N2O!H37+'NonAG Other'!H37</f>
        <v>261.8068017690493</v>
      </c>
    </row>
    <row r="38" spans="1:8" ht="12.75">
      <c r="A38" s="25" t="s">
        <v>72</v>
      </c>
      <c r="B38" s="40">
        <f>'World ag soils'!B38+'Industrial Processes'!B38+'world N2Omanure'!B38+'world mobile&amp;stationary_N2O'!B38+'Human Sewage'!B38+'Biomass EDGAR 3.2'!B41+world_biomass_N2O!B38+'NonAG Other'!B38</f>
        <v>20.449193918224005</v>
      </c>
      <c r="C38" s="40">
        <f>'World ag soils'!C38+'Industrial Processes'!C38+'world N2Omanure'!C38+'world mobile&amp;stationary_N2O'!C38+'Human Sewage'!C38+'Biomass EDGAR 3.2'!C41+world_biomass_N2O!C38+'NonAG Other'!C38</f>
        <v>19.291800312418932</v>
      </c>
      <c r="D38" s="40">
        <f>'World ag soils'!D38+'Industrial Processes'!D38+'world N2Omanure'!D38+'world mobile&amp;stationary_N2O'!D38+'Human Sewage'!D38+'Biomass EDGAR 3.2'!D41+world_biomass_N2O!D38+'NonAG Other'!D38</f>
        <v>21.322292068814388</v>
      </c>
      <c r="E38" s="40">
        <f>'World ag soils'!E38+'Industrial Processes'!E38+'world N2Omanure'!E38+'world mobile&amp;stationary_N2O'!E38+'Human Sewage'!E38+'Biomass EDGAR 3.2'!E41+world_biomass_N2O!E38+'NonAG Other'!E38</f>
        <v>24.30992408624989</v>
      </c>
      <c r="F38" s="40">
        <f>'World ag soils'!F38+'Industrial Processes'!F38+'world N2Omanure'!F38+'world mobile&amp;stationary_N2O'!F38+'Human Sewage'!F38+'Biomass EDGAR 3.2'!F41+world_biomass_N2O!F38+'NonAG Other'!F38</f>
        <v>27.719143059701747</v>
      </c>
      <c r="G38" s="40">
        <f>'World ag soils'!G38+'Industrial Processes'!G38+'world N2Omanure'!G38+'world mobile&amp;stationary_N2O'!G38+'Human Sewage'!G38+'Biomass EDGAR 3.2'!G41+world_biomass_N2O!G38+'NonAG Other'!G38</f>
        <v>31.599703191694083</v>
      </c>
      <c r="H38" s="40">
        <f>'World ag soils'!H38+'Industrial Processes'!H38+'world N2Omanure'!H38+'world mobile&amp;stationary_N2O'!H38+'Human Sewage'!H38+'Biomass EDGAR 3.2'!H41+world_biomass_N2O!H38+'NonAG Other'!H38</f>
        <v>36.01562597726475</v>
      </c>
    </row>
    <row r="39" spans="1:8" ht="12.75">
      <c r="A39" s="107" t="s">
        <v>25</v>
      </c>
      <c r="B39" s="40">
        <f>'World ag soils'!B39+'Industrial Processes'!B39+'world N2Omanure'!B39+'world mobile&amp;stationary_N2O'!B39+'Human Sewage'!B39+'Biomass EDGAR 3.2'!B42+world_biomass_N2O!B39+'NonAG Other'!B39</f>
        <v>29.574779864</v>
      </c>
      <c r="C39" s="40">
        <f>'World ag soils'!C39+'Industrial Processes'!C39+'world N2Omanure'!C39+'world mobile&amp;stationary_N2O'!C39+'Human Sewage'!C39+'Biomass EDGAR 3.2'!C42+world_biomass_N2O!C39+'NonAG Other'!C39</f>
        <v>30.908026018400005</v>
      </c>
      <c r="D39" s="40">
        <f>'World ag soils'!D39+'Industrial Processes'!D39+'world N2Omanure'!D39+'world mobile&amp;stationary_N2O'!D39+'Human Sewage'!D39+'Biomass EDGAR 3.2'!D42+world_biomass_N2O!D39+'NonAG Other'!D39</f>
        <v>32.93469854874203</v>
      </c>
      <c r="E39" s="40">
        <f>'World ag soils'!E39+'Industrial Processes'!E39+'world N2Omanure'!E39+'world mobile&amp;stationary_N2O'!E39+'Human Sewage'!E39+'Biomass EDGAR 3.2'!E42+world_biomass_N2O!E39+'NonAG Other'!E39</f>
        <v>34.01090545588406</v>
      </c>
      <c r="F39" s="40">
        <f>'World ag soils'!F39+'Industrial Processes'!F39+'world N2Omanure'!F39+'world mobile&amp;stationary_N2O'!F39+'Human Sewage'!F39+'Biomass EDGAR 3.2'!F42+world_biomass_N2O!F39+'NonAG Other'!F39</f>
        <v>34.766824727455074</v>
      </c>
      <c r="G39" s="40">
        <f>'World ag soils'!G39+'Industrial Processes'!G39+'world N2Omanure'!G39+'world mobile&amp;stationary_N2O'!G39+'Human Sewage'!G39+'Biomass EDGAR 3.2'!G42+world_biomass_N2O!G39+'NonAG Other'!G39</f>
        <v>35.98395409507736</v>
      </c>
      <c r="H39" s="40">
        <f>'World ag soils'!H39+'Industrial Processes'!H39+'world N2Omanure'!H39+'world mobile&amp;stationary_N2O'!H39+'Human Sewage'!H39+'Biomass EDGAR 3.2'!H42+world_biomass_N2O!H39+'NonAG Other'!H39</f>
        <v>37.19942052269966</v>
      </c>
    </row>
    <row r="40" spans="1:8" ht="12.75">
      <c r="A40" s="25" t="s">
        <v>73</v>
      </c>
      <c r="B40" s="40">
        <f>'World ag soils'!B40+'Industrial Processes'!B40+'world N2Omanure'!B40+'world mobile&amp;stationary_N2O'!B40+'Human Sewage'!B40+'Biomass EDGAR 3.2'!B43+world_biomass_N2O!B40+'NonAG Other'!B40</f>
        <v>2.7684478255089275</v>
      </c>
      <c r="C40" s="40">
        <f>'World ag soils'!C40+'Industrial Processes'!C40+'world N2Omanure'!C40+'world mobile&amp;stationary_N2O'!C40+'Human Sewage'!C40+'Biomass EDGAR 3.2'!C43+world_biomass_N2O!C40+'NonAG Other'!C40</f>
        <v>3.7503610845721624</v>
      </c>
      <c r="D40" s="40">
        <f>'World ag soils'!D40+'Industrial Processes'!D40+'world N2Omanure'!D40+'world mobile&amp;stationary_N2O'!D40+'Human Sewage'!D40+'Biomass EDGAR 3.2'!D43+world_biomass_N2O!D40+'NonAG Other'!D40</f>
        <v>4.9924431325235</v>
      </c>
      <c r="E40" s="40">
        <f>'World ag soils'!E40+'Industrial Processes'!E40+'world N2Omanure'!E40+'world mobile&amp;stationary_N2O'!E40+'Human Sewage'!E40+'Biomass EDGAR 3.2'!E43+world_biomass_N2O!E40+'NonAG Other'!E40</f>
        <v>5.753114511245922</v>
      </c>
      <c r="F40" s="40">
        <f>'World ag soils'!F40+'Industrial Processes'!F40+'world N2Omanure'!F40+'world mobile&amp;stationary_N2O'!F40+'Human Sewage'!F40+'Biomass EDGAR 3.2'!F43+world_biomass_N2O!F40+'NonAG Other'!F40</f>
        <v>6.636542771260829</v>
      </c>
      <c r="G40" s="40">
        <f>'World ag soils'!G40+'Industrial Processes'!G40+'world N2Omanure'!G40+'world mobile&amp;stationary_N2O'!G40+'Human Sewage'!G40+'Biomass EDGAR 3.2'!G43+world_biomass_N2O!G40+'NonAG Other'!G40</f>
        <v>7.594452465158512</v>
      </c>
      <c r="H40" s="40">
        <f>'World ag soils'!H40+'Industrial Processes'!H40+'world N2Omanure'!H40+'world mobile&amp;stationary_N2O'!H40+'Human Sewage'!H40+'Biomass EDGAR 3.2'!H43+world_biomass_N2O!H40+'NonAG Other'!H40</f>
        <v>8.695200395824589</v>
      </c>
    </row>
    <row r="41" spans="1:8" ht="12.75">
      <c r="A41" s="107" t="s">
        <v>26</v>
      </c>
      <c r="B41" s="40">
        <f>'World ag soils'!B41+'Industrial Processes'!B41+'world N2Omanure'!B41+'world mobile&amp;stationary_N2O'!B41+'Human Sewage'!B41+'Biomass EDGAR 3.2'!B44+world_biomass_N2O!B41+'NonAG Other'!B41</f>
        <v>132.80663102719998</v>
      </c>
      <c r="C41" s="40">
        <f>'World ag soils'!C41+'Industrial Processes'!C41+'world N2Omanure'!C41+'world mobile&amp;stationary_N2O'!C41+'Human Sewage'!C41+'Biomass EDGAR 3.2'!C44+world_biomass_N2O!C41+'NonAG Other'!C41</f>
        <v>135.8399813488</v>
      </c>
      <c r="D41" s="40">
        <f>'World ag soils'!D41+'Industrial Processes'!D41+'world N2Omanure'!D41+'world mobile&amp;stationary_N2O'!D41+'Human Sewage'!D41+'Biomass EDGAR 3.2'!D44+world_biomass_N2O!D41+'NonAG Other'!D41</f>
        <v>132.805120264</v>
      </c>
      <c r="E41" s="40">
        <f>'World ag soils'!E41+'Industrial Processes'!E41+'world N2Omanure'!E41+'world mobile&amp;stationary_N2O'!E41+'Human Sewage'!E41+'Biomass EDGAR 3.2'!E44+world_biomass_N2O!E41+'NonAG Other'!E41</f>
        <v>136.8011502156912</v>
      </c>
      <c r="F41" s="40">
        <f>'World ag soils'!F41+'Industrial Processes'!F41+'world N2Omanure'!F41+'world mobile&amp;stationary_N2O'!F41+'Human Sewage'!F41+'Biomass EDGAR 3.2'!F44+world_biomass_N2O!F41+'NonAG Other'!F41</f>
        <v>140.02984080335025</v>
      </c>
      <c r="G41" s="40">
        <f>'World ag soils'!G41+'Industrial Processes'!G41+'world N2Omanure'!G41+'world mobile&amp;stationary_N2O'!G41+'Human Sewage'!G41+'Biomass EDGAR 3.2'!G44+world_biomass_N2O!G41+'NonAG Other'!G41</f>
        <v>146.48170357689827</v>
      </c>
      <c r="H41" s="40">
        <f>'World ag soils'!H41+'Industrial Processes'!H41+'world N2Omanure'!H41+'world mobile&amp;stationary_N2O'!H41+'Human Sewage'!H41+'Biomass EDGAR 3.2'!H44+world_biomass_N2O!H41+'NonAG Other'!H41</f>
        <v>152.9185596528463</v>
      </c>
    </row>
    <row r="42" spans="1:8" ht="12.75">
      <c r="A42" s="104" t="s">
        <v>27</v>
      </c>
      <c r="B42" s="40">
        <f>'World ag soils'!B42+'Industrial Processes'!B42+'world N2Omanure'!B42+'world mobile&amp;stationary_N2O'!B42+'Human Sewage'!B42+'Biomass EDGAR 3.2'!B45+world_biomass_N2O!B42+'NonAG Other'!B42</f>
        <v>74.12912517421935</v>
      </c>
      <c r="C42" s="40">
        <f>'World ag soils'!C42+'Industrial Processes'!C42+'world N2Omanure'!C42+'world mobile&amp;stationary_N2O'!C42+'Human Sewage'!C42+'Biomass EDGAR 3.2'!C45+world_biomass_N2O!C42+'NonAG Other'!C42</f>
        <v>78.00008050338066</v>
      </c>
      <c r="D42" s="40">
        <f>'World ag soils'!D42+'Industrial Processes'!D42+'world N2Omanure'!D42+'world mobile&amp;stationary_N2O'!D42+'Human Sewage'!D42+'Biomass EDGAR 3.2'!D45+world_biomass_N2O!D42+'NonAG Other'!D42</f>
        <v>87.52015354882667</v>
      </c>
      <c r="E42" s="40">
        <f>'World ag soils'!E42+'Industrial Processes'!E42+'world N2Omanure'!E42+'world mobile&amp;stationary_N2O'!E42+'Human Sewage'!E42+'Biomass EDGAR 3.2'!E45+world_biomass_N2O!E42+'NonAG Other'!E42</f>
        <v>83.10172185109991</v>
      </c>
      <c r="F42" s="40">
        <f>'World ag soils'!F42+'Industrial Processes'!F42+'world N2Omanure'!F42+'world mobile&amp;stationary_N2O'!F42+'Human Sewage'!F42+'Biomass EDGAR 3.2'!F45+world_biomass_N2O!F42+'NonAG Other'!F42</f>
        <v>96.66236490991915</v>
      </c>
      <c r="G42" s="40">
        <f>'World ag soils'!G42+'Industrial Processes'!G42+'world N2Omanure'!G42+'world mobile&amp;stationary_N2O'!G42+'Human Sewage'!G42+'Biomass EDGAR 3.2'!G45+world_biomass_N2O!G42+'NonAG Other'!G42</f>
        <v>91.33538116199236</v>
      </c>
      <c r="H42" s="40">
        <f>'World ag soils'!H42+'Industrial Processes'!H42+'world N2Omanure'!H42+'world mobile&amp;stationary_N2O'!H42+'Human Sewage'!H42+'Biomass EDGAR 3.2'!H45+world_biomass_N2O!H42+'NonAG Other'!H42</f>
        <v>96.1563918967019</v>
      </c>
    </row>
    <row r="43" spans="1:8" ht="12.75">
      <c r="A43" s="18" t="s">
        <v>74</v>
      </c>
      <c r="B43" s="40">
        <f>'World ag soils'!B43+'Industrial Processes'!B43+'world N2Omanure'!B43+'world mobile&amp;stationary_N2O'!B43+'Human Sewage'!B43+'Biomass EDGAR 3.2'!B46+world_biomass_N2O!B43+'NonAG Other'!B43</f>
        <v>3.182908425263142</v>
      </c>
      <c r="C43" s="40">
        <f>'World ag soils'!C43+'Industrial Processes'!C43+'world N2Omanure'!C43+'world mobile&amp;stationary_N2O'!C43+'Human Sewage'!C43+'Biomass EDGAR 3.2'!C46+world_biomass_N2O!C43+'NonAG Other'!C43</f>
        <v>4.423464298086166</v>
      </c>
      <c r="D43" s="40">
        <f>'World ag soils'!D43+'Industrial Processes'!D43+'world N2Omanure'!D43+'world mobile&amp;stationary_N2O'!D43+'Human Sewage'!D43+'Biomass EDGAR 3.2'!D46+world_biomass_N2O!D43+'NonAG Other'!D43</f>
        <v>4.522102554307214</v>
      </c>
      <c r="E43" s="40">
        <f>'World ag soils'!E43+'Industrial Processes'!E43+'world N2Omanure'!E43+'world mobile&amp;stationary_N2O'!E43+'Human Sewage'!E43+'Biomass EDGAR 3.2'!E46+world_biomass_N2O!E43+'NonAG Other'!E43</f>
        <v>5.084752380922849</v>
      </c>
      <c r="F43" s="40">
        <f>'World ag soils'!F43+'Industrial Processes'!F43+'world N2Omanure'!F43+'world mobile&amp;stationary_N2O'!F43+'Human Sewage'!F43+'Biomass EDGAR 3.2'!F46+world_biomass_N2O!F43+'NonAG Other'!F43</f>
        <v>5.721513149827306</v>
      </c>
      <c r="G43" s="40">
        <f>'World ag soils'!G43+'Industrial Processes'!G43+'world N2Omanure'!G43+'world mobile&amp;stationary_N2O'!G43+'Human Sewage'!G43+'Biomass EDGAR 3.2'!G46+world_biomass_N2O!G43+'NonAG Other'!G43</f>
        <v>6.441570245536006</v>
      </c>
      <c r="H43" s="40">
        <f>'World ag soils'!H43+'Industrial Processes'!H43+'world N2Omanure'!H43+'world mobile&amp;stationary_N2O'!H43+'Human Sewage'!H43+'Biomass EDGAR 3.2'!H46+world_biomass_N2O!H43+'NonAG Other'!H43</f>
        <v>7.256141023331958</v>
      </c>
    </row>
    <row r="44" spans="1:8" ht="12.75">
      <c r="A44" s="18" t="s">
        <v>75</v>
      </c>
      <c r="B44" s="40">
        <f>'World ag soils'!B44+'Industrial Processes'!B44+'world N2Omanure'!B44+'world mobile&amp;stationary_N2O'!B44+'Human Sewage'!B44+'Biomass EDGAR 3.2'!B47+world_biomass_N2O!B44+'NonAG Other'!B44</f>
        <v>70.5182067575899</v>
      </c>
      <c r="C44" s="40">
        <f>'World ag soils'!C44+'Industrial Processes'!C44+'world N2Omanure'!C44+'world mobile&amp;stationary_N2O'!C44+'Human Sewage'!C44+'Biomass EDGAR 3.2'!C47+world_biomass_N2O!C44+'NonAG Other'!C44</f>
        <v>49.102747935985</v>
      </c>
      <c r="D44" s="40">
        <f>'World ag soils'!D44+'Industrial Processes'!D44+'world N2Omanure'!D44+'world mobile&amp;stationary_N2O'!D44+'Human Sewage'!D44+'Biomass EDGAR 3.2'!D47+world_biomass_N2O!D44+'NonAG Other'!D44</f>
        <v>24.89147020631171</v>
      </c>
      <c r="E44" s="40">
        <f>'World ag soils'!E44+'Industrial Processes'!E44+'world N2Omanure'!E44+'world mobile&amp;stationary_N2O'!E44+'Human Sewage'!E44+'Biomass EDGAR 3.2'!E47+world_biomass_N2O!E44+'NonAG Other'!E44</f>
        <v>25.51931472281804</v>
      </c>
      <c r="F44" s="40">
        <f>'World ag soils'!F44+'Industrial Processes'!F44+'world N2Omanure'!F44+'world mobile&amp;stationary_N2O'!F44+'Human Sewage'!F44+'Biomass EDGAR 3.2'!F47+world_biomass_N2O!F44+'NonAG Other'!F44</f>
        <v>26.246781414688304</v>
      </c>
      <c r="G44" s="40">
        <f>'World ag soils'!G44+'Industrial Processes'!G44+'world N2Omanure'!G44+'world mobile&amp;stationary_N2O'!G44+'Human Sewage'!G44+'Biomass EDGAR 3.2'!G47+world_biomass_N2O!G44+'NonAG Other'!G44</f>
        <v>27.053710343539965</v>
      </c>
      <c r="H44" s="40">
        <f>'World ag soils'!H44+'Industrial Processes'!H44+'world N2Omanure'!H44+'world mobile&amp;stationary_N2O'!H44+'Human Sewage'!H44+'Biomass EDGAR 3.2'!H47+world_biomass_N2O!H44+'NonAG Other'!H44</f>
        <v>27.913163822703652</v>
      </c>
    </row>
    <row r="45" spans="1:8" ht="12.75">
      <c r="A45" s="25" t="s">
        <v>111</v>
      </c>
      <c r="B45" s="40">
        <f>'World ag soils'!B45+'Industrial Processes'!B45+'world N2Omanure'!B45+'world mobile&amp;stationary_N2O'!B45+'Human Sewage'!B45+'Biomass EDGAR 3.2'!B48+world_biomass_N2O!B45+'NonAG Other'!B45</f>
        <v>0.21416973185468677</v>
      </c>
      <c r="C45" s="40">
        <f>'World ag soils'!C45+'Industrial Processes'!C45+'world N2Omanure'!C45+'world mobile&amp;stationary_N2O'!C45+'Human Sewage'!C45+'Biomass EDGAR 3.2'!C48+world_biomass_N2O!C45+'NonAG Other'!C45</f>
        <v>0.4003571498437253</v>
      </c>
      <c r="D45" s="40">
        <f>'World ag soils'!D45+'Industrial Processes'!D45+'world N2Omanure'!D45+'world mobile&amp;stationary_N2O'!D45+'Human Sewage'!D45+'Biomass EDGAR 3.2'!D48+world_biomass_N2O!D45+'NonAG Other'!D45</f>
        <v>0.5137746575353433</v>
      </c>
      <c r="E45" s="40">
        <f>'World ag soils'!E45+'Industrial Processes'!E45+'world N2Omanure'!E45+'world mobile&amp;stationary_N2O'!E45+'Human Sewage'!E45+'Biomass EDGAR 3.2'!E48+world_biomass_N2O!E45+'NonAG Other'!E45</f>
        <v>0.5765729770330644</v>
      </c>
      <c r="F45" s="40">
        <f>'World ag soils'!F45+'Industrial Processes'!F45+'world N2Omanure'!F45+'world mobile&amp;stationary_N2O'!F45+'Human Sewage'!F45+'Biomass EDGAR 3.2'!F48+world_biomass_N2O!F45+'NonAG Other'!F45</f>
        <v>0.6477250453361587</v>
      </c>
      <c r="G45" s="40">
        <f>'World ag soils'!G45+'Industrial Processes'!G45+'world N2Omanure'!G45+'world mobile&amp;stationary_N2O'!G45+'Human Sewage'!G45+'Biomass EDGAR 3.2'!G48+world_biomass_N2O!G45+'NonAG Other'!G45</f>
        <v>0.7134087951963525</v>
      </c>
      <c r="H45" s="40">
        <f>'World ag soils'!H45+'Industrial Processes'!H45+'world N2Omanure'!H45+'world mobile&amp;stationary_N2O'!H45+'Human Sewage'!H45+'Biomass EDGAR 3.2'!H48+world_biomass_N2O!H45+'NonAG Other'!H45</f>
        <v>0.7834739272819032</v>
      </c>
    </row>
    <row r="46" spans="1:8" ht="12.75">
      <c r="A46" s="104" t="s">
        <v>28</v>
      </c>
      <c r="B46" s="40">
        <f>'World ag soils'!B46+'Industrial Processes'!B46+'world N2Omanure'!B46+'world mobile&amp;stationary_N2O'!B46+'Human Sewage'!B46+'Biomass EDGAR 3.2'!B49+world_biomass_N2O!B46+'NonAG Other'!B46</f>
        <v>11.1680964736</v>
      </c>
      <c r="C46" s="40">
        <f>'World ag soils'!C46+'Industrial Processes'!C46+'world N2Omanure'!C46+'world mobile&amp;stationary_N2O'!C46+'Human Sewage'!C46+'Biomass EDGAR 3.2'!C49+world_biomass_N2O!C46+'NonAG Other'!C46</f>
        <v>3.9493802255999997</v>
      </c>
      <c r="D46" s="40">
        <f>'World ag soils'!D46+'Industrial Processes'!D46+'world N2Omanure'!D46+'world mobile&amp;stationary_N2O'!D46+'Human Sewage'!D46+'Biomass EDGAR 3.2'!D49+world_biomass_N2O!D46+'NonAG Other'!D46</f>
        <v>3.6650860735999995</v>
      </c>
      <c r="E46" s="40">
        <f>'World ag soils'!E46+'Industrial Processes'!E46+'world N2Omanure'!E46+'world mobile&amp;stationary_N2O'!E46+'Human Sewage'!E46+'Biomass EDGAR 3.2'!E49+world_biomass_N2O!E46+'NonAG Other'!E46</f>
        <v>3.6620123647999994</v>
      </c>
      <c r="F46" s="40">
        <f>'World ag soils'!F46+'Industrial Processes'!F46+'world N2Omanure'!F46+'world mobile&amp;stationary_N2O'!F46+'Human Sewage'!F46+'Biomass EDGAR 3.2'!F49+world_biomass_N2O!F46+'NonAG Other'!F46</f>
        <v>3.6605742607999994</v>
      </c>
      <c r="G46" s="40">
        <f>'World ag soils'!G46+'Industrial Processes'!G46+'world N2Omanure'!G46+'world mobile&amp;stationary_N2O'!G46+'Human Sewage'!G46+'Biomass EDGAR 3.2'!G49+world_biomass_N2O!G46+'NonAG Other'!G46</f>
        <v>3.6562265599999995</v>
      </c>
      <c r="H46" s="40">
        <f>'World ag soils'!H46+'Industrial Processes'!H46+'world N2Omanure'!H46+'world mobile&amp;stationary_N2O'!H46+'Human Sewage'!H46+'Biomass EDGAR 3.2'!H49+world_biomass_N2O!H46+'NonAG Other'!H46</f>
        <v>3.6533336575999993</v>
      </c>
    </row>
    <row r="47" spans="1:8" ht="12.75">
      <c r="A47" s="104" t="s">
        <v>29</v>
      </c>
      <c r="B47" s="40">
        <f>'World ag soils'!B47+'Industrial Processes'!B47+'world N2Omanure'!B47+'world mobile&amp;stationary_N2O'!B47+'Human Sewage'!B47+'Biomass EDGAR 3.2'!B50+world_biomass_N2O!B47+'NonAG Other'!B47</f>
        <v>0.01846</v>
      </c>
      <c r="C47" s="40">
        <f>'World ag soils'!C47+'Industrial Processes'!C47+'world N2Omanure'!C47+'world mobile&amp;stationary_N2O'!C47+'Human Sewage'!C47+'Biomass EDGAR 3.2'!C50+world_biomass_N2O!C47+'NonAG Other'!C47</f>
        <v>0.01466</v>
      </c>
      <c r="D47" s="40">
        <f>'World ag soils'!D47+'Industrial Processes'!D47+'world N2Omanure'!D47+'world mobile&amp;stationary_N2O'!D47+'Human Sewage'!D47+'Biomass EDGAR 3.2'!D50+world_biomass_N2O!D47+'NonAG Other'!D47</f>
        <v>0.01554</v>
      </c>
      <c r="E47" s="40">
        <f>'World ag soils'!E47+'Industrial Processes'!E47+'world N2Omanure'!E47+'world mobile&amp;stationary_N2O'!E47+'Human Sewage'!E47+'Biomass EDGAR 3.2'!E50+world_biomass_N2O!E47+'NonAG Other'!E47</f>
        <v>0.01466</v>
      </c>
      <c r="F47" s="40">
        <f>'World ag soils'!F47+'Industrial Processes'!F47+'world N2Omanure'!F47+'world mobile&amp;stationary_N2O'!F47+'Human Sewage'!F47+'Biomass EDGAR 3.2'!F50+world_biomass_N2O!F47+'NonAG Other'!F47</f>
        <v>0.019287640449438204</v>
      </c>
      <c r="G47" s="40">
        <f>'World ag soils'!G47+'Industrial Processes'!G47+'world N2Omanure'!G47+'world mobile&amp;stationary_N2O'!G47+'Human Sewage'!G47+'Biomass EDGAR 3.2'!G50+world_biomass_N2O!G47+'NonAG Other'!G47</f>
        <v>0.014124420190995909</v>
      </c>
      <c r="H47" s="40">
        <f>'World ag soils'!H47+'Industrial Processes'!H47+'world N2Omanure'!H47+'world mobile&amp;stationary_N2O'!H47+'Human Sewage'!H47+'Biomass EDGAR 3.2'!H50+world_biomass_N2O!H47+'NonAG Other'!H47</f>
        <v>0.013948840381991815</v>
      </c>
    </row>
    <row r="48" spans="1:8" ht="12.75">
      <c r="A48" s="107" t="s">
        <v>30</v>
      </c>
      <c r="B48" s="40">
        <f>'World ag soils'!B48+'Industrial Processes'!B48+'world N2Omanure'!B48+'world mobile&amp;stationary_N2O'!B48+'Human Sewage'!B48+'Biomass EDGAR 3.2'!B51+world_biomass_N2O!B48+'NonAG Other'!B48</f>
        <v>1.487201792</v>
      </c>
      <c r="C48" s="40">
        <f>'World ag soils'!C48+'Industrial Processes'!C48+'world N2Omanure'!C48+'world mobile&amp;stationary_N2O'!C48+'Human Sewage'!C48+'Biomass EDGAR 3.2'!C51+world_biomass_N2O!C48+'NonAG Other'!C48</f>
        <v>1.48334074</v>
      </c>
      <c r="D48" s="40">
        <f>'World ag soils'!D48+'Industrial Processes'!D48+'world N2Omanure'!D48+'world mobile&amp;stationary_N2O'!D48+'Human Sewage'!D48+'Biomass EDGAR 3.2'!D51+world_biomass_N2O!D48+'NonAG Other'!D48</f>
        <v>1.482325456</v>
      </c>
      <c r="E48" s="40">
        <f>'World ag soils'!E48+'Industrial Processes'!E48+'world N2Omanure'!E48+'world mobile&amp;stationary_N2O'!E48+'Human Sewage'!E48+'Biomass EDGAR 3.2'!E51+world_biomass_N2O!E48+'NonAG Other'!E48</f>
        <v>1.480027708</v>
      </c>
      <c r="F48" s="40">
        <f>'World ag soils'!F48+'Industrial Processes'!F48+'world N2Omanure'!F48+'world mobile&amp;stationary_N2O'!F48+'Human Sewage'!F48+'Biomass EDGAR 3.2'!F51+world_biomass_N2O!F48+'NonAG Other'!F48</f>
        <v>1.476874984</v>
      </c>
      <c r="G48" s="40">
        <f>'World ag soils'!G48+'Industrial Processes'!G48+'world N2Omanure'!G48+'world mobile&amp;stationary_N2O'!G48+'Human Sewage'!G48+'Biomass EDGAR 3.2'!G51+world_biomass_N2O!G48+'NonAG Other'!G48</f>
        <v>1.473882568</v>
      </c>
      <c r="H48" s="40">
        <f>'World ag soils'!H48+'Industrial Processes'!H48+'world N2Omanure'!H48+'world mobile&amp;stationary_N2O'!H48+'Human Sewage'!H48+'Biomass EDGAR 3.2'!H51+world_biomass_N2O!H48+'NonAG Other'!H48</f>
        <v>1.4709435880000001</v>
      </c>
    </row>
    <row r="49" spans="1:8" ht="12.75">
      <c r="A49" s="107" t="s">
        <v>31</v>
      </c>
      <c r="B49" s="40">
        <f>'World ag soils'!B49+'Industrial Processes'!B49+'world N2Omanure'!B49+'world mobile&amp;stationary_N2O'!B49+'Human Sewage'!B49+'Biomass EDGAR 3.2'!B52+world_biomass_N2O!B49+'NonAG Other'!B49</f>
        <v>0.6000219999999999</v>
      </c>
      <c r="C49" s="40">
        <f>'World ag soils'!C49+'Industrial Processes'!C49+'world N2Omanure'!C49+'world mobile&amp;stationary_N2O'!C49+'Human Sewage'!C49+'Biomass EDGAR 3.2'!C52+world_biomass_N2O!C49+'NonAG Other'!C49</f>
        <v>0.65</v>
      </c>
      <c r="D49" s="40">
        <f>'World ag soils'!D49+'Industrial Processes'!D49+'world N2Omanure'!D49+'world mobile&amp;stationary_N2O'!D49+'Human Sewage'!D49+'Biomass EDGAR 3.2'!D52+world_biomass_N2O!D49+'NonAG Other'!D49</f>
        <v>0.6799999999999999</v>
      </c>
      <c r="E49" s="40">
        <f>'World ag soils'!E49+'Industrial Processes'!E49+'world N2Omanure'!E49+'world mobile&amp;stationary_N2O'!E49+'Human Sewage'!E49+'Biomass EDGAR 3.2'!E52+world_biomass_N2O!E49+'NonAG Other'!E49</f>
        <v>0.6799999999999999</v>
      </c>
      <c r="F49" s="40">
        <f>'World ag soils'!F49+'Industrial Processes'!F49+'world N2Omanure'!F49+'world mobile&amp;stationary_N2O'!F49+'Human Sewage'!F49+'Biomass EDGAR 3.2'!F52+world_biomass_N2O!F49+'NonAG Other'!F49</f>
        <v>0.6799999999999999</v>
      </c>
      <c r="G49" s="40">
        <f>'World ag soils'!G49+'Industrial Processes'!G49+'world N2Omanure'!G49+'world mobile&amp;stationary_N2O'!G49+'Human Sewage'!G49+'Biomass EDGAR 3.2'!G52+world_biomass_N2O!G49+'NonAG Other'!G49</f>
        <v>0.6799999999999999</v>
      </c>
      <c r="H49" s="40">
        <f>'World ag soils'!H49+'Industrial Processes'!H49+'world N2Omanure'!H49+'world mobile&amp;stationary_N2O'!H49+'Human Sewage'!H49+'Biomass EDGAR 3.2'!H52+world_biomass_N2O!H49+'NonAG Other'!H49</f>
        <v>0.6799999999999999</v>
      </c>
    </row>
    <row r="50" spans="1:8" ht="12.75">
      <c r="A50" s="25" t="s">
        <v>32</v>
      </c>
      <c r="B50" s="40">
        <f>'World ag soils'!B50+'Industrial Processes'!B50+'world N2Omanure'!B50+'world mobile&amp;stationary_N2O'!B50+'Human Sewage'!B50+'Biomass EDGAR 3.2'!B53+world_biomass_N2O!B50+'NonAG Other'!B50</f>
        <v>198.25143270429967</v>
      </c>
      <c r="C50" s="40">
        <f>'World ag soils'!C50+'Industrial Processes'!C50+'world N2Omanure'!C50+'world mobile&amp;stationary_N2O'!C50+'Human Sewage'!C50+'Biomass EDGAR 3.2'!C53+world_biomass_N2O!C50+'NonAG Other'!C50</f>
        <v>190.2734317117665</v>
      </c>
      <c r="D50" s="40">
        <f>'World ag soils'!D50+'Industrial Processes'!D50+'world N2Omanure'!D50+'world mobile&amp;stationary_N2O'!D50+'Human Sewage'!D50+'Biomass EDGAR 3.2'!D53+world_biomass_N2O!D50+'NonAG Other'!D50</f>
        <v>196.0270011266798</v>
      </c>
      <c r="E50" s="40">
        <f>'World ag soils'!E50+'Industrial Processes'!E50+'world N2Omanure'!E50+'world mobile&amp;stationary_N2O'!E50+'Human Sewage'!E50+'Biomass EDGAR 3.2'!E53+world_biomass_N2O!E50+'NonAG Other'!E50</f>
        <v>217.8257568359992</v>
      </c>
      <c r="F50" s="40">
        <f>'World ag soils'!F50+'Industrial Processes'!F50+'world N2Omanure'!F50+'world mobile&amp;stationary_N2O'!F50+'Human Sewage'!F50+'Biomass EDGAR 3.2'!F53+world_biomass_N2O!F50+'NonAG Other'!F50</f>
        <v>240.51009242858876</v>
      </c>
      <c r="G50" s="40">
        <f>'World ag soils'!G50+'Industrial Processes'!G50+'world N2Omanure'!G50+'world mobile&amp;stationary_N2O'!G50+'Human Sewage'!G50+'Biomass EDGAR 3.2'!G53+world_biomass_N2O!G50+'NonAG Other'!G50</f>
        <v>265.7086485834991</v>
      </c>
      <c r="H50" s="40">
        <f>'World ag soils'!H50+'Industrial Processes'!H50+'world N2Omanure'!H50+'world mobile&amp;stationary_N2O'!H50+'Human Sewage'!H50+'Biomass EDGAR 3.2'!H53+world_biomass_N2O!H50+'NonAG Other'!H50</f>
        <v>293.76359414412616</v>
      </c>
    </row>
    <row r="51" spans="1:8" ht="12.75">
      <c r="A51" s="41" t="s">
        <v>76</v>
      </c>
      <c r="B51" s="40">
        <f>'World ag soils'!B51+'Industrial Processes'!B51+'world N2Omanure'!B51+'world mobile&amp;stationary_N2O'!B51+'Human Sewage'!B51+'Biomass EDGAR 3.2'!B54+world_biomass_N2O!B51+'NonAG Other'!B51</f>
        <v>4.685567101323375</v>
      </c>
      <c r="C51" s="40">
        <f>'World ag soils'!C51+'Industrial Processes'!C51+'world N2Omanure'!C51+'world mobile&amp;stationary_N2O'!C51+'Human Sewage'!C51+'Biomass EDGAR 3.2'!C54+world_biomass_N2O!C51+'NonAG Other'!C51</f>
        <v>1.8337492735196135</v>
      </c>
      <c r="D51" s="40">
        <f>'World ag soils'!D51+'Industrial Processes'!D51+'world N2Omanure'!D51+'world mobile&amp;stationary_N2O'!D51+'Human Sewage'!D51+'Biomass EDGAR 3.2'!D54+world_biomass_N2O!D51+'NonAG Other'!D51</f>
        <v>1.3074488263279354</v>
      </c>
      <c r="E51" s="40">
        <f>'World ag soils'!E51+'Industrial Processes'!E51+'world N2Omanure'!E51+'world mobile&amp;stationary_N2O'!E51+'Human Sewage'!E51+'Biomass EDGAR 3.2'!E54+world_biomass_N2O!E51+'NonAG Other'!E51</f>
        <v>1.3531383976303877</v>
      </c>
      <c r="F51" s="40">
        <f>'World ag soils'!F51+'Industrial Processes'!F51+'world N2Omanure'!F51+'world mobile&amp;stationary_N2O'!F51+'Human Sewage'!F51+'Biomass EDGAR 3.2'!F54+world_biomass_N2O!F51+'NonAG Other'!F51</f>
        <v>1.4017451467064153</v>
      </c>
      <c r="G51" s="40">
        <f>'World ag soils'!G51+'Industrial Processes'!G51+'world N2Omanure'!G51+'world mobile&amp;stationary_N2O'!G51+'Human Sewage'!G51+'Biomass EDGAR 3.2'!G54+world_biomass_N2O!G51+'NonAG Other'!G51</f>
        <v>1.455754702221649</v>
      </c>
      <c r="H51" s="40">
        <f>'World ag soils'!H51+'Industrial Processes'!H51+'world N2Omanure'!H51+'world mobile&amp;stationary_N2O'!H51+'Human Sewage'!H51+'Biomass EDGAR 3.2'!H54+world_biomass_N2O!H51+'NonAG Other'!H51</f>
        <v>1.5131752014650988</v>
      </c>
    </row>
    <row r="52" spans="1:8" ht="12.75">
      <c r="A52" s="67" t="s">
        <v>33</v>
      </c>
      <c r="B52" s="40">
        <f>'World ag soils'!B52+'Industrial Processes'!B52+'world N2Omanure'!B52+'world mobile&amp;stationary_N2O'!B52+'Human Sewage'!B52+'Biomass EDGAR 3.2'!B55+world_biomass_N2O!B52+'NonAG Other'!B52</f>
        <v>0</v>
      </c>
      <c r="C52" s="40">
        <f>'World ag soils'!C52+'Industrial Processes'!C52+'world N2Omanure'!C52+'world mobile&amp;stationary_N2O'!C52+'Human Sewage'!C52+'Biomass EDGAR 3.2'!C55+world_biomass_N2O!C52+'NonAG Other'!C52</f>
        <v>0</v>
      </c>
      <c r="D52" s="40">
        <f>'World ag soils'!D52+'Industrial Processes'!D52+'world N2Omanure'!D52+'world mobile&amp;stationary_N2O'!D52+'Human Sewage'!D52+'Biomass EDGAR 3.2'!D55+world_biomass_N2O!D52+'NonAG Other'!D52</f>
        <v>0</v>
      </c>
      <c r="E52" s="40">
        <f>'World ag soils'!E52+'Industrial Processes'!E52+'world N2Omanure'!E52+'world mobile&amp;stationary_N2O'!E52+'Human Sewage'!E52+'Biomass EDGAR 3.2'!E55+world_biomass_N2O!E52+'NonAG Other'!E52</f>
        <v>0</v>
      </c>
      <c r="F52" s="40">
        <f>'World ag soils'!F52+'Industrial Processes'!F52+'world N2Omanure'!F52+'world mobile&amp;stationary_N2O'!F52+'Human Sewage'!F52+'Biomass EDGAR 3.2'!F55+world_biomass_N2O!F52+'NonAG Other'!F52</f>
        <v>0</v>
      </c>
      <c r="G52" s="40">
        <f>'World ag soils'!G52+'Industrial Processes'!G52+'world N2Omanure'!G52+'world mobile&amp;stationary_N2O'!G52+'Human Sewage'!G52+'Biomass EDGAR 3.2'!G55+world_biomass_N2O!G52+'NonAG Other'!G52</f>
        <v>0</v>
      </c>
      <c r="H52" s="40">
        <f>'World ag soils'!H52+'Industrial Processes'!H52+'world N2Omanure'!H52+'world mobile&amp;stationary_N2O'!H52+'Human Sewage'!H52+'Biomass EDGAR 3.2'!H55+world_biomass_N2O!H52+'NonAG Other'!H52</f>
        <v>0</v>
      </c>
    </row>
    <row r="53" spans="1:8" ht="12.75">
      <c r="A53" s="20" t="s">
        <v>77</v>
      </c>
      <c r="B53" s="40">
        <f>'World ag soils'!B53+'Industrial Processes'!B53+'world N2Omanure'!B53+'world mobile&amp;stationary_N2O'!B53+'Human Sewage'!B53+'Biomass EDGAR 3.2'!B56+world_biomass_N2O!B53+'NonAG Other'!B53</f>
        <v>28.157193458646425</v>
      </c>
      <c r="C53" s="40">
        <f>'World ag soils'!C53+'Industrial Processes'!C53+'world N2Omanure'!C53+'world mobile&amp;stationary_N2O'!C53+'Human Sewage'!C53+'Biomass EDGAR 3.2'!C56+world_biomass_N2O!C53+'NonAG Other'!C53</f>
        <v>32.32501540608715</v>
      </c>
      <c r="D53" s="40">
        <f>'World ag soils'!D53+'Industrial Processes'!D53+'world N2Omanure'!D53+'world mobile&amp;stationary_N2O'!D53+'Human Sewage'!D53+'Biomass EDGAR 3.2'!D56+world_biomass_N2O!D53+'NonAG Other'!D53</f>
        <v>40.03032657682922</v>
      </c>
      <c r="E53" s="40">
        <f>'World ag soils'!E53+'Industrial Processes'!E53+'world N2Omanure'!E53+'world mobile&amp;stationary_N2O'!E53+'Human Sewage'!E53+'Biomass EDGAR 3.2'!E56+world_biomass_N2O!E53+'NonAG Other'!E53</f>
        <v>43.38586900251653</v>
      </c>
      <c r="F53" s="40">
        <f>'World ag soils'!F53+'Industrial Processes'!F53+'world N2Omanure'!F53+'world mobile&amp;stationary_N2O'!F53+'Human Sewage'!F53+'Biomass EDGAR 3.2'!F56+world_biomass_N2O!F53+'NonAG Other'!F53</f>
        <v>46.74587290502098</v>
      </c>
      <c r="G53" s="40">
        <f>'World ag soils'!G53+'Industrial Processes'!G53+'world N2Omanure'!G53+'world mobile&amp;stationary_N2O'!G53+'Human Sewage'!G53+'Biomass EDGAR 3.2'!G56+world_biomass_N2O!G53+'NonAG Other'!G53</f>
        <v>50.576125099640315</v>
      </c>
      <c r="H53" s="40">
        <f>'World ag soils'!H53+'Industrial Processes'!H53+'world N2Omanure'!H53+'world mobile&amp;stationary_N2O'!H53+'Human Sewage'!H53+'Biomass EDGAR 3.2'!H56+world_biomass_N2O!H53+'NonAG Other'!H53</f>
        <v>54.407554785248124</v>
      </c>
    </row>
    <row r="54" spans="1:8" ht="12.75">
      <c r="A54" s="20" t="s">
        <v>78</v>
      </c>
      <c r="B54" s="40">
        <f>'World ag soils'!B54+'Industrial Processes'!B54+'world N2Omanure'!B54+'world mobile&amp;stationary_N2O'!B54+'Human Sewage'!B54+'Biomass EDGAR 3.2'!B57+world_biomass_N2O!B54+'NonAG Other'!B54</f>
        <v>30.430046102057144</v>
      </c>
      <c r="C54" s="40">
        <f>'World ag soils'!C54+'Industrial Processes'!C54+'world N2Omanure'!C54+'world mobile&amp;stationary_N2O'!C54+'Human Sewage'!C54+'Biomass EDGAR 3.2'!C57+world_biomass_N2O!C54+'NonAG Other'!C54</f>
        <v>34.99196538701655</v>
      </c>
      <c r="D54" s="40">
        <f>'World ag soils'!D54+'Industrial Processes'!D54+'world N2Omanure'!D54+'world mobile&amp;stationary_N2O'!D54+'Human Sewage'!D54+'Biomass EDGAR 3.2'!D57+world_biomass_N2O!D54+'NonAG Other'!D54</f>
        <v>40.12111396450291</v>
      </c>
      <c r="E54" s="40">
        <f>'World ag soils'!E54+'Industrial Processes'!E54+'world N2Omanure'!E54+'world mobile&amp;stationary_N2O'!E54+'Human Sewage'!E54+'Biomass EDGAR 3.2'!E57+world_biomass_N2O!E54+'NonAG Other'!E54</f>
        <v>46.68539258137297</v>
      </c>
      <c r="F54" s="40">
        <f>'World ag soils'!F54+'Industrial Processes'!F54+'world N2Omanure'!F54+'world mobile&amp;stationary_N2O'!F54+'Human Sewage'!F54+'Biomass EDGAR 3.2'!F57+world_biomass_N2O!F54+'NonAG Other'!F54</f>
        <v>53.21813470391626</v>
      </c>
      <c r="G54" s="40">
        <f>'World ag soils'!G54+'Industrial Processes'!G54+'world N2Omanure'!G54+'world mobile&amp;stationary_N2O'!G54+'Human Sewage'!G54+'Biomass EDGAR 3.2'!G57+world_biomass_N2O!G54+'NonAG Other'!G54</f>
        <v>62.59063219299135</v>
      </c>
      <c r="H54" s="40">
        <f>'World ag soils'!H54+'Industrial Processes'!H54+'world N2Omanure'!H54+'world mobile&amp;stationary_N2O'!H54+'Human Sewage'!H54+'Biomass EDGAR 3.2'!H57+world_biomass_N2O!H54+'NonAG Other'!H54</f>
        <v>71.97423174387166</v>
      </c>
    </row>
    <row r="55" spans="1:8" ht="12.75">
      <c r="A55" s="20" t="s">
        <v>79</v>
      </c>
      <c r="B55" s="40">
        <f>'World ag soils'!B55+'Industrial Processes'!B55+'world N2Omanure'!B55+'world mobile&amp;stationary_N2O'!B55+'Human Sewage'!B55+'Biomass EDGAR 3.2'!B58+world_biomass_N2O!B55+'NonAG Other'!B55</f>
        <v>21.47237810256779</v>
      </c>
      <c r="C55" s="40">
        <f>'World ag soils'!C55+'Industrial Processes'!C55+'world N2Omanure'!C55+'world mobile&amp;stationary_N2O'!C55+'Human Sewage'!C55+'Biomass EDGAR 3.2'!C58+world_biomass_N2O!C55+'NonAG Other'!C55</f>
        <v>23.72993568129531</v>
      </c>
      <c r="D55" s="40">
        <f>'World ag soils'!D55+'Industrial Processes'!D55+'world N2Omanure'!D55+'world mobile&amp;stationary_N2O'!D55+'Human Sewage'!D55+'Biomass EDGAR 3.2'!D58+world_biomass_N2O!D55+'NonAG Other'!D55</f>
        <v>25.970151125628945</v>
      </c>
      <c r="E55" s="40">
        <f>'World ag soils'!E55+'Industrial Processes'!E55+'world N2Omanure'!E55+'world mobile&amp;stationary_N2O'!E55+'Human Sewage'!E55+'Biomass EDGAR 3.2'!E58+world_biomass_N2O!E55+'NonAG Other'!E55</f>
        <v>29.057482210823125</v>
      </c>
      <c r="F55" s="40">
        <f>'World ag soils'!F55+'Industrial Processes'!F55+'world N2Omanure'!F55+'world mobile&amp;stationary_N2O'!F55+'Human Sewage'!F55+'Biomass EDGAR 3.2'!F58+world_biomass_N2O!F55+'NonAG Other'!F55</f>
        <v>32.55173495673926</v>
      </c>
      <c r="G55" s="40">
        <f>'World ag soils'!G55+'Industrial Processes'!G55+'world N2Omanure'!G55+'world mobile&amp;stationary_N2O'!G55+'Human Sewage'!G55+'Biomass EDGAR 3.2'!G58+world_biomass_N2O!G55+'NonAG Other'!G55</f>
        <v>36.48377277490067</v>
      </c>
      <c r="H55" s="40">
        <f>'World ag soils'!H55+'Industrial Processes'!H55+'world N2Omanure'!H55+'world mobile&amp;stationary_N2O'!H55+'Human Sewage'!H55+'Biomass EDGAR 3.2'!H58+world_biomass_N2O!H55+'NonAG Other'!H55</f>
        <v>40.93498152577553</v>
      </c>
    </row>
    <row r="56" spans="1:8" ht="12.75">
      <c r="A56" s="70" t="s">
        <v>34</v>
      </c>
      <c r="B56" s="40">
        <f>'World ag soils'!B56+'Industrial Processes'!B56+'world N2Omanure'!B56+'world mobile&amp;stationary_N2O'!B56+'Human Sewage'!B56+'Biomass EDGAR 3.2'!B59+world_biomass_N2O!B56+'NonAG Other'!B56</f>
        <v>64.202999672</v>
      </c>
      <c r="C56" s="40">
        <f>'World ag soils'!C56+'Industrial Processes'!C56+'world N2Omanure'!C56+'world mobile&amp;stationary_N2O'!C56+'Human Sewage'!C56+'Biomass EDGAR 3.2'!C59+world_biomass_N2O!C56+'NonAG Other'!C56</f>
        <v>72.66502632400001</v>
      </c>
      <c r="D56" s="40">
        <f>'World ag soils'!D56+'Industrial Processes'!D56+'world N2Omanure'!D56+'world mobile&amp;stationary_N2O'!D56+'Human Sewage'!D56+'Biomass EDGAR 3.2'!D59+world_biomass_N2O!D56+'NonAG Other'!D56</f>
        <v>73.829624404</v>
      </c>
      <c r="E56" s="40">
        <f>'World ag soils'!E56+'Industrial Processes'!E56+'world N2Omanure'!E56+'world mobile&amp;stationary_N2O'!E56+'Human Sewage'!E56+'Biomass EDGAR 3.2'!E59+world_biomass_N2O!E56+'NonAG Other'!E56</f>
        <v>76.42978461440964</v>
      </c>
      <c r="F56" s="40">
        <f>'World ag soils'!F56+'Industrial Processes'!F56+'world N2Omanure'!F56+'world mobile&amp;stationary_N2O'!F56+'Human Sewage'!F56+'Biomass EDGAR 3.2'!F59+world_biomass_N2O!F56+'NonAG Other'!F56</f>
        <v>77.03212077161446</v>
      </c>
      <c r="G56" s="40">
        <f>'World ag soils'!G56+'Industrial Processes'!G56+'world N2Omanure'!G56+'world mobile&amp;stationary_N2O'!G56+'Human Sewage'!G56+'Biomass EDGAR 3.2'!G59+world_biomass_N2O!G56+'NonAG Other'!G56</f>
        <v>78.80833761472891</v>
      </c>
      <c r="H56" s="40">
        <f>'World ag soils'!H56+'Industrial Processes'!H56+'world N2Omanure'!H56+'world mobile&amp;stationary_N2O'!H56+'Human Sewage'!H56+'Biomass EDGAR 3.2'!H59+world_biomass_N2O!H56+'NonAG Other'!H56</f>
        <v>79.58333973784337</v>
      </c>
    </row>
    <row r="57" spans="1:8" ht="12.75">
      <c r="A57" s="70" t="s">
        <v>35</v>
      </c>
      <c r="B57" s="40">
        <f>'World ag soils'!B57+'Industrial Processes'!B57+'world N2Omanure'!B57+'world mobile&amp;stationary_N2O'!B57+'Human Sewage'!B57+'Biomass EDGAR 3.2'!B60+world_biomass_N2O!B57+'NonAG Other'!B57</f>
        <v>37.987248212000004</v>
      </c>
      <c r="C57" s="40">
        <f>'World ag soils'!C57+'Industrial Processes'!C57+'world N2Omanure'!C57+'world mobile&amp;stationary_N2O'!C57+'Human Sewage'!C57+'Biomass EDGAR 3.2'!C60+world_biomass_N2O!C57+'NonAG Other'!C57</f>
        <v>38.7770095768</v>
      </c>
      <c r="D57" s="40">
        <f>'World ag soils'!D57+'Industrial Processes'!D57+'world N2Omanure'!D57+'world mobile&amp;stationary_N2O'!D57+'Human Sewage'!D57+'Biomass EDGAR 3.2'!D60+world_biomass_N2O!D57+'NonAG Other'!D57</f>
        <v>39.767798722831195</v>
      </c>
      <c r="E57" s="40">
        <f>'World ag soils'!E57+'Industrial Processes'!E57+'world N2Omanure'!E57+'world mobile&amp;stationary_N2O'!E57+'Human Sewage'!E57+'Biomass EDGAR 3.2'!E60+world_biomass_N2O!E57+'NonAG Other'!E57</f>
        <v>46.4075262826402</v>
      </c>
      <c r="F57" s="40">
        <f>'World ag soils'!F57+'Industrial Processes'!F57+'world N2Omanure'!F57+'world mobile&amp;stationary_N2O'!F57+'Human Sewage'!F57+'Biomass EDGAR 3.2'!F60+world_biomass_N2O!F57+'NonAG Other'!F57</f>
        <v>51.82392357454393</v>
      </c>
      <c r="G57" s="40">
        <f>'World ag soils'!G57+'Industrial Processes'!G57+'world N2Omanure'!G57+'world mobile&amp;stationary_N2O'!G57+'Human Sewage'!G57+'Biomass EDGAR 3.2'!G60+world_biomass_N2O!G57+'NonAG Other'!G57</f>
        <v>59.94637446560031</v>
      </c>
      <c r="H57" s="40">
        <f>'World ag soils'!H57+'Industrial Processes'!H57+'world N2Omanure'!H57+'world mobile&amp;stationary_N2O'!H57+'Human Sewage'!H57+'Biomass EDGAR 3.2'!H60+world_biomass_N2O!H57+'NonAG Other'!H57</f>
        <v>67.96781305105667</v>
      </c>
    </row>
    <row r="58" spans="1:8" ht="12.75">
      <c r="A58" s="20" t="s">
        <v>80</v>
      </c>
      <c r="B58" s="40">
        <f>'World ag soils'!B58+'Industrial Processes'!B58+'world N2Omanure'!B58+'world mobile&amp;stationary_N2O'!B58+'Human Sewage'!B58+'Biomass EDGAR 3.2'!B61+world_biomass_N2O!B58+'NonAG Other'!B58</f>
        <v>112.12424066739122</v>
      </c>
      <c r="C58" s="40">
        <f>'World ag soils'!C58+'Industrial Processes'!C58+'world N2Omanure'!C58+'world mobile&amp;stationary_N2O'!C58+'Human Sewage'!C58+'Biomass EDGAR 3.2'!C61+world_biomass_N2O!C58+'NonAG Other'!C58</f>
        <v>117.89956629790908</v>
      </c>
      <c r="D58" s="40">
        <f>'World ag soils'!D58+'Industrial Processes'!D58+'world N2Omanure'!D58+'world mobile&amp;stationary_N2O'!D58+'Human Sewage'!D58+'Biomass EDGAR 3.2'!D61+world_biomass_N2O!D58+'NonAG Other'!D58</f>
        <v>132.43714292772776</v>
      </c>
      <c r="E58" s="40">
        <f>'World ag soils'!E58+'Industrial Processes'!E58+'world N2Omanure'!E58+'world mobile&amp;stationary_N2O'!E58+'Human Sewage'!E58+'Biomass EDGAR 3.2'!E61+world_biomass_N2O!E58+'NonAG Other'!E58</f>
        <v>154.587235977036</v>
      </c>
      <c r="F58" s="40">
        <f>'World ag soils'!F58+'Industrial Processes'!F58+'world N2Omanure'!F58+'world mobile&amp;stationary_N2O'!F58+'Human Sewage'!F58+'Biomass EDGAR 3.2'!F61+world_biomass_N2O!F58+'NonAG Other'!F58</f>
        <v>180.66839146388742</v>
      </c>
      <c r="G58" s="40">
        <f>'World ag soils'!G58+'Industrial Processes'!G58+'world N2Omanure'!G58+'world mobile&amp;stationary_N2O'!G58+'Human Sewage'!G58+'Biomass EDGAR 3.2'!G61+world_biomass_N2O!G58+'NonAG Other'!G58</f>
        <v>211.2038131756548</v>
      </c>
      <c r="H58" s="40">
        <f>'World ag soils'!H58+'Industrial Processes'!H58+'world N2Omanure'!H58+'world mobile&amp;stationary_N2O'!H58+'Human Sewage'!H58+'Biomass EDGAR 3.2'!H61+world_biomass_N2O!H58+'NonAG Other'!H58</f>
        <v>247.16385187748355</v>
      </c>
    </row>
    <row r="59" spans="1:8" ht="12.75">
      <c r="A59" s="20" t="s">
        <v>81</v>
      </c>
      <c r="B59" s="40">
        <f>'World ag soils'!B59+'Industrial Processes'!B59+'world N2Omanure'!B59+'world mobile&amp;stationary_N2O'!B59+'Human Sewage'!B59+'Biomass EDGAR 3.2'!B62+world_biomass_N2O!B59+'NonAG Other'!B59</f>
        <v>33.24890435789639</v>
      </c>
      <c r="C59" s="40">
        <f>'World ag soils'!C59+'Industrial Processes'!C59+'world N2Omanure'!C59+'world mobile&amp;stationary_N2O'!C59+'Human Sewage'!C59+'Biomass EDGAR 3.2'!C62+world_biomass_N2O!C59+'NonAG Other'!C59</f>
        <v>12.134852330208288</v>
      </c>
      <c r="D59" s="40">
        <f>'World ag soils'!D59+'Industrial Processes'!D59+'world N2Omanure'!D59+'world mobile&amp;stationary_N2O'!D59+'Human Sewage'!D59+'Biomass EDGAR 3.2'!D62+world_biomass_N2O!D59+'NonAG Other'!D59</f>
        <v>14.379305960158</v>
      </c>
      <c r="E59" s="40">
        <f>'World ag soils'!E59+'Industrial Processes'!E59+'world N2Omanure'!E59+'world mobile&amp;stationary_N2O'!E59+'Human Sewage'!E59+'Biomass EDGAR 3.2'!E62+world_biomass_N2O!E59+'NonAG Other'!E59</f>
        <v>15.347624735896867</v>
      </c>
      <c r="F59" s="40">
        <f>'World ag soils'!F59+'Industrial Processes'!F59+'world N2Omanure'!F59+'world mobile&amp;stationary_N2O'!F59+'Human Sewage'!F59+'Biomass EDGAR 3.2'!F62+world_biomass_N2O!F59+'NonAG Other'!F59</f>
        <v>16.48470416202923</v>
      </c>
      <c r="G59" s="40">
        <f>'World ag soils'!G59+'Industrial Processes'!G59+'world N2Omanure'!G59+'world mobile&amp;stationary_N2O'!G59+'Human Sewage'!G59+'Biomass EDGAR 3.2'!G62+world_biomass_N2O!G59+'NonAG Other'!G59</f>
        <v>17.784228872532857</v>
      </c>
      <c r="H59" s="40">
        <f>'World ag soils'!H59+'Industrial Processes'!H59+'world N2Omanure'!H59+'world mobile&amp;stationary_N2O'!H59+'Human Sewage'!H59+'Biomass EDGAR 3.2'!H62+world_biomass_N2O!H59+'NonAG Other'!H59</f>
        <v>19.285202132506658</v>
      </c>
    </row>
    <row r="60" spans="1:8" ht="12.75">
      <c r="A60" s="70" t="s">
        <v>36</v>
      </c>
      <c r="B60" s="40">
        <f>'World ag soils'!B60+'Industrial Processes'!B60+'world N2Omanure'!B60+'world mobile&amp;stationary_N2O'!B60+'Human Sewage'!B60+'Biomass EDGAR 3.2'!B63+world_biomass_N2O!B60+'NonAG Other'!B60</f>
        <v>16.572194050400004</v>
      </c>
      <c r="C60" s="40">
        <f>'World ag soils'!C60+'Industrial Processes'!C60+'world N2Omanure'!C60+'world mobile&amp;stationary_N2O'!C60+'Human Sewage'!C60+'Biomass EDGAR 3.2'!C63+world_biomass_N2O!C60+'NonAG Other'!C60</f>
        <v>15.5502332896</v>
      </c>
      <c r="D60" s="40">
        <f>'World ag soils'!D60+'Industrial Processes'!D60+'world N2Omanure'!D60+'world mobile&amp;stationary_N2O'!D60+'Human Sewage'!D60+'Biomass EDGAR 3.2'!D63+world_biomass_N2O!D60+'NonAG Other'!D60</f>
        <v>19.676920673599998</v>
      </c>
      <c r="E60" s="40">
        <f>'World ag soils'!E60+'Industrial Processes'!E60+'world N2Omanure'!E60+'world mobile&amp;stationary_N2O'!E60+'Human Sewage'!E60+'Biomass EDGAR 3.2'!E63+world_biomass_N2O!E60+'NonAG Other'!E60</f>
        <v>19.8480666088</v>
      </c>
      <c r="F60" s="40">
        <f>'World ag soils'!F60+'Industrial Processes'!F60+'world N2Omanure'!F60+'world mobile&amp;stationary_N2O'!F60+'Human Sewage'!F60+'Biomass EDGAR 3.2'!F63+world_biomass_N2O!F60+'NonAG Other'!F60</f>
        <v>20.0779358616</v>
      </c>
      <c r="G60" s="40">
        <f>'World ag soils'!G60+'Industrial Processes'!G60+'world N2Omanure'!G60+'world mobile&amp;stationary_N2O'!G60+'Human Sewage'!G60+'Biomass EDGAR 3.2'!G63+world_biomass_N2O!G60+'NonAG Other'!G60</f>
        <v>20.319714348</v>
      </c>
      <c r="H60" s="40">
        <f>'World ag soils'!H60+'Industrial Processes'!H60+'world N2Omanure'!H60+'world mobile&amp;stationary_N2O'!H60+'Human Sewage'!H60+'Biomass EDGAR 3.2'!H63+world_biomass_N2O!H60+'NonAG Other'!H60</f>
        <v>20.561918395200003</v>
      </c>
    </row>
    <row r="61" spans="1:8" ht="12.75">
      <c r="A61" s="20" t="s">
        <v>82</v>
      </c>
      <c r="B61" s="40">
        <f>'World ag soils'!B61+'Industrial Processes'!B61+'world N2Omanure'!B61+'world mobile&amp;stationary_N2O'!B61+'Human Sewage'!B61+'Biomass EDGAR 3.2'!B64+world_biomass_N2O!B61+'NonAG Other'!B61</f>
        <v>206.3937000444693</v>
      </c>
      <c r="C61" s="40">
        <f>'World ag soils'!C61+'Industrial Processes'!C61+'world N2Omanure'!C61+'world mobile&amp;stationary_N2O'!C61+'Human Sewage'!C61+'Biomass EDGAR 3.2'!C64+world_biomass_N2O!C61+'NonAG Other'!C61</f>
        <v>247.76124198097264</v>
      </c>
      <c r="D61" s="40">
        <f>'World ag soils'!D61+'Industrial Processes'!D61+'world N2Omanure'!D61+'world mobile&amp;stationary_N2O'!D61+'Human Sewage'!D61+'Biomass EDGAR 3.2'!D64+world_biomass_N2O!D61+'NonAG Other'!D61</f>
        <v>268.90765276766655</v>
      </c>
      <c r="E61" s="40">
        <f>'World ag soils'!E61+'Industrial Processes'!E61+'world N2Omanure'!E61+'world mobile&amp;stationary_N2O'!E61+'Human Sewage'!E61+'Biomass EDGAR 3.2'!E64+world_biomass_N2O!E61+'NonAG Other'!E61</f>
        <v>273.68074708518606</v>
      </c>
      <c r="F61" s="40">
        <f>'World ag soils'!F61+'Industrial Processes'!F61+'world N2Omanure'!F61+'world mobile&amp;stationary_N2O'!F61+'Human Sewage'!F61+'Biomass EDGAR 3.2'!F64+world_biomass_N2O!F61+'NonAG Other'!F61</f>
        <v>278.91125653518066</v>
      </c>
      <c r="G61" s="40">
        <f>'World ag soils'!G61+'Industrial Processes'!G61+'world N2Omanure'!G61+'world mobile&amp;stationary_N2O'!G61+'Human Sewage'!G61+'Biomass EDGAR 3.2'!G64+world_biomass_N2O!G61+'NonAG Other'!G61</f>
        <v>284.77675345817966</v>
      </c>
      <c r="H61" s="40">
        <f>'World ag soils'!H61+'Industrial Processes'!H61+'world N2Omanure'!H61+'world mobile&amp;stationary_N2O'!H61+'Human Sewage'!H61+'Biomass EDGAR 3.2'!H64+world_biomass_N2O!H61+'NonAG Other'!H61</f>
        <v>292.1345240139581</v>
      </c>
    </row>
    <row r="62" spans="1:8" ht="12.75">
      <c r="A62" s="117" t="s">
        <v>83</v>
      </c>
      <c r="B62" s="40">
        <f>'World ag soils'!B62+'Industrial Processes'!B62+'world N2Omanure'!B62+'world mobile&amp;stationary_N2O'!B62+'Human Sewage'!B62+'Biomass EDGAR 3.2'!B65+world_biomass_N2O!B62+'NonAG Other'!B62</f>
        <v>46.28632938249525</v>
      </c>
      <c r="C62" s="40">
        <f>'World ag soils'!C62+'Industrial Processes'!C62+'world N2Omanure'!C62+'world mobile&amp;stationary_N2O'!C62+'Human Sewage'!C62+'Biomass EDGAR 3.2'!C65+world_biomass_N2O!C62+'NonAG Other'!C62</f>
        <v>47.62590454333536</v>
      </c>
      <c r="D62" s="40">
        <f>'World ag soils'!D62+'Industrial Processes'!D62+'world N2Omanure'!D62+'world mobile&amp;stationary_N2O'!D62+'Human Sewage'!D62+'Biomass EDGAR 3.2'!D65+world_biomass_N2O!D62+'NonAG Other'!D62</f>
        <v>50.26944527022358</v>
      </c>
      <c r="E62" s="40">
        <f>'World ag soils'!E62+'Industrial Processes'!E62+'world N2Omanure'!E62+'world mobile&amp;stationary_N2O'!E62+'Human Sewage'!E62+'Biomass EDGAR 3.2'!E65+world_biomass_N2O!E62+'NonAG Other'!E62</f>
        <v>55.10776080599457</v>
      </c>
      <c r="F62" s="40">
        <f>'World ag soils'!F62+'Industrial Processes'!F62+'world N2Omanure'!F62+'world mobile&amp;stationary_N2O'!F62+'Human Sewage'!F62+'Biomass EDGAR 3.2'!F65+world_biomass_N2O!F62+'NonAG Other'!F62</f>
        <v>60.57599228158741</v>
      </c>
      <c r="G62" s="40">
        <f>'World ag soils'!G62+'Industrial Processes'!G62+'world N2Omanure'!G62+'world mobile&amp;stationary_N2O'!G62+'Human Sewage'!G62+'Biomass EDGAR 3.2'!G65+world_biomass_N2O!G62+'NonAG Other'!G62</f>
        <v>66.77969418412914</v>
      </c>
      <c r="H62" s="40">
        <f>'World ag soils'!H62+'Industrial Processes'!H62+'world N2Omanure'!H62+'world mobile&amp;stationary_N2O'!H62+'Human Sewage'!H62+'Biomass EDGAR 3.2'!H65+world_biomass_N2O!H62+'NonAG Other'!H62</f>
        <v>73.87833246478925</v>
      </c>
    </row>
    <row r="63" spans="1:8" ht="12.75">
      <c r="A63" s="117" t="s">
        <v>84</v>
      </c>
      <c r="B63" s="40">
        <f>'World ag soils'!B63+'Industrial Processes'!B63+'world N2Omanure'!B63+'world mobile&amp;stationary_N2O'!B63+'Human Sewage'!B63+'Biomass EDGAR 3.2'!B66+world_biomass_N2O!B63+'NonAG Other'!B63</f>
        <v>39.02127439676779</v>
      </c>
      <c r="C63" s="40">
        <f>'World ag soils'!C63+'Industrial Processes'!C63+'world N2Omanure'!C63+'world mobile&amp;stationary_N2O'!C63+'Human Sewage'!C63+'Biomass EDGAR 3.2'!C66+world_biomass_N2O!C63+'NonAG Other'!C63</f>
        <v>38.65897542364658</v>
      </c>
      <c r="D63" s="40">
        <f>'World ag soils'!D63+'Industrial Processes'!D63+'world N2Omanure'!D63+'world mobile&amp;stationary_N2O'!D63+'Human Sewage'!D63+'Biomass EDGAR 3.2'!D66+world_biomass_N2O!D63+'NonAG Other'!D63</f>
        <v>40.482984923560636</v>
      </c>
      <c r="E63" s="40">
        <f>'World ag soils'!E63+'Industrial Processes'!E63+'world N2Omanure'!E63+'world mobile&amp;stationary_N2O'!E63+'Human Sewage'!E63+'Biomass EDGAR 3.2'!E66+world_biomass_N2O!E63+'NonAG Other'!E63</f>
        <v>42.39814839341821</v>
      </c>
      <c r="F63" s="40">
        <f>'World ag soils'!F63+'Industrial Processes'!F63+'world N2Omanure'!F63+'world mobile&amp;stationary_N2O'!F63+'Human Sewage'!F63+'Biomass EDGAR 3.2'!F66+world_biomass_N2O!F63+'NonAG Other'!F63</f>
        <v>44.21974692016676</v>
      </c>
      <c r="G63" s="40">
        <f>'World ag soils'!G63+'Industrial Processes'!G63+'world N2Omanure'!G63+'world mobile&amp;stationary_N2O'!G63+'Human Sewage'!G63+'Biomass EDGAR 3.2'!G66+world_biomass_N2O!G63+'NonAG Other'!G63</f>
        <v>46.15073185765515</v>
      </c>
      <c r="H63" s="40">
        <f>'World ag soils'!H63+'Industrial Processes'!H63+'world N2Omanure'!H63+'world mobile&amp;stationary_N2O'!H63+'Human Sewage'!H63+'Biomass EDGAR 3.2'!H66+world_biomass_N2O!H63+'NonAG Other'!H63</f>
        <v>48.22911946358746</v>
      </c>
    </row>
    <row r="64" spans="1:8" ht="12.75">
      <c r="A64" s="80" t="s">
        <v>37</v>
      </c>
      <c r="B64" s="40">
        <f>'World ag soils'!B64+'Industrial Processes'!B64+'world N2Omanure'!B64+'world mobile&amp;stationary_N2O'!B64+'Human Sewage'!B64+'Biomass EDGAR 3.2'!B67+world_biomass_N2O!B64+'NonAG Other'!B64</f>
        <v>85.7479476704</v>
      </c>
      <c r="C64" s="40">
        <f>'World ag soils'!C64+'Industrial Processes'!C64+'world N2Omanure'!C64+'world mobile&amp;stationary_N2O'!C64+'Human Sewage'!C64+'Biomass EDGAR 3.2'!C67+world_biomass_N2O!C64+'NonAG Other'!C64</f>
        <v>76.742819708</v>
      </c>
      <c r="D64" s="40">
        <f>'World ag soils'!D64+'Industrial Processes'!D64+'world N2Omanure'!D64+'world mobile&amp;stationary_N2O'!D64+'Human Sewage'!D64+'Biomass EDGAR 3.2'!D67+world_biomass_N2O!D64+'NonAG Other'!D64</f>
        <v>77.028401372</v>
      </c>
      <c r="E64" s="40">
        <f>'World ag soils'!E64+'Industrial Processes'!E64+'world N2Omanure'!E64+'world mobile&amp;stationary_N2O'!E64+'Human Sewage'!E64+'Biomass EDGAR 3.2'!E67+world_biomass_N2O!E64+'NonAG Other'!E64</f>
        <v>80.17819060994286</v>
      </c>
      <c r="F64" s="40">
        <f>'World ag soils'!F64+'Industrial Processes'!F64+'world N2Omanure'!F64+'world mobile&amp;stationary_N2O'!F64+'Human Sewage'!F64+'Biomass EDGAR 3.2'!F67+world_biomass_N2O!F64+'NonAG Other'!F64</f>
        <v>84.34956965634287</v>
      </c>
      <c r="G64" s="40">
        <f>'World ag soils'!G64+'Industrial Processes'!G64+'world N2Omanure'!G64+'world mobile&amp;stationary_N2O'!G64+'Human Sewage'!G64+'Biomass EDGAR 3.2'!G67+world_biomass_N2O!G64+'NonAG Other'!G64</f>
        <v>88.78643402400002</v>
      </c>
      <c r="H64" s="40">
        <f>'World ag soils'!H64+'Industrial Processes'!H64+'world N2Omanure'!H64+'world mobile&amp;stationary_N2O'!H64+'Human Sewage'!H64+'Biomass EDGAR 3.2'!H67+world_biomass_N2O!H64+'NonAG Other'!H64</f>
        <v>92.70830631668572</v>
      </c>
    </row>
    <row r="65" spans="1:8" ht="12.75">
      <c r="A65" s="80" t="s">
        <v>85</v>
      </c>
      <c r="B65" s="40">
        <f>'World ag soils'!B65+'Industrial Processes'!B65+'world N2Omanure'!B65+'world mobile&amp;stationary_N2O'!B65+'Human Sewage'!B65+'Biomass EDGAR 3.2'!B68+world_biomass_N2O!B65+'NonAG Other'!B65</f>
        <v>24.2517341312</v>
      </c>
      <c r="C65" s="40">
        <f>'World ag soils'!C65+'Industrial Processes'!C65+'world N2Omanure'!C65+'world mobile&amp;stationary_N2O'!C65+'Human Sewage'!C65+'Biomass EDGAR 3.2'!C68+world_biomass_N2O!C65+'NonAG Other'!C65</f>
        <v>25.694337440800002</v>
      </c>
      <c r="D65" s="40">
        <f>'World ag soils'!D65+'Industrial Processes'!D65+'world N2Omanure'!D65+'world mobile&amp;stationary_N2O'!D65+'Human Sewage'!D65+'Biomass EDGAR 3.2'!D68+world_biomass_N2O!D65+'NonAG Other'!D65</f>
        <v>27.0913863208</v>
      </c>
      <c r="E65" s="40">
        <f>'World ag soils'!E65+'Industrial Processes'!E65+'world N2Omanure'!E65+'world mobile&amp;stationary_N2O'!E65+'Human Sewage'!E65+'Biomass EDGAR 3.2'!E68+world_biomass_N2O!E65+'NonAG Other'!E65</f>
        <v>27.983897604000003</v>
      </c>
      <c r="F65" s="40">
        <f>'World ag soils'!F65+'Industrial Processes'!F65+'world N2Omanure'!F65+'world mobile&amp;stationary_N2O'!F65+'Human Sewage'!F65+'Biomass EDGAR 3.2'!F68+world_biomass_N2O!F65+'NonAG Other'!F65</f>
        <v>27.848765854327272</v>
      </c>
      <c r="G65" s="40">
        <f>'World ag soils'!G65+'Industrial Processes'!G65+'world N2Omanure'!G65+'world mobile&amp;stationary_N2O'!G65+'Human Sewage'!G65+'Biomass EDGAR 3.2'!G68+world_biomass_N2O!G65+'NonAG Other'!G65</f>
        <v>28.977992998710743</v>
      </c>
      <c r="H65" s="40">
        <f>'World ag soils'!H65+'Industrial Processes'!H65+'world N2Omanure'!H65+'world mobile&amp;stationary_N2O'!H65+'Human Sewage'!H65+'Biomass EDGAR 3.2'!H68+world_biomass_N2O!H65+'NonAG Other'!H65</f>
        <v>30.104541568694213</v>
      </c>
    </row>
    <row r="66" spans="1:8" ht="12.75">
      <c r="A66" s="80" t="s">
        <v>86</v>
      </c>
      <c r="B66" s="40">
        <f>'World ag soils'!B66+'Industrial Processes'!B66+'world N2Omanure'!B66+'world mobile&amp;stationary_N2O'!B66+'Human Sewage'!B66+'Biomass EDGAR 3.2'!B69+world_biomass_N2O!B66+'NonAG Other'!B66</f>
        <v>49.894083607354844</v>
      </c>
      <c r="C66" s="40">
        <f>'World ag soils'!C66+'Industrial Processes'!C66+'world N2Omanure'!C66+'world mobile&amp;stationary_N2O'!C66+'Human Sewage'!C66+'Biomass EDGAR 3.2'!C69+world_biomass_N2O!C66+'NonAG Other'!C66</f>
        <v>44.24616007174193</v>
      </c>
      <c r="D66" s="40">
        <f>'World ag soils'!D66+'Industrial Processes'!D66+'world N2Omanure'!D66+'world mobile&amp;stationary_N2O'!D66+'Human Sewage'!D66+'Biomass EDGAR 3.2'!D69+world_biomass_N2O!D66+'NonAG Other'!D66</f>
        <v>43.747955992</v>
      </c>
      <c r="E66" s="40">
        <f>'World ag soils'!E66+'Industrial Processes'!E66+'world N2Omanure'!E66+'world mobile&amp;stationary_N2O'!E66+'Human Sewage'!E66+'Biomass EDGAR 3.2'!E69+world_biomass_N2O!E66+'NonAG Other'!E66</f>
        <v>43.7309686</v>
      </c>
      <c r="F66" s="40">
        <f>'World ag soils'!F66+'Industrial Processes'!F66+'world N2Omanure'!F66+'world mobile&amp;stationary_N2O'!F66+'Human Sewage'!F66+'Biomass EDGAR 3.2'!F69+world_biomass_N2O!F66+'NonAG Other'!F66</f>
        <v>43.711444895999996</v>
      </c>
      <c r="G66" s="40">
        <f>'World ag soils'!G66+'Industrial Processes'!G66+'world N2Omanure'!G66+'world mobile&amp;stationary_N2O'!G66+'Human Sewage'!G66+'Biomass EDGAR 3.2'!G69+world_biomass_N2O!G66+'NonAG Other'!G66</f>
        <v>43.688913008</v>
      </c>
      <c r="H66" s="40">
        <f>'World ag soils'!H66+'Industrial Processes'!H66+'world N2Omanure'!H66+'world mobile&amp;stationary_N2O'!H66+'Human Sewage'!H66+'Biomass EDGAR 3.2'!H69+world_biomass_N2O!H66+'NonAG Other'!H66</f>
        <v>43.664670584</v>
      </c>
    </row>
    <row r="67" spans="1:8" ht="12.75">
      <c r="A67" s="63" t="s">
        <v>38</v>
      </c>
      <c r="B67" s="40">
        <f>'World ag soils'!B67+'Industrial Processes'!B67+'world N2Omanure'!B67+'world mobile&amp;stationary_N2O'!B67+'Human Sewage'!B67+'Biomass EDGAR 3.2'!B70+world_biomass_N2O!B67+'NonAG Other'!B67</f>
        <v>213.08787457455483</v>
      </c>
      <c r="C67" s="40">
        <f>'World ag soils'!C67+'Industrial Processes'!C67+'world N2Omanure'!C67+'world mobile&amp;stationary_N2O'!C67+'Human Sewage'!C67+'Biomass EDGAR 3.2'!C70+world_biomass_N2O!C67+'NonAG Other'!C67</f>
        <v>188.2507722463742</v>
      </c>
      <c r="D67" s="40">
        <f>'World ag soils'!D67+'Industrial Processes'!D67+'world N2Omanure'!D67+'world mobile&amp;stationary_N2O'!D67+'Human Sewage'!D67+'Biomass EDGAR 3.2'!D70+world_biomass_N2O!D67+'NonAG Other'!D67</f>
        <v>208.32573107044539</v>
      </c>
      <c r="E67" s="40">
        <f>'World ag soils'!E67+'Industrial Processes'!E67+'world N2Omanure'!E67+'world mobile&amp;stationary_N2O'!E67+'Human Sewage'!E67+'Biomass EDGAR 3.2'!E70+world_biomass_N2O!E67+'NonAG Other'!E67</f>
        <v>241.16060653776196</v>
      </c>
      <c r="F67" s="40">
        <f>'World ag soils'!F67+'Industrial Processes'!F67+'world N2Omanure'!F67+'world mobile&amp;stationary_N2O'!F67+'Human Sewage'!F67+'Biomass EDGAR 3.2'!F70+world_biomass_N2O!F67+'NonAG Other'!F67</f>
        <v>261.91581236575576</v>
      </c>
      <c r="G67" s="40">
        <f>'World ag soils'!G67+'Industrial Processes'!G67+'world N2Omanure'!G67+'world mobile&amp;stationary_N2O'!G67+'Human Sewage'!G67+'Biomass EDGAR 3.2'!G70+world_biomass_N2O!G67+'NonAG Other'!G67</f>
        <v>297.130029594383</v>
      </c>
      <c r="H67" s="40">
        <f>'World ag soils'!H67+'Industrial Processes'!H67+'world N2Omanure'!H67+'world mobile&amp;stationary_N2O'!H67+'Human Sewage'!H67+'Biomass EDGAR 3.2'!H70+world_biomass_N2O!H67+'NonAG Other'!H67</f>
        <v>332.3460026190102</v>
      </c>
    </row>
    <row r="68" spans="1:8" ht="12.75">
      <c r="A68" s="117" t="s">
        <v>87</v>
      </c>
      <c r="B68" s="40">
        <f>'World ag soils'!B68+'Industrial Processes'!B68+'world N2Omanure'!B68+'world mobile&amp;stationary_N2O'!B68+'Human Sewage'!B68+'Biomass EDGAR 3.2'!B71+world_biomass_N2O!B68+'NonAG Other'!B68</f>
        <v>24.16081033911912</v>
      </c>
      <c r="C68" s="40">
        <f>'World ag soils'!C68+'Industrial Processes'!C68+'world N2Omanure'!C68+'world mobile&amp;stationary_N2O'!C68+'Human Sewage'!C68+'Biomass EDGAR 3.2'!C71+world_biomass_N2O!C68+'NonAG Other'!C68</f>
        <v>23.471139878170717</v>
      </c>
      <c r="D68" s="40">
        <f>'World ag soils'!D68+'Industrial Processes'!D68+'world N2Omanure'!D68+'world mobile&amp;stationary_N2O'!D68+'Human Sewage'!D68+'Biomass EDGAR 3.2'!D71+world_biomass_N2O!D68+'NonAG Other'!D68</f>
        <v>27.75438751082117</v>
      </c>
      <c r="E68" s="40">
        <f>'World ag soils'!E68+'Industrial Processes'!E68+'world N2Omanure'!E68+'world mobile&amp;stationary_N2O'!E68+'Human Sewage'!E68+'Biomass EDGAR 3.2'!E71+world_biomass_N2O!E68+'NonAG Other'!E68</f>
        <v>31.514507285256556</v>
      </c>
      <c r="F68" s="40">
        <f>'World ag soils'!F68+'Industrial Processes'!F68+'world N2Omanure'!F68+'world mobile&amp;stationary_N2O'!F68+'Human Sewage'!F68+'Biomass EDGAR 3.2'!F71+world_biomass_N2O!F68+'NonAG Other'!F68</f>
        <v>35.80406167526733</v>
      </c>
      <c r="G68" s="40">
        <f>'World ag soils'!G68+'Industrial Processes'!G68+'world N2Omanure'!G68+'world mobile&amp;stationary_N2O'!G68+'Human Sewage'!G68+'Biomass EDGAR 3.2'!G71+world_biomass_N2O!G68+'NonAG Other'!G68</f>
        <v>40.682443758189784</v>
      </c>
      <c r="H68" s="40">
        <f>'World ag soils'!H68+'Industrial Processes'!H68+'world N2Omanure'!H68+'world mobile&amp;stationary_N2O'!H68+'Human Sewage'!H68+'Biomass EDGAR 3.2'!H71+world_biomass_N2O!H68+'NonAG Other'!H68</f>
        <v>46.23381338410323</v>
      </c>
    </row>
    <row r="69" spans="1:8" ht="12.75">
      <c r="A69" s="117" t="s">
        <v>88</v>
      </c>
      <c r="B69" s="40">
        <f>'World ag soils'!B69+'Industrial Processes'!B69+'world N2Omanure'!B69+'world mobile&amp;stationary_N2O'!B69+'Human Sewage'!B69+'Biomass EDGAR 3.2'!B72+world_biomass_N2O!B69+'NonAG Other'!B69</f>
        <v>15.81423737848682</v>
      </c>
      <c r="C69" s="40">
        <f>'World ag soils'!C69+'Industrial Processes'!C69+'world N2Omanure'!C69+'world mobile&amp;stationary_N2O'!C69+'Human Sewage'!C69+'Biomass EDGAR 3.2'!C72+world_biomass_N2O!C69+'NonAG Other'!C69</f>
        <v>19.151766209230047</v>
      </c>
      <c r="D69" s="40">
        <f>'World ag soils'!D69+'Industrial Processes'!D69+'world N2Omanure'!D69+'world mobile&amp;stationary_N2O'!D69+'Human Sewage'!D69+'Biomass EDGAR 3.2'!D72+world_biomass_N2O!D69+'NonAG Other'!D69</f>
        <v>20.315940745920013</v>
      </c>
      <c r="E69" s="40">
        <f>'World ag soils'!E69+'Industrial Processes'!E69+'world N2Omanure'!E69+'world mobile&amp;stationary_N2O'!E69+'Human Sewage'!E69+'Biomass EDGAR 3.2'!E72+world_biomass_N2O!E69+'NonAG Other'!E69</f>
        <v>20.510582471372565</v>
      </c>
      <c r="F69" s="40">
        <f>'World ag soils'!F69+'Industrial Processes'!F69+'world N2Omanure'!F69+'world mobile&amp;stationary_N2O'!F69+'Human Sewage'!F69+'Biomass EDGAR 3.2'!F72+world_biomass_N2O!F69+'NonAG Other'!F69</f>
        <v>20.736725693035037</v>
      </c>
      <c r="G69" s="40">
        <f>'World ag soils'!G69+'Industrial Processes'!G69+'world N2Omanure'!G69+'world mobile&amp;stationary_N2O'!G69+'Human Sewage'!G69+'Biomass EDGAR 3.2'!G72+world_biomass_N2O!G69+'NonAG Other'!G69</f>
        <v>20.992787572599678</v>
      </c>
      <c r="H69" s="40">
        <f>'World ag soils'!H69+'Industrial Processes'!H69+'world N2Omanure'!H69+'world mobile&amp;stationary_N2O'!H69+'Human Sewage'!H69+'Biomass EDGAR 3.2'!H72+world_biomass_N2O!H69+'NonAG Other'!H69</f>
        <v>21.28916615927567</v>
      </c>
    </row>
    <row r="70" spans="1:8" ht="12.75">
      <c r="A70" s="117" t="s">
        <v>39</v>
      </c>
      <c r="B70" s="40">
        <f>'World ag soils'!B70+'Industrial Processes'!B70+'world N2Omanure'!B70+'world mobile&amp;stationary_N2O'!B70+'Human Sewage'!B70+'Biomass EDGAR 3.2'!B73+world_biomass_N2O!B70+'NonAG Other'!B70</f>
        <v>0.81729295936827</v>
      </c>
      <c r="C70" s="40">
        <f>'World ag soils'!C70+'Industrial Processes'!C70+'world N2Omanure'!C70+'world mobile&amp;stationary_N2O'!C70+'Human Sewage'!C70+'Biomass EDGAR 3.2'!C73+world_biomass_N2O!C70+'NonAG Other'!C70</f>
        <v>2.746642108076096</v>
      </c>
      <c r="D70" s="40">
        <f>'World ag soils'!D70+'Industrial Processes'!D70+'world N2Omanure'!D70+'world mobile&amp;stationary_N2O'!D70+'Human Sewage'!D70+'Biomass EDGAR 3.2'!D73+world_biomass_N2O!D70+'NonAG Other'!D70</f>
        <v>3.093532985110656</v>
      </c>
      <c r="E70" s="40">
        <f>'World ag soils'!E70+'Industrial Processes'!E70+'world N2Omanure'!E70+'world mobile&amp;stationary_N2O'!E70+'Human Sewage'!E70+'Biomass EDGAR 3.2'!E73+world_biomass_N2O!E70+'NonAG Other'!E70</f>
        <v>3.46256020764792</v>
      </c>
      <c r="F70" s="40">
        <f>'World ag soils'!F70+'Industrial Processes'!F70+'world N2Omanure'!F70+'world mobile&amp;stationary_N2O'!F70+'Human Sewage'!F70+'Biomass EDGAR 3.2'!F73+world_biomass_N2O!F70+'NonAG Other'!F70</f>
        <v>3.8833084226288603</v>
      </c>
      <c r="G70" s="40">
        <f>'World ag soils'!G70+'Industrial Processes'!G70+'world N2Omanure'!G70+'world mobile&amp;stationary_N2O'!G70+'Human Sewage'!G70+'Biomass EDGAR 3.2'!G73+world_biomass_N2O!G70+'NonAG Other'!G70</f>
        <v>4.187100787480301</v>
      </c>
      <c r="H70" s="40">
        <f>'World ag soils'!H70+'Industrial Processes'!H70+'world N2Omanure'!H70+'world mobile&amp;stationary_N2O'!H70+'Human Sewage'!H70+'Biomass EDGAR 3.2'!H73+world_biomass_N2O!H70+'NonAG Other'!H70</f>
        <v>4.529098867658795</v>
      </c>
    </row>
    <row r="71" spans="1:8" ht="12.75">
      <c r="A71" s="63" t="s">
        <v>89</v>
      </c>
      <c r="B71" s="40">
        <f>'World ag soils'!B71+'Industrial Processes'!B71+'world N2Omanure'!B71+'world mobile&amp;stationary_N2O'!B71+'Human Sewage'!B71+'Biomass EDGAR 3.2'!B74+world_biomass_N2O!B71+'NonAG Other'!B71</f>
        <v>19.1855292208</v>
      </c>
      <c r="C71" s="40">
        <f>'World ag soils'!C71+'Industrial Processes'!C71+'world N2Omanure'!C71+'world mobile&amp;stationary_N2O'!C71+'Human Sewage'!C71+'Biomass EDGAR 3.2'!C74+world_biomass_N2O!C71+'NonAG Other'!C71</f>
        <v>10.4106325952</v>
      </c>
      <c r="D71" s="40">
        <f>'World ag soils'!D71+'Industrial Processes'!D71+'world N2Omanure'!D71+'world mobile&amp;stationary_N2O'!D71+'Human Sewage'!D71+'Biomass EDGAR 3.2'!D74+world_biomass_N2O!D71+'NonAG Other'!D71</f>
        <v>8.942271883199998</v>
      </c>
      <c r="E71" s="40">
        <f>'World ag soils'!E71+'Industrial Processes'!E71+'world N2Omanure'!E71+'world mobile&amp;stationary_N2O'!E71+'Human Sewage'!E71+'Biomass EDGAR 3.2'!E74+world_biomass_N2O!E71+'NonAG Other'!E71</f>
        <v>14.1932086192</v>
      </c>
      <c r="F71" s="40">
        <f>'World ag soils'!F71+'Industrial Processes'!F71+'world N2Omanure'!F71+'world mobile&amp;stationary_N2O'!F71+'Human Sewage'!F71+'Biomass EDGAR 3.2'!F74+world_biomass_N2O!F71+'NonAG Other'!F71</f>
        <v>15.183723824</v>
      </c>
      <c r="G71" s="40">
        <f>'World ag soils'!G71+'Industrial Processes'!G71+'world N2Omanure'!G71+'world mobile&amp;stationary_N2O'!G71+'Human Sewage'!G71+'Biomass EDGAR 3.2'!G74+world_biomass_N2O!G71+'NonAG Other'!G71</f>
        <v>15.223255456</v>
      </c>
      <c r="H71" s="40">
        <f>'World ag soils'!H71+'Industrial Processes'!H71+'world N2Omanure'!H71+'world mobile&amp;stationary_N2O'!H71+'Human Sewage'!H71+'Biomass EDGAR 3.2'!H74+world_biomass_N2O!H71+'NonAG Other'!H71</f>
        <v>14.872871414533332</v>
      </c>
    </row>
    <row r="72" spans="1:8" ht="12.75">
      <c r="A72" s="63" t="s">
        <v>41</v>
      </c>
      <c r="B72" s="40">
        <f>'World ag soils'!B72+'Industrial Processes'!B72+'world N2Omanure'!B72+'world mobile&amp;stationary_N2O'!B72+'Human Sewage'!B72+'Biomass EDGAR 3.2'!B75+world_biomass_N2O!B72+'NonAG Other'!B72</f>
        <v>1.4421910168633956</v>
      </c>
      <c r="C72" s="40">
        <f>'World ag soils'!C72+'Industrial Processes'!C72+'world N2Omanure'!C72+'world mobile&amp;stationary_N2O'!C72+'Human Sewage'!C72+'Biomass EDGAR 3.2'!C75+world_biomass_N2O!C72+'NonAG Other'!C72</f>
        <v>1.4607059235063131</v>
      </c>
      <c r="D72" s="40">
        <f>'World ag soils'!D72+'Industrial Processes'!D72+'world N2Omanure'!D72+'world mobile&amp;stationary_N2O'!D72+'Human Sewage'!D72+'Biomass EDGAR 3.2'!D75+world_biomass_N2O!D72+'NonAG Other'!D72</f>
        <v>2.132699798584434</v>
      </c>
      <c r="E72" s="40">
        <f>'World ag soils'!E72+'Industrial Processes'!E72+'world N2Omanure'!E72+'world mobile&amp;stationary_N2O'!E72+'Human Sewage'!E72+'Biomass EDGAR 3.2'!E75+world_biomass_N2O!E72+'NonAG Other'!E72</f>
        <v>2.463454088203651</v>
      </c>
      <c r="F72" s="40">
        <f>'World ag soils'!F72+'Industrial Processes'!F72+'world N2Omanure'!F72+'world mobile&amp;stationary_N2O'!F72+'Human Sewage'!F72+'Biomass EDGAR 3.2'!F75+world_biomass_N2O!F72+'NonAG Other'!F72</f>
        <v>2.7950115835575797</v>
      </c>
      <c r="G72" s="40">
        <f>'World ag soils'!G72+'Industrial Processes'!G72+'world N2Omanure'!G72+'world mobile&amp;stationary_N2O'!G72+'Human Sewage'!G72+'Biomass EDGAR 3.2'!G75+world_biomass_N2O!G72+'NonAG Other'!G72</f>
        <v>3.1245057587754905</v>
      </c>
      <c r="H72" s="40">
        <f>'World ag soils'!H72+'Industrial Processes'!H72+'world N2Omanure'!H72+'world mobile&amp;stationary_N2O'!H72+'Human Sewage'!H72+'Biomass EDGAR 3.2'!H75+world_biomass_N2O!H72+'NonAG Other'!H72</f>
        <v>3.4546947308870717</v>
      </c>
    </row>
    <row r="73" spans="1:8" ht="12.75">
      <c r="A73" s="117" t="s">
        <v>90</v>
      </c>
      <c r="B73" s="40">
        <f>'World ag soils'!B73+'Industrial Processes'!B73+'world N2Omanure'!B73+'world mobile&amp;stationary_N2O'!B73+'Human Sewage'!B73+'Biomass EDGAR 3.2'!B76+world_biomass_N2O!B73+'NonAG Other'!B73</f>
        <v>80.66968023263505</v>
      </c>
      <c r="C73" s="40">
        <f>'World ag soils'!C73+'Industrial Processes'!C73+'world N2Omanure'!C73+'world mobile&amp;stationary_N2O'!C73+'Human Sewage'!C73+'Biomass EDGAR 3.2'!C76+world_biomass_N2O!C73+'NonAG Other'!C73</f>
        <v>77.92383636152634</v>
      </c>
      <c r="D73" s="40">
        <f>'World ag soils'!D73+'Industrial Processes'!D73+'world N2Omanure'!D73+'world mobile&amp;stationary_N2O'!D73+'Human Sewage'!D73+'Biomass EDGAR 3.2'!D76+world_biomass_N2O!D73+'NonAG Other'!D73</f>
        <v>83.02110543712531</v>
      </c>
      <c r="E73" s="40">
        <f>'World ag soils'!E73+'Industrial Processes'!E73+'world N2Omanure'!E73+'world mobile&amp;stationary_N2O'!E73+'Human Sewage'!E73+'Biomass EDGAR 3.2'!E76+world_biomass_N2O!E73+'NonAG Other'!E73</f>
        <v>87.8766066567132</v>
      </c>
      <c r="F73" s="40">
        <f>'World ag soils'!F73+'Industrial Processes'!F73+'world N2Omanure'!F73+'world mobile&amp;stationary_N2O'!F73+'Human Sewage'!F73+'Biomass EDGAR 3.2'!F76+world_biomass_N2O!F73+'NonAG Other'!F73</f>
        <v>93.11560680983824</v>
      </c>
      <c r="G73" s="40">
        <f>'World ag soils'!G73+'Industrial Processes'!G73+'world N2Omanure'!G73+'world mobile&amp;stationary_N2O'!G73+'Human Sewage'!G73+'Biomass EDGAR 3.2'!G76+world_biomass_N2O!G73+'NonAG Other'!G73</f>
        <v>98.73109021723279</v>
      </c>
      <c r="H73" s="40">
        <f>'World ag soils'!H73+'Industrial Processes'!H73+'world N2Omanure'!H73+'world mobile&amp;stationary_N2O'!H73+'Human Sewage'!H73+'Biomass EDGAR 3.2'!H76+world_biomass_N2O!H73+'NonAG Other'!H73</f>
        <v>104.88360188263889</v>
      </c>
    </row>
    <row r="74" spans="1:8" ht="12.75">
      <c r="A74" s="117" t="s">
        <v>42</v>
      </c>
      <c r="B74" s="40">
        <f>'World ag soils'!B74+'Industrial Processes'!B74+'world N2Omanure'!B74+'world mobile&amp;stationary_N2O'!B74+'Human Sewage'!B74+'Biomass EDGAR 3.2'!B77+world_biomass_N2O!B74+'NonAG Other'!B74</f>
        <v>35.14994569905715</v>
      </c>
      <c r="C74" s="40">
        <f>'World ag soils'!C74+'Industrial Processes'!C74+'world N2Omanure'!C74+'world mobile&amp;stationary_N2O'!C74+'Human Sewage'!C74+'Biomass EDGAR 3.2'!C77+world_biomass_N2O!C74+'NonAG Other'!C74</f>
        <v>42.68861396773155</v>
      </c>
      <c r="D74" s="40">
        <f>'World ag soils'!D74+'Industrial Processes'!D74+'world N2Omanure'!D74+'world mobile&amp;stationary_N2O'!D74+'Human Sewage'!D74+'Biomass EDGAR 3.2'!D77+world_biomass_N2O!D74+'NonAG Other'!D74</f>
        <v>52.07951925555463</v>
      </c>
      <c r="E74" s="40">
        <f>'World ag soils'!E74+'Industrial Processes'!E74+'world N2Omanure'!E74+'world mobile&amp;stationary_N2O'!E74+'Human Sewage'!E74+'Biomass EDGAR 3.2'!E77+world_biomass_N2O!E74+'NonAG Other'!E74</f>
        <v>60.21243188562727</v>
      </c>
      <c r="F74" s="40">
        <f>'World ag soils'!F74+'Industrial Processes'!F74+'world N2Omanure'!F74+'world mobile&amp;stationary_N2O'!F74+'Human Sewage'!F74+'Biomass EDGAR 3.2'!F77+world_biomass_N2O!F74+'NonAG Other'!F74</f>
        <v>69.8689908969653</v>
      </c>
      <c r="G74" s="40">
        <f>'World ag soils'!G74+'Industrial Processes'!G74+'world N2Omanure'!G74+'world mobile&amp;stationary_N2O'!G74+'Human Sewage'!G74+'Biomass EDGAR 3.2'!G77+world_biomass_N2O!G74+'NonAG Other'!G74</f>
        <v>78.74482200015743</v>
      </c>
      <c r="H74" s="40">
        <f>'World ag soils'!H74+'Industrial Processes'!H74+'world N2Omanure'!H74+'world mobile&amp;stationary_N2O'!H74+'Human Sewage'!H74+'Biomass EDGAR 3.2'!H77+world_biomass_N2O!H74+'NonAG Other'!H74</f>
        <v>89.09933098634878</v>
      </c>
    </row>
    <row r="75" spans="1:8" ht="12.75">
      <c r="A75" s="80" t="s">
        <v>91</v>
      </c>
      <c r="B75" s="40">
        <f>'World ag soils'!B75+'Industrial Processes'!B75+'world N2Omanure'!B75+'world mobile&amp;stationary_N2O'!B75+'Human Sewage'!B75+'Biomass EDGAR 3.2'!B78+world_biomass_N2O!B75+'NonAG Other'!B75</f>
        <v>135.87239778640003</v>
      </c>
      <c r="C75" s="40">
        <f>'World ag soils'!C75+'Industrial Processes'!C75+'world N2Omanure'!C75+'world mobile&amp;stationary_N2O'!C75+'Human Sewage'!C75+'Biomass EDGAR 3.2'!C78+world_biomass_N2O!C75+'NonAG Other'!C75</f>
        <v>126.9854508656</v>
      </c>
      <c r="D75" s="40">
        <f>'World ag soils'!D75+'Industrial Processes'!D75+'world N2Omanure'!D75+'world mobile&amp;stationary_N2O'!D75+'Human Sewage'!D75+'Biomass EDGAR 3.2'!D78+world_biomass_N2O!D75+'NonAG Other'!D75</f>
        <v>143.81663510799999</v>
      </c>
      <c r="E75" s="40">
        <f>'World ag soils'!E75+'Industrial Processes'!E75+'world N2Omanure'!E75+'world mobile&amp;stationary_N2O'!E75+'Human Sewage'!E75+'Biomass EDGAR 3.2'!E78+world_biomass_N2O!E75+'NonAG Other'!E75</f>
        <v>144.3799327512</v>
      </c>
      <c r="F75" s="40">
        <f>'World ag soils'!F75+'Industrial Processes'!F75+'world N2Omanure'!F75+'world mobile&amp;stationary_N2O'!F75+'Human Sewage'!F75+'Biomass EDGAR 3.2'!F78+world_biomass_N2O!F75+'NonAG Other'!F75</f>
        <v>144.98499474141386</v>
      </c>
      <c r="G75" s="40">
        <f>'World ag soils'!G75+'Industrial Processes'!G75+'world N2Omanure'!G75+'world mobile&amp;stationary_N2O'!G75+'Human Sewage'!G75+'Biomass EDGAR 3.2'!G78+world_biomass_N2O!G75+'NonAG Other'!G75</f>
        <v>145.6419358834093</v>
      </c>
      <c r="H75" s="40">
        <f>'World ag soils'!H75+'Industrial Processes'!H75+'world N2Omanure'!H75+'world mobile&amp;stationary_N2O'!H75+'Human Sewage'!H75+'Biomass EDGAR 3.2'!H78+world_biomass_N2O!H75+'NonAG Other'!H75</f>
        <v>146.3762705094048</v>
      </c>
    </row>
    <row r="76" spans="1:8" ht="12.75">
      <c r="A76" s="80" t="s">
        <v>43</v>
      </c>
      <c r="B76" s="40">
        <f>'World ag soils'!B76+'Industrial Processes'!B76+'world N2Omanure'!B76+'world mobile&amp;stationary_N2O'!B76+'Human Sewage'!B76+'Biomass EDGAR 3.2'!B79+world_biomass_N2O!B76+'NonAG Other'!B76</f>
        <v>23.740022092800004</v>
      </c>
      <c r="C76" s="40">
        <f>'World ag soils'!C76+'Industrial Processes'!C76+'world N2Omanure'!C76+'world mobile&amp;stationary_N2O'!C76+'Human Sewage'!C76+'Biomass EDGAR 3.2'!C79+world_biomass_N2O!C76+'NonAG Other'!C76</f>
        <v>22.7881662584</v>
      </c>
      <c r="D76" s="40">
        <f>'World ag soils'!D76+'Industrial Processes'!D76+'world N2Omanure'!D76+'world mobile&amp;stationary_N2O'!D76+'Human Sewage'!D76+'Biomass EDGAR 3.2'!D79+world_biomass_N2O!D76+'NonAG Other'!D76</f>
        <v>23.979030185989444</v>
      </c>
      <c r="E76" s="40">
        <f>'World ag soils'!E76+'Industrial Processes'!E76+'world N2Omanure'!E76+'world mobile&amp;stationary_N2O'!E76+'Human Sewage'!E76+'Biomass EDGAR 3.2'!E79+world_biomass_N2O!E76+'NonAG Other'!E76</f>
        <v>23.63554080953666</v>
      </c>
      <c r="F76" s="40">
        <f>'World ag soils'!F76+'Industrial Processes'!F76+'world N2Omanure'!F76+'world mobile&amp;stationary_N2O'!F76+'Human Sewage'!F76+'Biomass EDGAR 3.2'!F79+world_biomass_N2O!F76+'NonAG Other'!F76</f>
        <v>24.33057245308387</v>
      </c>
      <c r="G76" s="40">
        <f>'World ag soils'!G76+'Industrial Processes'!G76+'world N2Omanure'!G76+'world mobile&amp;stationary_N2O'!G76+'Human Sewage'!G76+'Biomass EDGAR 3.2'!G79+world_biomass_N2O!G76+'NonAG Other'!G76</f>
        <v>24.82595803548387</v>
      </c>
      <c r="H76" s="40">
        <f>'World ag soils'!H76+'Industrial Processes'!H76+'world N2Omanure'!H76+'world mobile&amp;stationary_N2O'!H76+'Human Sewage'!H76+'Biomass EDGAR 3.2'!H79+world_biomass_N2O!H76+'NonAG Other'!H76</f>
        <v>25.322763438683875</v>
      </c>
    </row>
    <row r="77" spans="1:8" ht="12.75">
      <c r="A77" s="80" t="s">
        <v>44</v>
      </c>
      <c r="B77" s="40">
        <f>'World ag soils'!B77+'Industrial Processes'!B77+'world N2Omanure'!B77+'world mobile&amp;stationary_N2O'!B77+'Human Sewage'!B77+'Biomass EDGAR 3.2'!B80+world_biomass_N2O!B77+'NonAG Other'!B77</f>
        <v>11.688406061600002</v>
      </c>
      <c r="C77" s="40">
        <f>'World ag soils'!C77+'Industrial Processes'!C77+'world N2Omanure'!C77+'world mobile&amp;stationary_N2O'!C77+'Human Sewage'!C77+'Biomass EDGAR 3.2'!C80+world_biomass_N2O!C77+'NonAG Other'!C77</f>
        <v>11.846442403199998</v>
      </c>
      <c r="D77" s="40">
        <f>'World ag soils'!D77+'Industrial Processes'!D77+'world N2Omanure'!D77+'world mobile&amp;stationary_N2O'!D77+'Human Sewage'!D77+'Biomass EDGAR 3.2'!D80+world_biomass_N2O!D77+'NonAG Other'!D77</f>
        <v>11.873363777230768</v>
      </c>
      <c r="E77" s="40">
        <f>'World ag soils'!E77+'Industrial Processes'!E77+'world N2Omanure'!E77+'world mobile&amp;stationary_N2O'!E77+'Human Sewage'!E77+'Biomass EDGAR 3.2'!E80+world_biomass_N2O!E77+'NonAG Other'!E77</f>
        <v>11.007832415584613</v>
      </c>
      <c r="F77" s="40">
        <f>'World ag soils'!F77+'Industrial Processes'!F77+'world N2Omanure'!F77+'world mobile&amp;stationary_N2O'!F77+'Human Sewage'!F77+'Biomass EDGAR 3.2'!F80+world_biomass_N2O!F77+'NonAG Other'!F77</f>
        <v>10.594702937507693</v>
      </c>
      <c r="G77" s="40">
        <f>'World ag soils'!G77+'Industrial Processes'!G77+'world N2Omanure'!G77+'world mobile&amp;stationary_N2O'!G77+'Human Sewage'!G77+'Biomass EDGAR 3.2'!G80+world_biomass_N2O!G77+'NonAG Other'!G77</f>
        <v>10.070079466990832</v>
      </c>
      <c r="H77" s="40">
        <f>'World ag soils'!H77+'Industrial Processes'!H77+'world N2Omanure'!H77+'world mobile&amp;stationary_N2O'!H77+'Human Sewage'!H77+'Biomass EDGAR 3.2'!H80+world_biomass_N2O!H77+'NonAG Other'!H77</f>
        <v>9.534886830073972</v>
      </c>
    </row>
    <row r="78" spans="1:8" ht="12.75">
      <c r="A78" s="117" t="s">
        <v>92</v>
      </c>
      <c r="B78" s="40">
        <f>'World ag soils'!B78+'Industrial Processes'!B78+'world N2Omanure'!B78+'world mobile&amp;stationary_N2O'!B78+'Human Sewage'!B78+'Biomass EDGAR 3.2'!B81+world_biomass_N2O!B78+'NonAG Other'!B78</f>
        <v>26.479618874882192</v>
      </c>
      <c r="C78" s="40">
        <f>'World ag soils'!C78+'Industrial Processes'!C78+'world N2Omanure'!C78+'world mobile&amp;stationary_N2O'!C78+'Human Sewage'!C78+'Biomass EDGAR 3.2'!C81+world_biomass_N2O!C78+'NonAG Other'!C78</f>
        <v>28.182401634558644</v>
      </c>
      <c r="D78" s="40">
        <f>'World ag soils'!D78+'Industrial Processes'!D78+'world N2Omanure'!D78+'world mobile&amp;stationary_N2O'!D78+'Human Sewage'!D78+'Biomass EDGAR 3.2'!D81+world_biomass_N2O!D78+'NonAG Other'!D78</f>
        <v>33.50803228703304</v>
      </c>
      <c r="E78" s="40">
        <f>'World ag soils'!E78+'Industrial Processes'!E78+'world N2Omanure'!E78+'world mobile&amp;stationary_N2O'!E78+'Human Sewage'!E78+'Biomass EDGAR 3.2'!E81+world_biomass_N2O!E78+'NonAG Other'!E78</f>
        <v>36.191347386801866</v>
      </c>
      <c r="F78" s="40">
        <f>'World ag soils'!F78+'Industrial Processes'!F78+'world N2Omanure'!F78+'world mobile&amp;stationary_N2O'!F78+'Human Sewage'!F78+'Biomass EDGAR 3.2'!F81+world_biomass_N2O!F78+'NonAG Other'!F78</f>
        <v>39.13361294777031</v>
      </c>
      <c r="G78" s="40">
        <f>'World ag soils'!G78+'Industrial Processes'!G78+'world N2Omanure'!G78+'world mobile&amp;stationary_N2O'!G78+'Human Sewage'!G78+'Biomass EDGAR 3.2'!G81+world_biomass_N2O!G78+'NonAG Other'!G78</f>
        <v>42.580856528814465</v>
      </c>
      <c r="H78" s="40">
        <f>'World ag soils'!H78+'Industrial Processes'!H78+'world N2Omanure'!H78+'world mobile&amp;stationary_N2O'!H78+'Human Sewage'!H78+'Biomass EDGAR 3.2'!H81+world_biomass_N2O!H78+'NonAG Other'!H78</f>
        <v>46.66443106614409</v>
      </c>
    </row>
    <row r="79" spans="1:8" ht="12.75">
      <c r="A79" s="117" t="s">
        <v>45</v>
      </c>
      <c r="B79" s="40">
        <f>'World ag soils'!B79+'Industrial Processes'!B79+'world N2Omanure'!B79+'world mobile&amp;stationary_N2O'!B79+'Human Sewage'!B79+'Biomass EDGAR 3.2'!B82+world_biomass_N2O!B79+'NonAG Other'!B79</f>
        <v>147.18142542548608</v>
      </c>
      <c r="C79" s="40">
        <f>'World ag soils'!C79+'Industrial Processes'!C79+'world N2Omanure'!C79+'world mobile&amp;stationary_N2O'!C79+'Human Sewage'!C79+'Biomass EDGAR 3.2'!C82+world_biomass_N2O!C79+'NonAG Other'!C79</f>
        <v>133.85107267233914</v>
      </c>
      <c r="D79" s="40">
        <f>'World ag soils'!D79+'Industrial Processes'!D79+'world N2Omanure'!D79+'world mobile&amp;stationary_N2O'!D79+'Human Sewage'!D79+'Biomass EDGAR 3.2'!D82+world_biomass_N2O!D79+'NonAG Other'!D79</f>
        <v>140.61636681024225</v>
      </c>
      <c r="E79" s="40">
        <f>'World ag soils'!E79+'Industrial Processes'!E79+'world N2Omanure'!E79+'world mobile&amp;stationary_N2O'!E79+'Human Sewage'!E79+'Biomass EDGAR 3.2'!E82+world_biomass_N2O!E79+'NonAG Other'!E79</f>
        <v>161.70150542679562</v>
      </c>
      <c r="F79" s="40">
        <f>'World ag soils'!F79+'Industrial Processes'!F79+'world N2Omanure'!F79+'world mobile&amp;stationary_N2O'!F79+'Human Sewage'!F79+'Biomass EDGAR 3.2'!F82+world_biomass_N2O!F79+'NonAG Other'!F79</f>
        <v>186.57167523154865</v>
      </c>
      <c r="G79" s="40">
        <f>'World ag soils'!G79+'Industrial Processes'!G79+'world N2Omanure'!G79+'world mobile&amp;stationary_N2O'!G79+'Human Sewage'!G79+'Biomass EDGAR 3.2'!G82+world_biomass_N2O!G79+'NonAG Other'!G79</f>
        <v>215.75084400111027</v>
      </c>
      <c r="H79" s="40">
        <f>'World ag soils'!H79+'Industrial Processes'!H79+'world N2Omanure'!H79+'world mobile&amp;stationary_N2O'!H79+'Human Sewage'!H79+'Biomass EDGAR 3.2'!H82+world_biomass_N2O!H79+'NonAG Other'!H79</f>
        <v>250.14458938666573</v>
      </c>
    </row>
    <row r="80" spans="1:8" ht="12.75">
      <c r="A80" s="117" t="s">
        <v>93</v>
      </c>
      <c r="B80" s="40">
        <f>'World ag soils'!B80+'Industrial Processes'!B80+'world N2Omanure'!B80+'world mobile&amp;stationary_N2O'!B80+'Human Sewage'!B80+'Biomass EDGAR 3.2'!B83+world_biomass_N2O!B80+'NonAG Other'!B80</f>
        <v>13.202556876663293</v>
      </c>
      <c r="C80" s="40">
        <f>'World ag soils'!C80+'Industrial Processes'!C80+'world N2Omanure'!C80+'world mobile&amp;stationary_N2O'!C80+'Human Sewage'!C80+'Biomass EDGAR 3.2'!C83+world_biomass_N2O!C80+'NonAG Other'!C80</f>
        <v>12.316966274108996</v>
      </c>
      <c r="D80" s="40">
        <f>'World ag soils'!D80+'Industrial Processes'!D80+'world N2Omanure'!D80+'world mobile&amp;stationary_N2O'!D80+'Human Sewage'!D80+'Biomass EDGAR 3.2'!D83+world_biomass_N2O!D80+'NonAG Other'!D80</f>
        <v>11.676321589872511</v>
      </c>
      <c r="E80" s="40">
        <f>'World ag soils'!E80+'Industrial Processes'!E80+'world N2Omanure'!E80+'world mobile&amp;stationary_N2O'!E80+'Human Sewage'!E80+'Biomass EDGAR 3.2'!E83+world_biomass_N2O!E80+'NonAG Other'!E80</f>
        <v>12.31625523561815</v>
      </c>
      <c r="F80" s="40">
        <f>'World ag soils'!F80+'Industrial Processes'!F80+'world N2Omanure'!F80+'world mobile&amp;stationary_N2O'!F80+'Human Sewage'!F80+'Biomass EDGAR 3.2'!F83+world_biomass_N2O!F80+'NonAG Other'!F80</f>
        <v>13.062454880406838</v>
      </c>
      <c r="G80" s="40">
        <f>'World ag soils'!G80+'Industrial Processes'!G80+'world N2Omanure'!G80+'world mobile&amp;stationary_N2O'!G80+'Human Sewage'!G80+'Biomass EDGAR 3.2'!G83+world_biomass_N2O!G80+'NonAG Other'!G80</f>
        <v>13.999782180620535</v>
      </c>
      <c r="H80" s="40">
        <f>'World ag soils'!H80+'Industrial Processes'!H80+'world N2Omanure'!H80+'world mobile&amp;stationary_N2O'!H80+'Human Sewage'!H80+'Biomass EDGAR 3.2'!H83+world_biomass_N2O!H80+'NonAG Other'!H80</f>
        <v>15.27765935438023</v>
      </c>
    </row>
    <row r="81" spans="1:8" ht="12.75">
      <c r="A81" s="117" t="s">
        <v>94</v>
      </c>
      <c r="B81" s="40">
        <f>'World ag soils'!B81+'Industrial Processes'!B81+'world N2Omanure'!B81+'world mobile&amp;stationary_N2O'!B81+'Human Sewage'!B81+'Biomass EDGAR 3.2'!B84+world_biomass_N2O!B81+'NonAG Other'!B81</f>
        <v>29.793562549251785</v>
      </c>
      <c r="C81" s="40">
        <f>'World ag soils'!C81+'Industrial Processes'!C81+'world N2Omanure'!C81+'world mobile&amp;stationary_N2O'!C81+'Human Sewage'!C81+'Biomass EDGAR 3.2'!C84+world_biomass_N2O!C81+'NonAG Other'!C81</f>
        <v>28.80663134271832</v>
      </c>
      <c r="D81" s="40">
        <f>'World ag soils'!D81+'Industrial Processes'!D81+'world N2Omanure'!D81+'world mobile&amp;stationary_N2O'!D81+'Human Sewage'!D81+'Biomass EDGAR 3.2'!D84+world_biomass_N2O!D81+'NonAG Other'!D81</f>
        <v>36.533103862353215</v>
      </c>
      <c r="E81" s="40">
        <f>'World ag soils'!E81+'Industrial Processes'!E81+'world N2Omanure'!E81+'world mobile&amp;stationary_N2O'!E81+'Human Sewage'!E81+'Biomass EDGAR 3.2'!E84+world_biomass_N2O!E81+'NonAG Other'!E81</f>
        <v>42.20277302802808</v>
      </c>
      <c r="F81" s="40">
        <f>'World ag soils'!F81+'Industrial Processes'!F81+'world N2Omanure'!F81+'world mobile&amp;stationary_N2O'!F81+'Human Sewage'!F81+'Biomass EDGAR 3.2'!F84+world_biomass_N2O!F81+'NonAG Other'!F81</f>
        <v>48.938043237507806</v>
      </c>
      <c r="G81" s="40">
        <f>'World ag soils'!G81+'Industrial Processes'!G81+'world N2Omanure'!G81+'world mobile&amp;stationary_N2O'!G81+'Human Sewage'!G81+'Biomass EDGAR 3.2'!G84+world_biomass_N2O!G81+'NonAG Other'!G81</f>
        <v>56.90526006754954</v>
      </c>
      <c r="H81" s="40">
        <f>'World ag soils'!H81+'Industrial Processes'!H81+'world N2Omanure'!H81+'world mobile&amp;stationary_N2O'!H81+'Human Sewage'!H81+'Biomass EDGAR 3.2'!H84+world_biomass_N2O!H81+'NonAG Other'!H81</f>
        <v>66.53943989967289</v>
      </c>
    </row>
    <row r="82" spans="1:8" ht="12.75">
      <c r="A82" s="70" t="s">
        <v>46</v>
      </c>
      <c r="B82" s="40">
        <f>'World ag soils'!B82+'Industrial Processes'!B82+'world N2Omanure'!B82+'world mobile&amp;stationary_N2O'!B82+'Human Sewage'!B82+'Biomass EDGAR 3.2'!B85+world_biomass_N2O!B82+'NonAG Other'!B82</f>
        <v>119.3640174792</v>
      </c>
      <c r="C82" s="40">
        <f>'World ag soils'!C82+'Industrial Processes'!C82+'world N2Omanure'!C82+'world mobile&amp;stationary_N2O'!C82+'Human Sewage'!C82+'Biomass EDGAR 3.2'!C85+world_biomass_N2O!C82+'NonAG Other'!C82</f>
        <v>70.7703679472</v>
      </c>
      <c r="D82" s="40">
        <f>'World ag soils'!D82+'Industrial Processes'!D82+'world N2Omanure'!D82+'world mobile&amp;stationary_N2O'!D82+'Human Sewage'!D82+'Biomass EDGAR 3.2'!D85+world_biomass_N2O!D82+'NonAG Other'!D82</f>
        <v>80.35945906159999</v>
      </c>
      <c r="E82" s="40">
        <f>'World ag soils'!E82+'Industrial Processes'!E82+'world N2Omanure'!E82+'world mobile&amp;stationary_N2O'!E82+'Human Sewage'!E82+'Biomass EDGAR 3.2'!E85+world_biomass_N2O!E82+'NonAG Other'!E82</f>
        <v>97.01433263759999</v>
      </c>
      <c r="F82" s="40">
        <f>'World ag soils'!F82+'Industrial Processes'!F82+'world N2Omanure'!F82+'world mobile&amp;stationary_N2O'!F82+'Human Sewage'!F82+'Biomass EDGAR 3.2'!F85+world_biomass_N2O!F82+'NonAG Other'!F82</f>
        <v>109.4989778768</v>
      </c>
      <c r="G82" s="40">
        <f>'World ag soils'!G82+'Industrial Processes'!G82+'world N2Omanure'!G82+'world mobile&amp;stationary_N2O'!G82+'Human Sewage'!G82+'Biomass EDGAR 3.2'!G85+world_biomass_N2O!G82+'NonAG Other'!G82</f>
        <v>130.43057743869434</v>
      </c>
      <c r="H82" s="40">
        <f>'World ag soils'!H82+'Industrial Processes'!H82+'world N2Omanure'!H82+'world mobile&amp;stationary_N2O'!H82+'Human Sewage'!H82+'Biomass EDGAR 3.2'!H85+world_biomass_N2O!H82+'NonAG Other'!H82</f>
        <v>151.36435362698865</v>
      </c>
    </row>
    <row r="83" spans="1:8" ht="12.75">
      <c r="A83" s="117" t="s">
        <v>112</v>
      </c>
      <c r="B83" s="40">
        <f>'World ag soils'!B83+'Industrial Processes'!B83+'world N2Omanure'!B83+'world mobile&amp;stationary_N2O'!B83+'Human Sewage'!B83+'Biomass EDGAR 3.2'!B86+world_biomass_N2O!B83+'NonAG Other'!B83</f>
        <v>0.3331970513936134</v>
      </c>
      <c r="C83" s="40">
        <f>'World ag soils'!C83+'Industrial Processes'!C83+'world N2Omanure'!C83+'world mobile&amp;stationary_N2O'!C83+'Human Sewage'!C83+'Biomass EDGAR 3.2'!C86+world_biomass_N2O!C83+'NonAG Other'!C83</f>
        <v>0.38678542466229815</v>
      </c>
      <c r="D83" s="40">
        <f>'World ag soils'!D83+'Industrial Processes'!D83+'world N2Omanure'!D83+'world mobile&amp;stationary_N2O'!D83+'Human Sewage'!D83+'Biomass EDGAR 3.2'!D86+world_biomass_N2O!D83+'NonAG Other'!D83</f>
        <v>0.43968544000510185</v>
      </c>
      <c r="E83" s="40">
        <f>'World ag soils'!E83+'Industrial Processes'!E83+'world N2Omanure'!E83+'world mobile&amp;stationary_N2O'!E83+'Human Sewage'!E83+'Biomass EDGAR 3.2'!E86+world_biomass_N2O!E83+'NonAG Other'!E83</f>
        <v>0.4985940587899598</v>
      </c>
      <c r="F83" s="40">
        <f>'World ag soils'!F83+'Industrial Processes'!F83+'world N2Omanure'!F83+'world mobile&amp;stationary_N2O'!F83+'Human Sewage'!F83+'Biomass EDGAR 3.2'!F86+world_biomass_N2O!F83+'NonAG Other'!F83</f>
        <v>0.5643707540053075</v>
      </c>
      <c r="G83" s="40">
        <f>'World ag soils'!G83+'Industrial Processes'!G83+'world N2Omanure'!G83+'world mobile&amp;stationary_N2O'!G83+'Human Sewage'!G83+'Biomass EDGAR 3.2'!G86+world_biomass_N2O!G83+'NonAG Other'!G83</f>
        <v>0.6410923945749046</v>
      </c>
      <c r="H83" s="40">
        <f>'World ag soils'!H83+'Industrial Processes'!H83+'world N2Omanure'!H83+'world mobile&amp;stationary_N2O'!H83+'Human Sewage'!H83+'Biomass EDGAR 3.2'!H86+world_biomass_N2O!H83+'NonAG Other'!H83</f>
        <v>0.7290092835299863</v>
      </c>
    </row>
    <row r="84" spans="1:8" ht="12.75">
      <c r="A84" s="117" t="s">
        <v>47</v>
      </c>
      <c r="B84" s="40">
        <f>'World ag soils'!B84+'Industrial Processes'!B84+'world N2Omanure'!B84+'world mobile&amp;stationary_N2O'!B84+'Human Sewage'!B84+'Biomass EDGAR 3.2'!B87+world_biomass_N2O!B84+'NonAG Other'!B84</f>
        <v>215.14623930642577</v>
      </c>
      <c r="C84" s="40">
        <f>'World ag soils'!C84+'Industrial Processes'!C84+'world N2Omanure'!C84+'world mobile&amp;stationary_N2O'!C84+'Human Sewage'!C84+'Biomass EDGAR 3.2'!C87+world_biomass_N2O!C84+'NonAG Other'!C84</f>
        <v>180.8049846523613</v>
      </c>
      <c r="D84" s="40">
        <f>'World ag soils'!D84+'Industrial Processes'!D84+'world N2Omanure'!D84+'world mobile&amp;stationary_N2O'!D84+'Human Sewage'!D84+'Biomass EDGAR 3.2'!D87+world_biomass_N2O!D84+'NonAG Other'!D84</f>
        <v>139.71523452219353</v>
      </c>
      <c r="E84" s="40">
        <f>'World ag soils'!E84+'Industrial Processes'!E84+'world N2Omanure'!E84+'world mobile&amp;stationary_N2O'!E84+'Human Sewage'!E84+'Biomass EDGAR 3.2'!E87+world_biomass_N2O!E84+'NonAG Other'!E84</f>
        <v>141.87867684305377</v>
      </c>
      <c r="F84" s="40">
        <f>'World ag soils'!F84+'Industrial Processes'!F84+'world N2Omanure'!F84+'world mobile&amp;stationary_N2O'!F84+'Human Sewage'!F84+'Biomass EDGAR 3.2'!F87+world_biomass_N2O!F84+'NonAG Other'!F84</f>
        <v>142.54204117977633</v>
      </c>
      <c r="G84" s="40">
        <f>'World ag soils'!G84+'Industrial Processes'!G84+'world N2Omanure'!G84+'world mobile&amp;stationary_N2O'!G84+'Human Sewage'!G84+'Biomass EDGAR 3.2'!G87+world_biomass_N2O!G84+'NonAG Other'!G84</f>
        <v>128.23695195378974</v>
      </c>
      <c r="H84" s="40">
        <f>'World ag soils'!H84+'Industrial Processes'!H84+'world N2Omanure'!H84+'world mobile&amp;stationary_N2O'!H84+'Human Sewage'!H84+'Biomass EDGAR 3.2'!H87+world_biomass_N2O!H84+'NonAG Other'!H84</f>
        <v>113.93744942158382</v>
      </c>
    </row>
    <row r="85" spans="1:8" ht="12.75">
      <c r="A85" s="117" t="s">
        <v>95</v>
      </c>
      <c r="B85" s="40">
        <f>'World ag soils'!B85+'Industrial Processes'!B85+'world N2Omanure'!B85+'world mobile&amp;stationary_N2O'!B85+'Human Sewage'!B85+'Biomass EDGAR 3.2'!B88+world_biomass_N2O!B85+'NonAG Other'!B85</f>
        <v>32.50718555051968</v>
      </c>
      <c r="C85" s="40">
        <f>'World ag soils'!C85+'Industrial Processes'!C85+'world N2Omanure'!C85+'world mobile&amp;stationary_N2O'!C85+'Human Sewage'!C85+'Biomass EDGAR 3.2'!C88+world_biomass_N2O!C85+'NonAG Other'!C85</f>
        <v>32.90762955995567</v>
      </c>
      <c r="D85" s="40">
        <f>'World ag soils'!D85+'Industrial Processes'!D85+'world N2Omanure'!D85+'world mobile&amp;stationary_N2O'!D85+'Human Sewage'!D85+'Biomass EDGAR 3.2'!D88+world_biomass_N2O!D85+'NonAG Other'!D85</f>
        <v>31.107099333598732</v>
      </c>
      <c r="E85" s="40">
        <f>'World ag soils'!E85+'Industrial Processes'!E85+'world N2Omanure'!E85+'world mobile&amp;stationary_N2O'!E85+'Human Sewage'!E85+'Biomass EDGAR 3.2'!E88+world_biomass_N2O!E85+'NonAG Other'!E85</f>
        <v>34.651562186451294</v>
      </c>
      <c r="F85" s="40">
        <f>'World ag soils'!F85+'Industrial Processes'!F85+'world N2Omanure'!F85+'world mobile&amp;stationary_N2O'!F85+'Human Sewage'!F85+'Biomass EDGAR 3.2'!F88+world_biomass_N2O!F85+'NonAG Other'!F85</f>
        <v>38.61029247137104</v>
      </c>
      <c r="G85" s="40">
        <f>'World ag soils'!G85+'Industrial Processes'!G85+'world N2Omanure'!G85+'world mobile&amp;stationary_N2O'!G85+'Human Sewage'!G85+'Biomass EDGAR 3.2'!G88+world_biomass_N2O!G85+'NonAG Other'!G85</f>
        <v>43.01818895559609</v>
      </c>
      <c r="H85" s="40">
        <f>'World ag soils'!H85+'Industrial Processes'!H85+'world N2Omanure'!H85+'world mobile&amp;stationary_N2O'!H85+'Human Sewage'!H85+'Biomass EDGAR 3.2'!H88+world_biomass_N2O!H85+'NonAG Other'!H85</f>
        <v>47.936737336285866</v>
      </c>
    </row>
    <row r="86" spans="1:8" ht="12.75">
      <c r="A86" s="63" t="s">
        <v>96</v>
      </c>
      <c r="B86" s="40">
        <f>'World ag soils'!B86+'Industrial Processes'!B86+'world N2Omanure'!B86+'world mobile&amp;stationary_N2O'!B86+'Human Sewage'!B86+'Biomass EDGAR 3.2'!B89+world_biomass_N2O!B86+'NonAG Other'!B86</f>
        <v>1254.4141283209642</v>
      </c>
      <c r="C86" s="40">
        <f>'World ag soils'!C86+'Industrial Processes'!C86+'world N2Omanure'!C86+'world mobile&amp;stationary_N2O'!C86+'Human Sewage'!C86+'Biomass EDGAR 3.2'!C89+world_biomass_N2O!C86+'NonAG Other'!C86</f>
        <v>1355.370069586507</v>
      </c>
      <c r="D86" s="40">
        <f>'World ag soils'!D86+'Industrial Processes'!D86+'world N2Omanure'!D86+'world mobile&amp;stationary_N2O'!D86+'Human Sewage'!D86+'Biomass EDGAR 3.2'!D89+world_biomass_N2O!D86+'NonAG Other'!D86</f>
        <v>1374.3441462258068</v>
      </c>
      <c r="E86" s="40">
        <f>'World ag soils'!E86+'Industrial Processes'!E86+'world N2Omanure'!E86+'world mobile&amp;stationary_N2O'!E86+'Human Sewage'!E86+'Biomass EDGAR 3.2'!E89+world_biomass_N2O!E86+'NonAG Other'!E86</f>
        <v>1407.6909194695631</v>
      </c>
      <c r="F86" s="40">
        <f>'World ag soils'!F86+'Industrial Processes'!F86+'world N2Omanure'!F86+'world mobile&amp;stationary_N2O'!F86+'Human Sewage'!F86+'Biomass EDGAR 3.2'!F89+world_biomass_N2O!F86+'NonAG Other'!F86</f>
        <v>1448.2992453031559</v>
      </c>
      <c r="G86" s="40">
        <f>'World ag soils'!G86+'Industrial Processes'!G86+'world N2Omanure'!G86+'world mobile&amp;stationary_N2O'!G86+'Human Sewage'!G86+'Biomass EDGAR 3.2'!G89+world_biomass_N2O!G86+'NonAG Other'!G86</f>
        <v>1484.2214191462342</v>
      </c>
      <c r="H86" s="40">
        <f>'World ag soils'!H86+'Industrial Processes'!H86+'world N2Omanure'!H86+'world mobile&amp;stationary_N2O'!H86+'Human Sewage'!H86+'Biomass EDGAR 3.2'!H89+world_biomass_N2O!H86+'NonAG Other'!H86</f>
        <v>1519.0373280700658</v>
      </c>
    </row>
    <row r="87" spans="1:8" ht="12.75">
      <c r="A87" s="117" t="s">
        <v>97</v>
      </c>
      <c r="B87" s="40">
        <f>'World ag soils'!B87+'Industrial Processes'!B87+'world N2Omanure'!B87+'world mobile&amp;stationary_N2O'!B87+'Human Sewage'!B87+'Biomass EDGAR 3.2'!B90+world_biomass_N2O!B87+'NonAG Other'!B87</f>
        <v>40.22802091960051</v>
      </c>
      <c r="C87" s="40">
        <f>'World ag soils'!C87+'Industrial Processes'!C87+'world N2Omanure'!C87+'world mobile&amp;stationary_N2O'!C87+'Human Sewage'!C87+'Biomass EDGAR 3.2'!C90+world_biomass_N2O!C87+'NonAG Other'!C87</f>
        <v>34.64970573737983</v>
      </c>
      <c r="D87" s="40">
        <f>'World ag soils'!D87+'Industrial Processes'!D87+'world N2Omanure'!D87+'world mobile&amp;stationary_N2O'!D87+'Human Sewage'!D87+'Biomass EDGAR 3.2'!D90+world_biomass_N2O!D87+'NonAG Other'!D87</f>
        <v>57.895887436418334</v>
      </c>
      <c r="E87" s="40">
        <f>'World ag soils'!E87+'Industrial Processes'!E87+'world N2Omanure'!E87+'world mobile&amp;stationary_N2O'!E87+'Human Sewage'!E87+'Biomass EDGAR 3.2'!E90+world_biomass_N2O!E87+'NonAG Other'!E87</f>
        <v>61.070988326573385</v>
      </c>
      <c r="F87" s="40">
        <f>'World ag soils'!F87+'Industrial Processes'!F87+'world N2Omanure'!F87+'world mobile&amp;stationary_N2O'!F87+'Human Sewage'!F87+'Biomass EDGAR 3.2'!F90+world_biomass_N2O!F87+'NonAG Other'!F87</f>
        <v>64.47886074707898</v>
      </c>
      <c r="G87" s="40">
        <f>'World ag soils'!G87+'Industrial Processes'!G87+'world N2Omanure'!G87+'world mobile&amp;stationary_N2O'!G87+'Human Sewage'!G87+'Biomass EDGAR 3.2'!G90+world_biomass_N2O!G87+'NonAG Other'!G87</f>
        <v>68.1678602816424</v>
      </c>
      <c r="H87" s="40">
        <f>'World ag soils'!H87+'Industrial Processes'!H87+'world N2Omanure'!H87+'world mobile&amp;stationary_N2O'!H87+'Human Sewage'!H87+'Biomass EDGAR 3.2'!H90+world_biomass_N2O!H87+'NonAG Other'!H87</f>
        <v>72.18811669631278</v>
      </c>
    </row>
    <row r="88" spans="1:8" ht="12.75">
      <c r="A88" s="117" t="s">
        <v>98</v>
      </c>
      <c r="B88" s="40">
        <f>'World ag soils'!B88+'Industrial Processes'!B88+'world N2Omanure'!B88+'world mobile&amp;stationary_N2O'!B88+'Human Sewage'!B88+'Biomass EDGAR 3.2'!B91+world_biomass_N2O!B88+'NonAG Other'!B88</f>
        <v>60.95222733014745</v>
      </c>
      <c r="C88" s="40">
        <f>'World ag soils'!C88+'Industrial Processes'!C88+'world N2Omanure'!C88+'world mobile&amp;stationary_N2O'!C88+'Human Sewage'!C88+'Biomass EDGAR 3.2'!C91+world_biomass_N2O!C88+'NonAG Other'!C88</f>
        <v>65.2625603184312</v>
      </c>
      <c r="D88" s="40">
        <f>'World ag soils'!D88+'Industrial Processes'!D88+'world N2Omanure'!D88+'world mobile&amp;stationary_N2O'!D88+'Human Sewage'!D88+'Biomass EDGAR 3.2'!D91+world_biomass_N2O!D88+'NonAG Other'!D88</f>
        <v>66.74200690956538</v>
      </c>
      <c r="E88" s="40">
        <f>'World ag soils'!E88+'Industrial Processes'!E88+'world N2Omanure'!E88+'world mobile&amp;stationary_N2O'!E88+'Human Sewage'!E88+'Biomass EDGAR 3.2'!E91+world_biomass_N2O!E88+'NonAG Other'!E88</f>
        <v>72.53664450439318</v>
      </c>
      <c r="F88" s="40">
        <f>'World ag soils'!F88+'Industrial Processes'!F88+'world N2Omanure'!F88+'world mobile&amp;stationary_N2O'!F88+'Human Sewage'!F88+'Biomass EDGAR 3.2'!F91+world_biomass_N2O!F88+'NonAG Other'!F88</f>
        <v>79.02572409394052</v>
      </c>
      <c r="G88" s="40">
        <f>'World ag soils'!G88+'Industrial Processes'!G88+'world N2Omanure'!G88+'world mobile&amp;stationary_N2O'!G88+'Human Sewage'!G88+'Biomass EDGAR 3.2'!G91+world_biomass_N2O!G88+'NonAG Other'!G88</f>
        <v>86.24470364040629</v>
      </c>
      <c r="H88" s="40">
        <f>'World ag soils'!H88+'Industrial Processes'!H88+'world N2Omanure'!H88+'world mobile&amp;stationary_N2O'!H88+'Human Sewage'!H88+'Biomass EDGAR 3.2'!H91+world_biomass_N2O!H88+'NonAG Other'!H88</f>
        <v>94.3266038670085</v>
      </c>
    </row>
    <row r="89" spans="1:8" ht="12.75">
      <c r="A89" s="117" t="s">
        <v>99</v>
      </c>
      <c r="B89" s="40">
        <f>'World ag soils'!B89+'Industrial Processes'!B89+'world N2Omanure'!B89+'world mobile&amp;stationary_N2O'!B89+'Human Sewage'!B89+'Biomass EDGAR 3.2'!B92+world_biomass_N2O!B89+'NonAG Other'!B89</f>
        <v>27.267213181181578</v>
      </c>
      <c r="C89" s="40">
        <f>'World ag soils'!C89+'Industrial Processes'!C89+'world N2Omanure'!C89+'world mobile&amp;stationary_N2O'!C89+'Human Sewage'!C89+'Biomass EDGAR 3.2'!C92+world_biomass_N2O!C89+'NonAG Other'!C89</f>
        <v>29.428054932444898</v>
      </c>
      <c r="D89" s="40">
        <f>'World ag soils'!D89+'Industrial Processes'!D89+'world N2Omanure'!D89+'world mobile&amp;stationary_N2O'!D89+'Human Sewage'!D89+'Biomass EDGAR 3.2'!D92+world_biomass_N2O!D89+'NonAG Other'!D89</f>
        <v>41.68608150203997</v>
      </c>
      <c r="E89" s="40">
        <f>'World ag soils'!E89+'Industrial Processes'!E89+'world N2Omanure'!E89+'world mobile&amp;stationary_N2O'!E89+'Human Sewage'!E89+'Biomass EDGAR 3.2'!E92+world_biomass_N2O!E89+'NonAG Other'!E89</f>
        <v>47.82064656746684</v>
      </c>
      <c r="F89" s="40">
        <f>'World ag soils'!F89+'Industrial Processes'!F89+'world N2Omanure'!F89+'world mobile&amp;stationary_N2O'!F89+'Human Sewage'!F89+'Biomass EDGAR 3.2'!F92+world_biomass_N2O!F89+'NonAG Other'!F89</f>
        <v>55.22784673203982</v>
      </c>
      <c r="G89" s="40">
        <f>'World ag soils'!G89+'Industrial Processes'!G89+'world N2Omanure'!G89+'world mobile&amp;stationary_N2O'!G89+'Human Sewage'!G89+'Biomass EDGAR 3.2'!G92+world_biomass_N2O!G89+'NonAG Other'!G89</f>
        <v>64.9933021780879</v>
      </c>
      <c r="H89" s="40">
        <f>'World ag soils'!H89+'Industrial Processes'!H89+'world N2Omanure'!H89+'world mobile&amp;stationary_N2O'!H89+'Human Sewage'!H89+'Biomass EDGAR 3.2'!H92+world_biomass_N2O!H89+'NonAG Other'!H89</f>
        <v>76.73023415629761</v>
      </c>
    </row>
    <row r="90" ht="13.5" thickBot="1">
      <c r="A90" s="118"/>
    </row>
    <row r="91" ht="12.75">
      <c r="A91" t="s">
        <v>100</v>
      </c>
    </row>
    <row r="92" spans="1:8" ht="12.75">
      <c r="A92" s="18" t="s">
        <v>1</v>
      </c>
      <c r="B92" s="40">
        <f>'World ag soils'!B92+'Industrial Processes'!B92+'world N2Omanure'!B92+'world mobile&amp;stationary_N2O'!B92+'Human Sewage'!B92+'Biomass EDGAR 3.2'!B95+world_biomass_N2O!B92+'NonAG Other'!B92</f>
        <v>687.8593931296152</v>
      </c>
      <c r="C92" s="40">
        <f>'World ag soils'!C92+'Industrial Processes'!C92+'world N2Omanure'!C92+'world mobile&amp;stationary_N2O'!C92+'Human Sewage'!C92+'Biomass EDGAR 3.2'!C95+world_biomass_N2O!C92+'NonAG Other'!C92</f>
        <v>761.0527662328473</v>
      </c>
      <c r="D92" s="40">
        <f>'World ag soils'!D92+'Industrial Processes'!D92+'world N2Omanure'!D92+'world mobile&amp;stationary_N2O'!D92+'Human Sewage'!D92+'Biomass EDGAR 3.2'!D95+world_biomass_N2O!D92+'NonAG Other'!D92</f>
        <v>821.632140249062</v>
      </c>
      <c r="E92" s="40">
        <f>'World ag soils'!E92+'Industrial Processes'!E92+'world N2Omanure'!E92+'world mobile&amp;stationary_N2O'!E92+'Human Sewage'!E92+'Biomass EDGAR 3.2'!E95+world_biomass_N2O!E92+'NonAG Other'!E92</f>
        <v>816.8169894540083</v>
      </c>
      <c r="F92" s="40">
        <f>'World ag soils'!F92+'Industrial Processes'!F92+'world N2Omanure'!F92+'world mobile&amp;stationary_N2O'!F92+'Human Sewage'!F92+'Biomass EDGAR 3.2'!F95+world_biomass_N2O!F92+'NonAG Other'!F92</f>
        <v>910.0109279321703</v>
      </c>
      <c r="G92" s="40">
        <f>'World ag soils'!G92+'Industrial Processes'!G92+'world N2Omanure'!G92+'world mobile&amp;stationary_N2O'!G92+'Human Sewage'!G92+'Biomass EDGAR 3.2'!G95+world_biomass_N2O!G92+'NonAG Other'!G92</f>
        <v>1015.0306295934057</v>
      </c>
      <c r="H92" s="40">
        <f>'World ag soils'!H92+'Industrial Processes'!H92+'world N2Omanure'!H92+'world mobile&amp;stationary_N2O'!H92+'Human Sewage'!H92+'Biomass EDGAR 3.2'!H95+world_biomass_N2O!H92+'NonAG Other'!H92</f>
        <v>1133.5815429246195</v>
      </c>
    </row>
    <row r="93" spans="1:8" ht="12.75">
      <c r="A93" s="25" t="s">
        <v>101</v>
      </c>
      <c r="B93" s="122">
        <f>'World ag soils'!B93+'Industrial Processes'!B93+'world N2Omanure'!B93+'world mobile&amp;stationary_N2O'!B93+'Human Sewage'!B93+'Biomass EDGAR 3.2'!B96+world_biomass_N2O!B93+'NonAG Other'!B93</f>
        <v>13.708747815264573</v>
      </c>
      <c r="C93" s="40">
        <f>'World ag soils'!C93+'Industrial Processes'!C93+'world N2Omanure'!C93+'world mobile&amp;stationary_N2O'!C93+'Human Sewage'!C93+'Biomass EDGAR 3.2'!C96+world_biomass_N2O!C93+'NonAG Other'!C93</f>
        <v>16.905178095333415</v>
      </c>
      <c r="D93" s="40">
        <f>'World ag soils'!D93+'Industrial Processes'!D93+'world N2Omanure'!D93+'world mobile&amp;stationary_N2O'!D93+'Human Sewage'!D93+'Biomass EDGAR 3.2'!D96+world_biomass_N2O!D93+'NonAG Other'!D93</f>
        <v>16.614812411412405</v>
      </c>
      <c r="E93" s="40">
        <f>'World ag soils'!E93+'Industrial Processes'!E93+'world N2Omanure'!E93+'world mobile&amp;stationary_N2O'!E93+'Human Sewage'!E93+'Biomass EDGAR 3.2'!E96+world_biomass_N2O!E93+'NonAG Other'!E93</f>
        <v>20.065777568631432</v>
      </c>
      <c r="F93" s="40">
        <f>'World ag soils'!F93+'Industrial Processes'!F93+'world N2Omanure'!F93+'world mobile&amp;stationary_N2O'!F93+'Human Sewage'!F93+'Biomass EDGAR 3.2'!F96+world_biomass_N2O!F93+'NonAG Other'!F93</f>
        <v>21.92722443705879</v>
      </c>
      <c r="G93" s="40">
        <f>'World ag soils'!G93+'Industrial Processes'!G93+'world N2Omanure'!G93+'world mobile&amp;stationary_N2O'!G93+'Human Sewage'!G93+'Biomass EDGAR 3.2'!G96+world_biomass_N2O!G93+'NonAG Other'!G93</f>
        <v>24.127033431016905</v>
      </c>
      <c r="H93" s="40">
        <f>'World ag soils'!H93+'Industrial Processes'!H93+'world N2Omanure'!H93+'world mobile&amp;stationary_N2O'!H93+'Human Sewage'!H93+'Biomass EDGAR 3.2'!H96+world_biomass_N2O!H93+'NonAG Other'!H93</f>
        <v>26.80302038579786</v>
      </c>
    </row>
    <row r="94" spans="1:8" ht="12.75">
      <c r="A94" s="25" t="s">
        <v>9</v>
      </c>
      <c r="B94" s="40">
        <f>'World ag soils'!B94+'Industrial Processes'!B94+'world N2Omanure'!B94+'world mobile&amp;stationary_N2O'!B94+'Human Sewage'!B94+'Biomass EDGAR 3.2'!B97+world_biomass_N2O!B94+'NonAG Other'!B94</f>
        <v>36.22464489209944</v>
      </c>
      <c r="C94" s="40">
        <f>'World ag soils'!C94+'Industrial Processes'!C94+'world N2Omanure'!C94+'world mobile&amp;stationary_N2O'!C94+'Human Sewage'!C94+'Biomass EDGAR 3.2'!C97+world_biomass_N2O!C94+'NonAG Other'!C94</f>
        <v>30.645592320505152</v>
      </c>
      <c r="D94" s="40">
        <f>'World ag soils'!D94+'Industrial Processes'!D94+'world N2Omanure'!D94+'world mobile&amp;stationary_N2O'!D94+'Human Sewage'!D94+'Biomass EDGAR 3.2'!D97+world_biomass_N2O!D94+'NonAG Other'!D94</f>
        <v>28.76246385498508</v>
      </c>
      <c r="E94" s="40">
        <f>'World ag soils'!E94+'Industrial Processes'!E94+'world N2Omanure'!E94+'world mobile&amp;stationary_N2O'!E94+'Human Sewage'!E94+'Biomass EDGAR 3.2'!E97+world_biomass_N2O!E94+'NonAG Other'!E94</f>
        <v>28.333249976829535</v>
      </c>
      <c r="F94" s="40">
        <f>'World ag soils'!F94+'Industrial Processes'!F94+'world N2Omanure'!F94+'world mobile&amp;stationary_N2O'!F94+'Human Sewage'!F94+'Biomass EDGAR 3.2'!F97+world_biomass_N2O!F94+'NonAG Other'!F94</f>
        <v>30.349293061052375</v>
      </c>
      <c r="G94" s="40">
        <f>'World ag soils'!G94+'Industrial Processes'!G94+'world N2Omanure'!G94+'world mobile&amp;stationary_N2O'!G94+'Human Sewage'!G94+'Biomass EDGAR 3.2'!G97+world_biomass_N2O!G94+'NonAG Other'!G94</f>
        <v>32.7231301211367</v>
      </c>
      <c r="H94" s="40">
        <f>'World ag soils'!H94+'Industrial Processes'!H94+'world N2Omanure'!H94+'world mobile&amp;stationary_N2O'!H94+'Human Sewage'!H94+'Biomass EDGAR 3.2'!H97+world_biomass_N2O!H94+'NonAG Other'!H94</f>
        <v>35.5083916516935</v>
      </c>
    </row>
    <row r="95" spans="1:8" ht="12.75">
      <c r="A95" s="25" t="s">
        <v>102</v>
      </c>
      <c r="B95" s="40">
        <f>'World ag soils'!B95+'Industrial Processes'!B95+'world N2Omanure'!B95+'world mobile&amp;stationary_N2O'!B95+'Human Sewage'!B95+'Biomass EDGAR 3.2'!B98+world_biomass_N2O!B95+'NonAG Other'!B95</f>
        <v>27.43712739280797</v>
      </c>
      <c r="C95" s="40">
        <f>'World ag soils'!C95+'Industrial Processes'!C95+'world N2Omanure'!C95+'world mobile&amp;stationary_N2O'!C95+'Human Sewage'!C95+'Biomass EDGAR 3.2'!C98+world_biomass_N2O!C95+'NonAG Other'!C95</f>
        <v>25.73366451826841</v>
      </c>
      <c r="D95" s="40">
        <f>'World ag soils'!D95+'Industrial Processes'!D95+'world N2Omanure'!D95+'world mobile&amp;stationary_N2O'!D95+'Human Sewage'!D95+'Biomass EDGAR 3.2'!D98+world_biomass_N2O!D95+'NonAG Other'!D95</f>
        <v>17.223469570502616</v>
      </c>
      <c r="E95" s="40">
        <f>'World ag soils'!E95+'Industrial Processes'!E95+'world N2Omanure'!E95+'world mobile&amp;stationary_N2O'!E95+'Human Sewage'!E95+'Biomass EDGAR 3.2'!E98+world_biomass_N2O!E95+'NonAG Other'!E95</f>
        <v>16.493270550732845</v>
      </c>
      <c r="F95" s="40">
        <f>'World ag soils'!F95+'Industrial Processes'!F95+'world N2Omanure'!F95+'world mobile&amp;stationary_N2O'!F95+'Human Sewage'!F95+'Biomass EDGAR 3.2'!F98+world_biomass_N2O!F95+'NonAG Other'!F95</f>
        <v>17.080603708387393</v>
      </c>
      <c r="G95" s="40">
        <f>'World ag soils'!G95+'Industrial Processes'!G95+'world N2Omanure'!G95+'world mobile&amp;stationary_N2O'!G95+'Human Sewage'!G95+'Biomass EDGAR 3.2'!G98+world_biomass_N2O!G95+'NonAG Other'!G95</f>
        <v>17.75547374035797</v>
      </c>
      <c r="H95" s="40">
        <f>'World ag soils'!H95+'Industrial Processes'!H95+'world N2Omanure'!H95+'world mobile&amp;stationary_N2O'!H95+'Human Sewage'!H95+'Biomass EDGAR 3.2'!H98+world_biomass_N2O!H95+'NonAG Other'!H95</f>
        <v>18.466846800467504</v>
      </c>
    </row>
    <row r="96" spans="1:8" ht="12.75">
      <c r="A96" s="25" t="s">
        <v>103</v>
      </c>
      <c r="B96" s="40">
        <f>'World ag soils'!B96+'Industrial Processes'!B96+'world N2Omanure'!B96+'world mobile&amp;stationary_N2O'!B96+'Human Sewage'!B96+'Biomass EDGAR 3.2'!B99+world_biomass_N2O!B96+'NonAG Other'!B96</f>
        <v>127.63283339190306</v>
      </c>
      <c r="C96" s="40">
        <f>'World ag soils'!C96+'Industrial Processes'!C96+'world N2Omanure'!C96+'world mobile&amp;stationary_N2O'!C96+'Human Sewage'!C96+'Biomass EDGAR 3.2'!C99+world_biomass_N2O!C96+'NonAG Other'!C96</f>
        <v>130.92140504909838</v>
      </c>
      <c r="D96" s="40">
        <f>'World ag soils'!D96+'Industrial Processes'!D96+'world N2Omanure'!D96+'world mobile&amp;stationary_N2O'!D96+'Human Sewage'!D96+'Biomass EDGAR 3.2'!D99+world_biomass_N2O!D96+'NonAG Other'!D96</f>
        <v>138.65003131137843</v>
      </c>
      <c r="E96" s="40">
        <f>'World ag soils'!E96+'Industrial Processes'!E96+'world N2Omanure'!E96+'world mobile&amp;stationary_N2O'!E96+'Human Sewage'!E96+'Biomass EDGAR 3.2'!E99+world_biomass_N2O!E96+'NonAG Other'!E96</f>
        <v>144.94356752176316</v>
      </c>
      <c r="F96" s="40">
        <f>'World ag soils'!F96+'Industrial Processes'!F96+'world N2Omanure'!F96+'world mobile&amp;stationary_N2O'!F96+'Human Sewage'!F96+'Biomass EDGAR 3.2'!F99+world_biomass_N2O!F96+'NonAG Other'!F96</f>
        <v>158.7272701552409</v>
      </c>
      <c r="G96" s="40">
        <f>'World ag soils'!G96+'Industrial Processes'!G96+'world N2Omanure'!G96+'world mobile&amp;stationary_N2O'!G96+'Human Sewage'!G96+'Biomass EDGAR 3.2'!G99+world_biomass_N2O!G96+'NonAG Other'!G96</f>
        <v>174.09580028316955</v>
      </c>
      <c r="H96" s="40">
        <f>'World ag soils'!H96+'Industrial Processes'!H96+'world N2Omanure'!H96+'world mobile&amp;stationary_N2O'!H96+'Human Sewage'!H96+'Biomass EDGAR 3.2'!H99+world_biomass_N2O!H96+'NonAG Other'!H96</f>
        <v>191.36917127811512</v>
      </c>
    </row>
    <row r="97" spans="1:8" ht="12.75">
      <c r="A97" s="25" t="s">
        <v>24</v>
      </c>
      <c r="B97" s="40">
        <f>'World ag soils'!B97+'Industrial Processes'!B97+'world N2Omanure'!B97+'world mobile&amp;stationary_N2O'!B97+'Human Sewage'!B97+'Biomass EDGAR 3.2'!B100+world_biomass_N2O!B97+'NonAG Other'!B97</f>
        <v>74.64259443990386</v>
      </c>
      <c r="C97" s="40">
        <f>'World ag soils'!C97+'Industrial Processes'!C97+'world N2Omanure'!C97+'world mobile&amp;stationary_N2O'!C97+'Human Sewage'!C97+'Biomass EDGAR 3.2'!C100+world_biomass_N2O!C97+'NonAG Other'!C97</f>
        <v>72.29269693767392</v>
      </c>
      <c r="D97" s="40">
        <f>'World ag soils'!D97+'Industrial Processes'!D97+'world N2Omanure'!D97+'world mobile&amp;stationary_N2O'!D97+'Human Sewage'!D97+'Biomass EDGAR 3.2'!D100+world_biomass_N2O!D97+'NonAG Other'!D97</f>
        <v>74.94293208126447</v>
      </c>
      <c r="E97" s="40">
        <f>'World ag soils'!E97+'Industrial Processes'!E97+'world N2Omanure'!E97+'world mobile&amp;stationary_N2O'!E97+'Human Sewage'!E97+'Biomass EDGAR 3.2'!E100+world_biomass_N2O!E97+'NonAG Other'!E97</f>
        <v>80.0868144265404</v>
      </c>
      <c r="F97" s="40">
        <f>'World ag soils'!F97+'Industrial Processes'!F97+'world N2Omanure'!F97+'world mobile&amp;stationary_N2O'!F97+'Human Sewage'!F97+'Biomass EDGAR 3.2'!F100+world_biomass_N2O!F97+'NonAG Other'!F97</f>
        <v>89.85135993000809</v>
      </c>
      <c r="G97" s="40">
        <f>'World ag soils'!G97+'Industrial Processes'!G97+'world N2Omanure'!G97+'world mobile&amp;stationary_N2O'!G97+'Human Sewage'!G97+'Biomass EDGAR 3.2'!G100+world_biomass_N2O!G97+'NonAG Other'!G97</f>
        <v>100.89032011080164</v>
      </c>
      <c r="H97" s="40">
        <f>'World ag soils'!H97+'Industrial Processes'!H97+'world N2Omanure'!H97+'world mobile&amp;stationary_N2O'!H97+'Human Sewage'!H97+'Biomass EDGAR 3.2'!H100+world_biomass_N2O!H97+'NonAG Other'!H97</f>
        <v>113.38180160437783</v>
      </c>
    </row>
    <row r="98" spans="1:8" ht="12.75">
      <c r="A98" s="25" t="s">
        <v>104</v>
      </c>
      <c r="B98" s="40">
        <f>'World ag soils'!B98+'Industrial Processes'!B98+'world N2Omanure'!B98+'world mobile&amp;stationary_N2O'!B98+'Human Sewage'!B98+'Biomass EDGAR 3.2'!B101+world_biomass_N2O!B98+'NonAG Other'!B98</f>
        <v>1.808984962704632</v>
      </c>
      <c r="C98" s="40">
        <f>'World ag soils'!C98+'Industrial Processes'!C98+'world N2Omanure'!C98+'world mobile&amp;stationary_N2O'!C98+'Human Sewage'!C98+'Biomass EDGAR 3.2'!C101+world_biomass_N2O!C98+'NonAG Other'!C98</f>
        <v>1.4163378555964121</v>
      </c>
      <c r="D98" s="40">
        <f>'World ag soils'!D98+'Industrial Processes'!D98+'world N2Omanure'!D98+'world mobile&amp;stationary_N2O'!D98+'Human Sewage'!D98+'Biomass EDGAR 3.2'!D101+world_biomass_N2O!D98+'NonAG Other'!D98</f>
        <v>1.7824132448936005</v>
      </c>
      <c r="E98" s="40">
        <f>'World ag soils'!E98+'Industrial Processes'!E98+'world N2Omanure'!E98+'world mobile&amp;stationary_N2O'!E98+'Human Sewage'!E98+'Biomass EDGAR 3.2'!E101+world_biomass_N2O!E98+'NonAG Other'!E98</f>
        <v>1.9131624074672013</v>
      </c>
      <c r="F98" s="40">
        <f>'World ag soils'!F98+'Industrial Processes'!F98+'world N2Omanure'!F98+'world mobile&amp;stationary_N2O'!F98+'Human Sewage'!F98+'Biomass EDGAR 3.2'!F101+world_biomass_N2O!F98+'NonAG Other'!F98</f>
        <v>2.224907323767145</v>
      </c>
      <c r="G98" s="40">
        <f>'World ag soils'!G98+'Industrial Processes'!G98+'world N2Omanure'!G98+'world mobile&amp;stationary_N2O'!G98+'Human Sewage'!G98+'Biomass EDGAR 3.2'!G101+world_biomass_N2O!G98+'NonAG Other'!G98</f>
        <v>2.594004021190442</v>
      </c>
      <c r="H98" s="40">
        <f>'World ag soils'!H98+'Industrial Processes'!H98+'world N2Omanure'!H98+'world mobile&amp;stationary_N2O'!H98+'Human Sewage'!H98+'Biomass EDGAR 3.2'!H101+world_biomass_N2O!H98+'NonAG Other'!H98</f>
        <v>3.0317305576978844</v>
      </c>
    </row>
    <row r="99" spans="1:8" ht="12.75">
      <c r="A99" s="41" t="s">
        <v>105</v>
      </c>
      <c r="B99" s="40">
        <f>'World ag soils'!B99+'Industrial Processes'!B99+'world N2Omanure'!B99+'world mobile&amp;stationary_N2O'!B99+'Human Sewage'!B99+'Biomass EDGAR 3.2'!B102+world_biomass_N2O!B99+'NonAG Other'!B99</f>
        <v>90.05113696021476</v>
      </c>
      <c r="C99" s="40">
        <f>'World ag soils'!C99+'Industrial Processes'!C99+'world N2Omanure'!C99+'world mobile&amp;stationary_N2O'!C99+'Human Sewage'!C99+'Biomass EDGAR 3.2'!C102+world_biomass_N2O!C99+'NonAG Other'!C99</f>
        <v>96.22044280920906</v>
      </c>
      <c r="D99" s="40">
        <f>'World ag soils'!D99+'Industrial Processes'!D99+'world N2Omanure'!D99+'world mobile&amp;stationary_N2O'!D99+'Human Sewage'!D99+'Biomass EDGAR 3.2'!D102+world_biomass_N2O!D99+'NonAG Other'!D99</f>
        <v>110.73702199963591</v>
      </c>
      <c r="E99" s="40">
        <f>'World ag soils'!E99+'Industrial Processes'!E99+'world N2Omanure'!E99+'world mobile&amp;stationary_N2O'!E99+'Human Sewage'!E99+'Biomass EDGAR 3.2'!E102+world_biomass_N2O!E99+'NonAG Other'!E99</f>
        <v>116.43985648701268</v>
      </c>
      <c r="F99" s="40">
        <f>'World ag soils'!F99+'Industrial Processes'!F99+'world N2Omanure'!F99+'world mobile&amp;stationary_N2O'!F99+'Human Sewage'!F99+'Biomass EDGAR 3.2'!F102+world_biomass_N2O!F99+'NonAG Other'!F99</f>
        <v>125.56951369223779</v>
      </c>
      <c r="G99" s="40">
        <f>'World ag soils'!G99+'Industrial Processes'!G99+'world N2Omanure'!G99+'world mobile&amp;stationary_N2O'!G99+'Human Sewage'!G99+'Biomass EDGAR 3.2'!G102+world_biomass_N2O!G99+'NonAG Other'!G99</f>
        <v>135.52371778514984</v>
      </c>
      <c r="H99" s="40">
        <f>'World ag soils'!H99+'Industrial Processes'!H99+'world N2Omanure'!H99+'world mobile&amp;stationary_N2O'!H99+'Human Sewage'!H99+'Biomass EDGAR 3.2'!H102+world_biomass_N2O!H99+'NonAG Other'!H99</f>
        <v>148.17890324599193</v>
      </c>
    </row>
    <row r="101" spans="1:8" ht="12.75">
      <c r="A101" t="s">
        <v>51</v>
      </c>
      <c r="B101" s="40">
        <f>SUM(B4:B99)</f>
        <v>10232.16517998251</v>
      </c>
      <c r="C101" s="40">
        <f aca="true" t="shared" si="0" ref="C101:H101">SUM(C4:C99)</f>
        <v>10695.869236392482</v>
      </c>
      <c r="D101" s="40">
        <f t="shared" si="0"/>
        <v>11235.694213981184</v>
      </c>
      <c r="E101" s="40">
        <f t="shared" si="0"/>
        <v>11932.071305707084</v>
      </c>
      <c r="F101" s="40">
        <f t="shared" si="0"/>
        <v>12798.762865817496</v>
      </c>
      <c r="G101" s="40">
        <f t="shared" si="0"/>
        <v>13763.091484505183</v>
      </c>
      <c r="H101" s="40">
        <f t="shared" si="0"/>
        <v>14881.27723768627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Z389"/>
  <sheetViews>
    <sheetView workbookViewId="0" topLeftCell="A1">
      <pane xSplit="1" topLeftCell="B1" activePane="topRight" state="frozen"/>
      <selection pane="topLeft" activeCell="A1" sqref="A1"/>
      <selection pane="topRight" activeCell="G133" sqref="G133"/>
    </sheetView>
  </sheetViews>
  <sheetFormatPr defaultColWidth="9.140625" defaultRowHeight="12.75"/>
  <cols>
    <col min="1" max="1" width="19.140625" style="58" customWidth="1"/>
    <col min="3" max="3" width="10.7109375" style="0" customWidth="1"/>
    <col min="4" max="4" width="10.57421875" style="0" customWidth="1"/>
    <col min="5" max="5" width="10.421875" style="0" customWidth="1"/>
    <col min="8" max="8" width="9.140625" style="57" customWidth="1"/>
    <col min="9" max="9" width="13.00390625" style="0" customWidth="1"/>
    <col min="16" max="16" width="10.00390625" style="0" bestFit="1" customWidth="1"/>
  </cols>
  <sheetData>
    <row r="1" spans="1:8" ht="12.75">
      <c r="A1" s="1" t="s">
        <v>106</v>
      </c>
      <c r="B1" s="14"/>
      <c r="C1" s="14"/>
      <c r="D1" s="14"/>
      <c r="E1" s="14"/>
      <c r="F1" s="14"/>
      <c r="G1" s="14"/>
      <c r="H1" s="14"/>
    </row>
    <row r="2" spans="1:26" ht="36" customHeight="1">
      <c r="A2" s="45"/>
      <c r="B2" s="123" t="s">
        <v>114</v>
      </c>
      <c r="C2" s="123"/>
      <c r="D2" s="123"/>
      <c r="E2" s="46"/>
      <c r="F2" s="46"/>
      <c r="G2" s="46"/>
      <c r="H2" s="14"/>
      <c r="W2" t="s">
        <v>107</v>
      </c>
      <c r="X2" t="s">
        <v>108</v>
      </c>
      <c r="Y2" t="s">
        <v>109</v>
      </c>
      <c r="Z2" t="s">
        <v>110</v>
      </c>
    </row>
    <row r="3" spans="1:24" ht="12.75">
      <c r="A3" s="124" t="s">
        <v>0</v>
      </c>
      <c r="B3" s="5">
        <v>1990</v>
      </c>
      <c r="C3" s="5">
        <v>1995</v>
      </c>
      <c r="D3" s="5">
        <v>2000</v>
      </c>
      <c r="E3" s="5">
        <v>2005</v>
      </c>
      <c r="F3" s="5">
        <v>2010</v>
      </c>
      <c r="G3" s="5">
        <v>2015</v>
      </c>
      <c r="H3" s="5">
        <v>2020</v>
      </c>
      <c r="W3">
        <f>15.2*10^6</f>
        <v>15200000</v>
      </c>
      <c r="X3">
        <f>2.3*10^6</f>
        <v>2300000</v>
      </c>
    </row>
    <row r="4" spans="1:8" ht="12.75">
      <c r="A4" s="1" t="s">
        <v>54</v>
      </c>
      <c r="B4" s="42">
        <v>22.572900360085626</v>
      </c>
      <c r="C4" s="42">
        <v>21.949635103557856</v>
      </c>
      <c r="D4" s="42">
        <v>25.98527981325416</v>
      </c>
      <c r="E4" s="42">
        <v>29.438608779632325</v>
      </c>
      <c r="F4" s="42">
        <v>33.35265926965026</v>
      </c>
      <c r="G4" s="42">
        <v>37.78907120843445</v>
      </c>
      <c r="H4" s="42">
        <v>42.81775408059985</v>
      </c>
    </row>
    <row r="5" spans="1:8" ht="12.75">
      <c r="A5" s="1" t="s">
        <v>55</v>
      </c>
      <c r="B5" s="47">
        <v>146.31182795698925</v>
      </c>
      <c r="C5" s="47">
        <v>150.21505376344086</v>
      </c>
      <c r="D5" s="47">
        <v>171.78465093188032</v>
      </c>
      <c r="E5" s="47">
        <v>200.5433862065213</v>
      </c>
      <c r="F5" s="47">
        <v>236.25620864196398</v>
      </c>
      <c r="G5" s="47">
        <v>281.3101561933978</v>
      </c>
      <c r="H5" s="47">
        <v>339.12703197302255</v>
      </c>
    </row>
    <row r="6" spans="1:8" ht="12.75">
      <c r="A6" s="48" t="s">
        <v>56</v>
      </c>
      <c r="B6" s="42">
        <v>0.166</v>
      </c>
      <c r="C6" s="42">
        <v>0.20737735597728424</v>
      </c>
      <c r="D6" s="42">
        <v>0.2590684805549956</v>
      </c>
      <c r="E6" s="42">
        <v>0.27635148635019063</v>
      </c>
      <c r="F6" s="42">
        <v>0.2947874779840213</v>
      </c>
      <c r="G6" s="42">
        <v>0.3144533735782452</v>
      </c>
      <c r="H6" s="42">
        <v>0.33543122262506414</v>
      </c>
    </row>
    <row r="7" spans="1:8" ht="12.75">
      <c r="A7" s="49" t="s">
        <v>3</v>
      </c>
      <c r="B7" s="42">
        <v>47.32</v>
      </c>
      <c r="C7" s="42">
        <v>47.98</v>
      </c>
      <c r="D7" s="42">
        <v>58.31</v>
      </c>
      <c r="E7" s="42">
        <v>62.00050632911392</v>
      </c>
      <c r="F7" s="42">
        <v>61.63145569620252</v>
      </c>
      <c r="G7" s="42">
        <v>63.38678196603107</v>
      </c>
      <c r="H7" s="42">
        <v>65.14210823585962</v>
      </c>
    </row>
    <row r="8" spans="1:8" ht="12.75">
      <c r="A8" s="14" t="s">
        <v>57</v>
      </c>
      <c r="B8" s="42">
        <v>3.3</v>
      </c>
      <c r="C8" s="42">
        <v>3.26</v>
      </c>
      <c r="D8" s="42">
        <v>3.26</v>
      </c>
      <c r="E8" s="42">
        <v>3.23</v>
      </c>
      <c r="F8" s="42">
        <v>3.19</v>
      </c>
      <c r="G8" s="42">
        <v>3.17</v>
      </c>
      <c r="H8" s="42">
        <v>3.14</v>
      </c>
    </row>
    <row r="9" spans="1:8" ht="12.75">
      <c r="A9" s="14" t="s">
        <v>58</v>
      </c>
      <c r="B9" s="42">
        <v>1.97</v>
      </c>
      <c r="C9" s="42">
        <v>0.8253606192393325</v>
      </c>
      <c r="D9" s="42">
        <v>0.3408491440625889</v>
      </c>
      <c r="E9" s="42">
        <v>0.3635879107373348</v>
      </c>
      <c r="F9" s="42">
        <v>0.3878436285879757</v>
      </c>
      <c r="G9" s="42">
        <v>0.41371749663304075</v>
      </c>
      <c r="H9" s="42">
        <v>0.44131746509143666</v>
      </c>
    </row>
    <row r="10" spans="1:8" ht="12.75">
      <c r="A10" s="14" t="s">
        <v>59</v>
      </c>
      <c r="B10" s="42">
        <v>97.82068972553624</v>
      </c>
      <c r="C10" s="42">
        <v>127.31423253508439</v>
      </c>
      <c r="D10" s="42">
        <v>130.40930179659608</v>
      </c>
      <c r="E10" s="42">
        <v>141.67269211286344</v>
      </c>
      <c r="F10" s="42">
        <v>153.0229120092761</v>
      </c>
      <c r="G10" s="42">
        <v>171.42396049832217</v>
      </c>
      <c r="H10" s="42">
        <v>189.9398689210637</v>
      </c>
    </row>
    <row r="11" spans="1:8" ht="12.75">
      <c r="A11" s="14" t="s">
        <v>60</v>
      </c>
      <c r="B11" s="42">
        <v>31.240639722561863</v>
      </c>
      <c r="C11" s="42">
        <v>21.52260022</v>
      </c>
      <c r="D11" s="42">
        <v>22.14301671574068</v>
      </c>
      <c r="E11" s="42">
        <v>23.38383502352842</v>
      </c>
      <c r="F11" s="42">
        <v>24.74033855423901</v>
      </c>
      <c r="G11" s="42">
        <v>26.237030827413165</v>
      </c>
      <c r="H11" s="42">
        <v>27.90742799002357</v>
      </c>
    </row>
    <row r="12" spans="1:8" ht="12.75">
      <c r="A12" s="14" t="s">
        <v>61</v>
      </c>
      <c r="B12" s="50">
        <v>15.84</v>
      </c>
      <c r="C12" s="50">
        <v>15.48</v>
      </c>
      <c r="D12" s="50">
        <v>15.78</v>
      </c>
      <c r="E12" s="50">
        <v>14.97</v>
      </c>
      <c r="F12" s="50">
        <v>14.79</v>
      </c>
      <c r="G12" s="50">
        <v>14.326055133079848</v>
      </c>
      <c r="H12" s="50">
        <v>13.862110266159695</v>
      </c>
    </row>
    <row r="13" spans="1:8" ht="12.75">
      <c r="A13" s="1" t="s">
        <v>62</v>
      </c>
      <c r="B13" s="42">
        <v>21.290646913917634</v>
      </c>
      <c r="C13" s="42">
        <v>24.303375091100314</v>
      </c>
      <c r="D13" s="42">
        <v>27.1529801856097</v>
      </c>
      <c r="E13" s="42">
        <v>32.6453743402978</v>
      </c>
      <c r="F13" s="42">
        <v>41.84950836729189</v>
      </c>
      <c r="G13" s="42">
        <v>59.1942826281964</v>
      </c>
      <c r="H13" s="42">
        <v>94.8210364902745</v>
      </c>
    </row>
    <row r="14" spans="1:8" ht="12.75">
      <c r="A14" s="1" t="s">
        <v>7</v>
      </c>
      <c r="B14" s="42">
        <v>429</v>
      </c>
      <c r="C14" s="42">
        <v>483.2318723625265</v>
      </c>
      <c r="D14" s="42">
        <v>490.6589741012872</v>
      </c>
      <c r="E14" s="42">
        <v>556.6236264383508</v>
      </c>
      <c r="F14" s="42">
        <v>632.7999987346457</v>
      </c>
      <c r="G14" s="42">
        <v>721.0869304475077</v>
      </c>
      <c r="H14" s="42">
        <v>823.8043402043155</v>
      </c>
    </row>
    <row r="15" spans="1:8" ht="12.75">
      <c r="A15" s="51" t="s">
        <v>8</v>
      </c>
      <c r="B15" s="50">
        <v>53.99</v>
      </c>
      <c r="C15" s="50">
        <v>36.99</v>
      </c>
      <c r="D15" s="50">
        <v>48.82</v>
      </c>
      <c r="E15" s="50">
        <v>61.11</v>
      </c>
      <c r="F15" s="50">
        <v>64.99</v>
      </c>
      <c r="G15" s="50">
        <v>75.66</v>
      </c>
      <c r="H15" s="50">
        <v>79.54</v>
      </c>
    </row>
    <row r="16" spans="1:8" ht="12.75">
      <c r="A16" s="51" t="s">
        <v>10</v>
      </c>
      <c r="B16" s="50">
        <v>88.27</v>
      </c>
      <c r="C16" s="50">
        <v>97.95</v>
      </c>
      <c r="D16" s="50">
        <v>107.65</v>
      </c>
      <c r="E16" s="50">
        <v>117.23938618925831</v>
      </c>
      <c r="F16" s="50">
        <v>126.75882352941179</v>
      </c>
      <c r="G16" s="50">
        <v>138.30927707531615</v>
      </c>
      <c r="H16" s="50">
        <v>149.8597306212205</v>
      </c>
    </row>
    <row r="17" spans="1:8" ht="12.75">
      <c r="A17" s="1" t="s">
        <v>63</v>
      </c>
      <c r="B17" s="42">
        <v>15.97422960579235</v>
      </c>
      <c r="C17" s="42">
        <v>15.9</v>
      </c>
      <c r="D17" s="42">
        <v>15.826115326921906</v>
      </c>
      <c r="E17" s="42">
        <v>17.73178654889116</v>
      </c>
      <c r="F17" s="42">
        <v>19.86692550385893</v>
      </c>
      <c r="G17" s="42">
        <v>22.25916310731601</v>
      </c>
      <c r="H17" s="42">
        <v>24.939457398270232</v>
      </c>
    </row>
    <row r="18" spans="1:8" ht="12.75">
      <c r="A18" s="1" t="s">
        <v>11</v>
      </c>
      <c r="B18" s="42">
        <v>1328.330654862581</v>
      </c>
      <c r="C18" s="42">
        <v>1597.3716667413923</v>
      </c>
      <c r="D18" s="42">
        <v>1622.9081485422923</v>
      </c>
      <c r="E18" s="42">
        <v>1707.5213508493862</v>
      </c>
      <c r="F18" s="42">
        <v>1794.9088165383678</v>
      </c>
      <c r="G18" s="42">
        <v>1893.3851286013905</v>
      </c>
      <c r="H18" s="42">
        <v>1995.105932245117</v>
      </c>
    </row>
    <row r="19" spans="1:8" ht="12.75">
      <c r="A19" s="1" t="s">
        <v>64</v>
      </c>
      <c r="B19" s="42">
        <v>6.68</v>
      </c>
      <c r="C19" s="42">
        <v>5.168435897435897</v>
      </c>
      <c r="D19" s="42">
        <v>7.30114723997779</v>
      </c>
      <c r="E19" s="42">
        <v>8.180300834853814</v>
      </c>
      <c r="F19" s="42">
        <v>9.165316018050003</v>
      </c>
      <c r="G19" s="42">
        <v>10.268939909008266</v>
      </c>
      <c r="H19" s="42">
        <v>11.505454547028078</v>
      </c>
    </row>
    <row r="20" spans="1:8" ht="12.75">
      <c r="A20" s="49" t="s">
        <v>12</v>
      </c>
      <c r="B20" s="50">
        <f>0.9/310*1000</f>
        <v>2.903225806451613</v>
      </c>
      <c r="C20" s="50">
        <f>1.1/310*1000</f>
        <v>3.548387096774194</v>
      </c>
      <c r="D20" s="50">
        <f>1.4/310*1000</f>
        <v>4.516129032258064</v>
      </c>
      <c r="E20" s="50">
        <f>1.7/310*1000</f>
        <v>5.483870967741935</v>
      </c>
      <c r="F20" s="50">
        <f>2/310*1000</f>
        <v>6.451612903225806</v>
      </c>
      <c r="G20" s="50">
        <f>(H20+F20)/2</f>
        <v>7.825806451612903</v>
      </c>
      <c r="H20" s="50">
        <v>9.2</v>
      </c>
    </row>
    <row r="21" spans="1:8" ht="12.75">
      <c r="A21" s="49" t="s">
        <v>13</v>
      </c>
      <c r="B21" s="50">
        <v>2</v>
      </c>
      <c r="C21" s="50">
        <v>2</v>
      </c>
      <c r="D21" s="50">
        <v>17</v>
      </c>
      <c r="E21" s="50">
        <v>17.147</v>
      </c>
      <c r="F21" s="50">
        <v>17.143</v>
      </c>
      <c r="G21" s="50">
        <v>17.139</v>
      </c>
      <c r="H21" s="50">
        <v>17.135</v>
      </c>
    </row>
    <row r="22" spans="1:8" ht="12.75">
      <c r="A22" s="1" t="s">
        <v>65</v>
      </c>
      <c r="B22" s="47">
        <v>12.205969945430802</v>
      </c>
      <c r="C22" s="47">
        <v>12.469864878872322</v>
      </c>
      <c r="D22" s="47">
        <v>11.167229254506076</v>
      </c>
      <c r="E22" s="47">
        <v>13.116425585864475</v>
      </c>
      <c r="F22" s="47">
        <v>15.426209490248707</v>
      </c>
      <c r="G22" s="47">
        <v>18.16134888488853</v>
      </c>
      <c r="H22" s="47">
        <v>21.398462240681273</v>
      </c>
    </row>
    <row r="23" spans="1:8" ht="12.75">
      <c r="A23" s="49" t="s">
        <v>14</v>
      </c>
      <c r="B23" s="50">
        <v>31.6</v>
      </c>
      <c r="C23" s="50">
        <v>27.89</v>
      </c>
      <c r="D23" s="50">
        <v>25.97</v>
      </c>
      <c r="E23" s="50">
        <v>25.0425</v>
      </c>
      <c r="F23" s="50">
        <v>24.424166666666668</v>
      </c>
      <c r="G23" s="50">
        <v>23.697256944444447</v>
      </c>
      <c r="H23" s="50">
        <v>22.970347222222223</v>
      </c>
    </row>
    <row r="24" spans="1:8" ht="12.75">
      <c r="A24" s="1" t="s">
        <v>66</v>
      </c>
      <c r="B24" s="42">
        <v>15.283977358037145</v>
      </c>
      <c r="C24" s="42">
        <v>17.690704527826295</v>
      </c>
      <c r="D24" s="42">
        <v>21.268039144958884</v>
      </c>
      <c r="E24" s="42">
        <v>23.728488403171642</v>
      </c>
      <c r="F24" s="42">
        <v>26.48028703324053</v>
      </c>
      <c r="G24" s="42">
        <v>29.55887229474084</v>
      </c>
      <c r="H24" s="42">
        <v>33.00423051919435</v>
      </c>
    </row>
    <row r="25" spans="1:8" ht="12.75">
      <c r="A25" s="1" t="s">
        <v>67</v>
      </c>
      <c r="B25" s="42">
        <v>21.1</v>
      </c>
      <c r="C25" s="42">
        <v>27.093179725852387</v>
      </c>
      <c r="D25" s="42">
        <v>27.910015491473608</v>
      </c>
      <c r="E25" s="42">
        <v>32.1985972152836</v>
      </c>
      <c r="F25" s="42">
        <v>37.14615145766549</v>
      </c>
      <c r="G25" s="42">
        <v>42.85393425341094</v>
      </c>
      <c r="H25" s="42">
        <v>49.43876038110256</v>
      </c>
    </row>
    <row r="26" spans="1:8" ht="12.75">
      <c r="A26" s="51" t="s">
        <v>15</v>
      </c>
      <c r="B26" s="50">
        <v>3.058252427184466</v>
      </c>
      <c r="C26" s="50">
        <v>1.145631067961165</v>
      </c>
      <c r="D26" s="50">
        <v>1.1650485436893203</v>
      </c>
      <c r="E26" s="50">
        <v>1.4563106796116505</v>
      </c>
      <c r="F26" s="50">
        <v>1.4563106796116505</v>
      </c>
      <c r="G26" s="50">
        <v>1.5533980582524274</v>
      </c>
      <c r="H26" s="50">
        <v>1.5533980582524274</v>
      </c>
    </row>
    <row r="27" spans="1:8" ht="12.75">
      <c r="A27" s="1" t="s">
        <v>68</v>
      </c>
      <c r="B27" s="42">
        <v>116.99585737446483</v>
      </c>
      <c r="C27" s="42">
        <v>122.02706125003822</v>
      </c>
      <c r="D27" s="42">
        <v>133.6573583749314</v>
      </c>
      <c r="E27" s="42">
        <v>157.83307589353853</v>
      </c>
      <c r="F27" s="42">
        <v>186.40778673203985</v>
      </c>
      <c r="G27" s="42">
        <v>220.18374625385246</v>
      </c>
      <c r="H27" s="42">
        <v>260.10969521591784</v>
      </c>
    </row>
    <row r="28" spans="1:8" ht="12.75">
      <c r="A28" s="51" t="s">
        <v>16</v>
      </c>
      <c r="B28" s="52">
        <v>14.11</v>
      </c>
      <c r="C28" s="52">
        <v>12.31</v>
      </c>
      <c r="D28" s="52">
        <v>10.98</v>
      </c>
      <c r="E28" s="52">
        <v>10.45</v>
      </c>
      <c r="F28" s="52">
        <v>10.45</v>
      </c>
      <c r="G28" s="52">
        <v>9.5</v>
      </c>
      <c r="H28" s="52">
        <v>9.50275373721479</v>
      </c>
    </row>
    <row r="29" spans="1:8" ht="12.75">
      <c r="A29" s="51" t="s">
        <v>17</v>
      </c>
      <c r="B29" s="52">
        <v>170.638</v>
      </c>
      <c r="C29" s="52">
        <v>161.73</v>
      </c>
      <c r="D29" s="52">
        <v>165.01</v>
      </c>
      <c r="E29" s="52">
        <v>162.91553103531467</v>
      </c>
      <c r="F29" s="52">
        <v>161.1718068980769</v>
      </c>
      <c r="G29" s="52">
        <v>162.38819789353408</v>
      </c>
      <c r="H29" s="52">
        <v>163.6045888889913</v>
      </c>
    </row>
    <row r="30" spans="1:8" ht="12.75">
      <c r="A30" s="48" t="s">
        <v>69</v>
      </c>
      <c r="B30" s="42">
        <v>3.042</v>
      </c>
      <c r="C30" s="42">
        <v>0.95</v>
      </c>
      <c r="D30" s="42">
        <v>1.2058782162799113</v>
      </c>
      <c r="E30" s="42">
        <v>1.2863249003212027</v>
      </c>
      <c r="F30" s="42">
        <v>1.3721383526529143</v>
      </c>
      <c r="G30" s="42">
        <v>1.4636766017286273</v>
      </c>
      <c r="H30" s="42">
        <v>1.561321560836639</v>
      </c>
    </row>
    <row r="31" spans="1:8" ht="12.75">
      <c r="A31" s="49" t="s">
        <v>18</v>
      </c>
      <c r="B31" s="50">
        <v>85</v>
      </c>
      <c r="C31" s="50">
        <v>76.6</v>
      </c>
      <c r="D31" s="50">
        <v>79</v>
      </c>
      <c r="E31" s="50">
        <v>76.94805194805194</v>
      </c>
      <c r="F31" s="50">
        <v>74.89610389610388</v>
      </c>
      <c r="G31" s="50">
        <v>72.95075054815312</v>
      </c>
      <c r="H31" s="50">
        <v>71.00539720020237</v>
      </c>
    </row>
    <row r="32" spans="1:8" ht="12.75">
      <c r="A32" s="49" t="s">
        <v>19</v>
      </c>
      <c r="B32" s="50">
        <v>20.67</v>
      </c>
      <c r="C32" s="50">
        <v>18.5</v>
      </c>
      <c r="D32" s="50">
        <v>19</v>
      </c>
      <c r="E32" s="50">
        <v>17.944444444444443</v>
      </c>
      <c r="F32" s="50">
        <v>16.888888888888886</v>
      </c>
      <c r="G32" s="50">
        <v>15.950617283950614</v>
      </c>
      <c r="H32" s="50">
        <v>15.012345679012341</v>
      </c>
    </row>
    <row r="33" spans="1:8" ht="12.75">
      <c r="A33" s="49" t="s">
        <v>20</v>
      </c>
      <c r="B33" s="50">
        <v>80</v>
      </c>
      <c r="C33" s="50">
        <v>31.73</v>
      </c>
      <c r="D33" s="50">
        <v>33.16</v>
      </c>
      <c r="E33" s="50">
        <v>42.63428571428571</v>
      </c>
      <c r="F33" s="50">
        <v>47.37142857142857</v>
      </c>
      <c r="G33" s="50">
        <v>57.52244897959183</v>
      </c>
      <c r="H33" s="50">
        <v>67.67346938775509</v>
      </c>
    </row>
    <row r="34" spans="1:8" ht="12.75">
      <c r="A34" s="51" t="s">
        <v>21</v>
      </c>
      <c r="B34" s="50">
        <v>0.42</v>
      </c>
      <c r="C34" s="50">
        <v>0.38</v>
      </c>
      <c r="D34" s="50">
        <v>0.47</v>
      </c>
      <c r="E34" s="50">
        <v>0.47</v>
      </c>
      <c r="F34" s="50">
        <v>0.47</v>
      </c>
      <c r="G34" s="50">
        <v>0.47</v>
      </c>
      <c r="H34" s="50">
        <v>0.47</v>
      </c>
    </row>
    <row r="35" spans="1:8" ht="12.75">
      <c r="A35" s="1" t="s">
        <v>23</v>
      </c>
      <c r="B35" s="42">
        <v>915.6167071035973</v>
      </c>
      <c r="C35" s="42">
        <v>949.5477495200671</v>
      </c>
      <c r="D35" s="42">
        <v>1194.996264745342</v>
      </c>
      <c r="E35" s="42">
        <v>1263.9844892505557</v>
      </c>
      <c r="F35" s="42">
        <v>1339.0712599334115</v>
      </c>
      <c r="G35" s="42">
        <v>1423.0694091939436</v>
      </c>
      <c r="H35" s="42">
        <v>1516.0023491255229</v>
      </c>
    </row>
    <row r="36" spans="1:8" ht="12.75">
      <c r="A36" s="1" t="s">
        <v>70</v>
      </c>
      <c r="B36" s="47">
        <v>52.34</v>
      </c>
      <c r="C36" s="47">
        <v>64.5153475935829</v>
      </c>
      <c r="D36" s="47">
        <v>82.03393347787966</v>
      </c>
      <c r="E36" s="47">
        <v>86.21848853448635</v>
      </c>
      <c r="F36" s="47">
        <v>90.61649795417678</v>
      </c>
      <c r="G36" s="47">
        <v>95.23885005470588</v>
      </c>
      <c r="H36" s="47">
        <v>100.0969885674628</v>
      </c>
    </row>
    <row r="37" spans="1:8" ht="12.75">
      <c r="A37" s="1" t="s">
        <v>71</v>
      </c>
      <c r="B37" s="42">
        <v>116.88047988019768</v>
      </c>
      <c r="C37" s="42">
        <v>126.52832083590687</v>
      </c>
      <c r="D37" s="42">
        <v>146.0712346685502</v>
      </c>
      <c r="E37" s="42">
        <v>166.21538248926498</v>
      </c>
      <c r="F37" s="42">
        <v>189.53277769081194</v>
      </c>
      <c r="G37" s="42">
        <v>217.24191171413855</v>
      </c>
      <c r="H37" s="42">
        <v>252.2731501491088</v>
      </c>
    </row>
    <row r="38" spans="1:8" ht="12.75">
      <c r="A38" s="1" t="s">
        <v>72</v>
      </c>
      <c r="B38" s="42">
        <v>19.278215160397323</v>
      </c>
      <c r="C38" s="42">
        <v>18.053084727268303</v>
      </c>
      <c r="D38" s="42">
        <v>19.966283246063195</v>
      </c>
      <c r="E38" s="42">
        <v>22.769670817200915</v>
      </c>
      <c r="F38" s="42">
        <v>25.97722721291239</v>
      </c>
      <c r="G38" s="42">
        <v>29.644424800056473</v>
      </c>
      <c r="H38" s="42">
        <v>33.83585323401082</v>
      </c>
    </row>
    <row r="39" spans="1:8" ht="12.75">
      <c r="A39" s="51" t="s">
        <v>25</v>
      </c>
      <c r="B39" s="50">
        <v>20.79</v>
      </c>
      <c r="C39" s="50">
        <v>22.21</v>
      </c>
      <c r="D39" s="50">
        <v>22.853768115942028</v>
      </c>
      <c r="E39" s="50">
        <v>23.497536231884055</v>
      </c>
      <c r="F39" s="50">
        <v>23.81942028985507</v>
      </c>
      <c r="G39" s="50">
        <v>24.32264747907736</v>
      </c>
      <c r="H39" s="50">
        <v>24.825874668299655</v>
      </c>
    </row>
    <row r="40" spans="1:8" ht="12.75">
      <c r="A40" s="1" t="s">
        <v>73</v>
      </c>
      <c r="B40" s="42">
        <v>1.868623605628909</v>
      </c>
      <c r="C40" s="42">
        <v>2.61</v>
      </c>
      <c r="D40" s="42">
        <v>3.645517470441727</v>
      </c>
      <c r="E40" s="42">
        <v>4.205678377638019</v>
      </c>
      <c r="F40" s="42">
        <v>4.851912179696328</v>
      </c>
      <c r="G40" s="42">
        <v>5.597444617889831</v>
      </c>
      <c r="H40" s="42">
        <v>6.45753366712932</v>
      </c>
    </row>
    <row r="41" spans="1:8" ht="12.75">
      <c r="A41" s="51" t="s">
        <v>26</v>
      </c>
      <c r="B41" s="50">
        <v>65.25</v>
      </c>
      <c r="C41" s="50">
        <v>67.42</v>
      </c>
      <c r="D41" s="50">
        <v>69</v>
      </c>
      <c r="E41" s="50">
        <v>68.33009708737863</v>
      </c>
      <c r="F41" s="50">
        <v>67.3252427184466</v>
      </c>
      <c r="G41" s="50">
        <v>66.5081888019606</v>
      </c>
      <c r="H41" s="50">
        <v>65.6911348854746</v>
      </c>
    </row>
    <row r="42" spans="1:8" ht="12.75">
      <c r="A42" s="49" t="s">
        <v>27</v>
      </c>
      <c r="B42" s="50">
        <v>3.8</v>
      </c>
      <c r="C42" s="50">
        <v>3.3</v>
      </c>
      <c r="D42" s="50">
        <v>3.1</v>
      </c>
      <c r="E42" s="50">
        <v>3.315</v>
      </c>
      <c r="F42" s="50">
        <v>3.53</v>
      </c>
      <c r="G42" s="50">
        <v>3.9094749999999996</v>
      </c>
      <c r="H42" s="50">
        <v>4.288949999999999</v>
      </c>
    </row>
    <row r="43" spans="1:8" ht="12.75">
      <c r="A43" s="53" t="s">
        <v>74</v>
      </c>
      <c r="B43" s="42">
        <v>2.8062276756868747</v>
      </c>
      <c r="C43" s="42">
        <v>3.7731246852524105</v>
      </c>
      <c r="D43" s="42">
        <v>3.7869261989850815</v>
      </c>
      <c r="E43" s="42">
        <v>4.301216283132146</v>
      </c>
      <c r="F43" s="42">
        <v>4.8873043519943025</v>
      </c>
      <c r="G43" s="42">
        <v>5.555387684503941</v>
      </c>
      <c r="H43" s="42">
        <v>6.317553680888421</v>
      </c>
    </row>
    <row r="44" spans="1:8" ht="12.75">
      <c r="A44" s="48" t="s">
        <v>75</v>
      </c>
      <c r="B44" s="42">
        <v>57.99329156138107</v>
      </c>
      <c r="C44" s="42">
        <v>39.100674889867186</v>
      </c>
      <c r="D44" s="42">
        <v>18.24405884554121</v>
      </c>
      <c r="E44" s="42">
        <v>18.702040605373877</v>
      </c>
      <c r="F44" s="42">
        <v>19.24442343286658</v>
      </c>
      <c r="G44" s="42">
        <v>19.847428492523285</v>
      </c>
      <c r="H44" s="42">
        <v>20.497901950734217</v>
      </c>
    </row>
    <row r="45" spans="1:8" ht="12.75">
      <c r="A45" s="1" t="s">
        <v>111</v>
      </c>
      <c r="B45" s="50"/>
      <c r="C45" s="50"/>
      <c r="D45" s="50"/>
      <c r="E45" s="50"/>
      <c r="F45" s="50"/>
      <c r="G45" s="50"/>
      <c r="H45" s="50"/>
    </row>
    <row r="46" spans="1:8" ht="12.75">
      <c r="A46" s="49" t="s">
        <v>28</v>
      </c>
      <c r="B46" s="50">
        <v>9.67</v>
      </c>
      <c r="C46" s="50">
        <v>3.22</v>
      </c>
      <c r="D46" s="50">
        <v>2.9</v>
      </c>
      <c r="E46" s="50">
        <v>2.9</v>
      </c>
      <c r="F46" s="50">
        <v>2.9</v>
      </c>
      <c r="G46" s="50">
        <v>2.9</v>
      </c>
      <c r="H46" s="50">
        <v>2.9</v>
      </c>
    </row>
    <row r="47" spans="1:8" ht="12.75">
      <c r="A47" s="49" t="s">
        <v>29</v>
      </c>
      <c r="B47" s="50">
        <v>0.01466</v>
      </c>
      <c r="C47" s="50">
        <v>0.01466</v>
      </c>
      <c r="D47" s="50">
        <v>0.01466</v>
      </c>
      <c r="E47" s="50">
        <v>0.01466</v>
      </c>
      <c r="F47" s="50">
        <v>0.0143</v>
      </c>
      <c r="G47" s="50">
        <v>0.014124420190995909</v>
      </c>
      <c r="H47" s="50">
        <v>0.013948840381991815</v>
      </c>
    </row>
    <row r="48" spans="1:8" ht="12.75">
      <c r="A48" s="51" t="s">
        <v>30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</row>
    <row r="49" spans="1:8" ht="12.75">
      <c r="A49" s="51" t="s">
        <v>31</v>
      </c>
      <c r="B49" s="50">
        <v>0.48</v>
      </c>
      <c r="C49" s="50">
        <v>0.48</v>
      </c>
      <c r="D49" s="50">
        <v>0.48</v>
      </c>
      <c r="E49" s="50">
        <v>0.48</v>
      </c>
      <c r="F49" s="50">
        <v>0.48</v>
      </c>
      <c r="G49" s="50">
        <v>0.48</v>
      </c>
      <c r="H49" s="50">
        <v>0.48</v>
      </c>
    </row>
    <row r="50" spans="1:8" ht="12.75">
      <c r="A50" s="1" t="s">
        <v>32</v>
      </c>
      <c r="B50" s="42">
        <v>168.95590461529508</v>
      </c>
      <c r="C50" s="42">
        <v>158.8965051019951</v>
      </c>
      <c r="D50" s="42">
        <v>163.50013218766307</v>
      </c>
      <c r="E50" s="42">
        <v>182.07147681350312</v>
      </c>
      <c r="F50" s="42">
        <v>202.89767971547792</v>
      </c>
      <c r="G50" s="42">
        <v>226.2027448217087</v>
      </c>
      <c r="H50" s="42">
        <v>252.25806516164982</v>
      </c>
    </row>
    <row r="51" spans="1:8" ht="12.75">
      <c r="A51" s="48" t="s">
        <v>76</v>
      </c>
      <c r="B51" s="42">
        <v>2.209613</v>
      </c>
      <c r="C51" s="42">
        <v>0.24551255555555554</v>
      </c>
      <c r="D51" s="42">
        <v>0.25930313777708586</v>
      </c>
      <c r="E51" s="42">
        <v>0.27660179805143864</v>
      </c>
      <c r="F51" s="42">
        <v>0.29505448850781224</v>
      </c>
      <c r="G51" s="42">
        <v>0.31473819693831856</v>
      </c>
      <c r="H51" s="42">
        <v>0.33573504715336994</v>
      </c>
    </row>
    <row r="52" spans="1:8" ht="12.75">
      <c r="A52" s="51" t="s">
        <v>33</v>
      </c>
      <c r="B52" s="50"/>
      <c r="C52" s="50"/>
      <c r="D52" s="50"/>
      <c r="E52" s="50"/>
      <c r="F52" s="50"/>
      <c r="G52" s="50"/>
      <c r="H52" s="50"/>
    </row>
    <row r="53" spans="1:8" ht="12.75">
      <c r="A53" s="1" t="s">
        <v>77</v>
      </c>
      <c r="B53" s="42">
        <v>26.09783513853214</v>
      </c>
      <c r="C53" s="42">
        <v>30.191968097515712</v>
      </c>
      <c r="D53" s="42">
        <v>37.517109320961474</v>
      </c>
      <c r="E53" s="42">
        <v>40.692450245527056</v>
      </c>
      <c r="F53" s="42">
        <v>43.870432357324205</v>
      </c>
      <c r="G53" s="42">
        <v>47.49337305068286</v>
      </c>
      <c r="H53" s="42">
        <v>51.11773306146448</v>
      </c>
    </row>
    <row r="54" spans="1:8" ht="12.75">
      <c r="A54" s="1" t="s">
        <v>78</v>
      </c>
      <c r="B54" s="42">
        <v>6.7</v>
      </c>
      <c r="C54" s="42">
        <v>10.85</v>
      </c>
      <c r="D54" s="42">
        <v>15</v>
      </c>
      <c r="E54" s="42">
        <v>19.5</v>
      </c>
      <c r="F54" s="42">
        <v>24</v>
      </c>
      <c r="G54" s="42">
        <v>30</v>
      </c>
      <c r="H54" s="42">
        <v>36</v>
      </c>
    </row>
    <row r="55" spans="1:8" ht="12.75">
      <c r="A55" s="1" t="s">
        <v>79</v>
      </c>
      <c r="B55" s="42">
        <v>18.181736373890537</v>
      </c>
      <c r="C55" s="42">
        <v>20.17993441258589</v>
      </c>
      <c r="D55" s="42">
        <v>22.10760879994625</v>
      </c>
      <c r="E55" s="42">
        <v>24.92269472831613</v>
      </c>
      <c r="F55" s="42">
        <v>28.118050297063405</v>
      </c>
      <c r="G55" s="42">
        <v>31.7462970423853</v>
      </c>
      <c r="H55" s="42">
        <v>35.86740838699995</v>
      </c>
    </row>
    <row r="56" spans="1:8" ht="12.75">
      <c r="A56" s="49" t="s">
        <v>34</v>
      </c>
      <c r="B56" s="50">
        <v>21.53</v>
      </c>
      <c r="C56" s="50">
        <v>26.8</v>
      </c>
      <c r="D56" s="50">
        <v>25.02</v>
      </c>
      <c r="E56" s="50">
        <v>24.862650602409637</v>
      </c>
      <c r="F56" s="50">
        <v>23.893975903614457</v>
      </c>
      <c r="G56" s="50">
        <v>22.997951807228915</v>
      </c>
      <c r="H56" s="50">
        <v>22.101927710843373</v>
      </c>
    </row>
    <row r="57" spans="1:8" ht="12.75">
      <c r="A57" s="49" t="s">
        <v>35</v>
      </c>
      <c r="B57" s="50">
        <v>36.81</v>
      </c>
      <c r="C57" s="50">
        <v>37.39</v>
      </c>
      <c r="D57" s="50">
        <v>38.27</v>
      </c>
      <c r="E57" s="50">
        <v>44.782094545454555</v>
      </c>
      <c r="F57" s="50">
        <v>50.20884000000001</v>
      </c>
      <c r="G57" s="50">
        <v>58.23442000000001</v>
      </c>
      <c r="H57" s="50">
        <v>66.26</v>
      </c>
    </row>
    <row r="58" spans="1:8" ht="12.75">
      <c r="A58" s="1" t="s">
        <v>80</v>
      </c>
      <c r="B58" s="42">
        <v>93.02133253553929</v>
      </c>
      <c r="C58" s="42">
        <v>96.59668545355964</v>
      </c>
      <c r="D58" s="42">
        <v>108.69189106589286</v>
      </c>
      <c r="E58" s="42">
        <v>128.51684415683025</v>
      </c>
      <c r="F58" s="42">
        <v>152.0040824762589</v>
      </c>
      <c r="G58" s="42">
        <v>179.83546408733528</v>
      </c>
      <c r="H58" s="42">
        <v>212.8213372749018</v>
      </c>
    </row>
    <row r="59" spans="1:8" ht="12.75">
      <c r="A59" s="1" t="s">
        <v>81</v>
      </c>
      <c r="B59" s="42">
        <v>27.188847247098213</v>
      </c>
      <c r="C59" s="42">
        <v>6.838255933017857</v>
      </c>
      <c r="D59" s="42">
        <v>9.234219222926892</v>
      </c>
      <c r="E59" s="42">
        <v>9.720976794789667</v>
      </c>
      <c r="F59" s="42">
        <v>10.30079303913718</v>
      </c>
      <c r="G59" s="42">
        <v>10.967516999129138</v>
      </c>
      <c r="H59" s="42">
        <v>11.721476050273248</v>
      </c>
    </row>
    <row r="60" spans="1:8" ht="12.75">
      <c r="A60" s="49" t="s">
        <v>36</v>
      </c>
      <c r="B60" s="50">
        <v>8.61</v>
      </c>
      <c r="C60" s="50">
        <v>8.51</v>
      </c>
      <c r="D60" s="50">
        <v>8.33</v>
      </c>
      <c r="E60" s="50">
        <v>8.5561</v>
      </c>
      <c r="F60" s="50">
        <v>8.7822</v>
      </c>
      <c r="G60" s="50">
        <v>9.020574</v>
      </c>
      <c r="H60" s="50">
        <v>9.258948</v>
      </c>
    </row>
    <row r="61" spans="1:8" ht="12.75">
      <c r="A61" s="1" t="s">
        <v>82</v>
      </c>
      <c r="B61" s="42">
        <v>195.56219410229698</v>
      </c>
      <c r="C61" s="42">
        <v>235.9102817762423</v>
      </c>
      <c r="D61" s="42">
        <v>255.9443181869573</v>
      </c>
      <c r="E61" s="42">
        <v>259.40437033922416</v>
      </c>
      <c r="F61" s="42">
        <v>263.1794951857208</v>
      </c>
      <c r="G61" s="42">
        <v>267.5203600001801</v>
      </c>
      <c r="H61" s="42">
        <v>273.24718560422434</v>
      </c>
    </row>
    <row r="62" spans="1:8" ht="12.75">
      <c r="A62" s="1" t="s">
        <v>83</v>
      </c>
      <c r="B62" s="42">
        <v>33.48589614734398</v>
      </c>
      <c r="C62" s="42">
        <v>35.90404516485214</v>
      </c>
      <c r="D62" s="42">
        <v>38.23914292161239</v>
      </c>
      <c r="E62" s="42">
        <v>42.81151614446587</v>
      </c>
      <c r="F62" s="42">
        <v>47.994565454011905</v>
      </c>
      <c r="G62" s="42">
        <v>53.90212783269125</v>
      </c>
      <c r="H62" s="42">
        <v>60.6840263491727</v>
      </c>
    </row>
    <row r="63" spans="1:8" ht="12.75">
      <c r="A63" s="1" t="s">
        <v>84</v>
      </c>
      <c r="B63" s="42">
        <v>18.31</v>
      </c>
      <c r="C63" s="42">
        <v>18.155637791147612</v>
      </c>
      <c r="D63" s="42">
        <v>19.064015386577054</v>
      </c>
      <c r="E63" s="42">
        <v>20.036471766553518</v>
      </c>
      <c r="F63" s="42">
        <v>21.05853319519265</v>
      </c>
      <c r="G63" s="42">
        <v>22.132730028511936</v>
      </c>
      <c r="H63" s="42">
        <v>23.2617216961161</v>
      </c>
    </row>
    <row r="64" spans="1:8" ht="12.75">
      <c r="A64" s="51" t="s">
        <v>37</v>
      </c>
      <c r="B64" s="50">
        <v>41</v>
      </c>
      <c r="C64" s="50">
        <v>31</v>
      </c>
      <c r="D64" s="50">
        <v>35.62392857142857</v>
      </c>
      <c r="E64" s="50">
        <v>36.68335714285715</v>
      </c>
      <c r="F64" s="50">
        <v>38.476285714285716</v>
      </c>
      <c r="G64" s="50">
        <v>39.56078571428572</v>
      </c>
      <c r="H64" s="50">
        <v>40.31614285714286</v>
      </c>
    </row>
    <row r="65" spans="1:8" ht="12.75">
      <c r="A65" s="51" t="s">
        <v>85</v>
      </c>
      <c r="B65" s="50">
        <v>14.83</v>
      </c>
      <c r="C65" s="50">
        <v>15.39</v>
      </c>
      <c r="D65" s="50">
        <v>16</v>
      </c>
      <c r="E65" s="50">
        <v>16</v>
      </c>
      <c r="F65" s="50">
        <v>15.272727272727272</v>
      </c>
      <c r="G65" s="50">
        <v>14.925619834710742</v>
      </c>
      <c r="H65" s="50">
        <v>14.578512396694213</v>
      </c>
    </row>
    <row r="66" spans="1:8" ht="12.75">
      <c r="A66" s="51" t="s">
        <v>86</v>
      </c>
      <c r="B66" s="50">
        <v>20.53</v>
      </c>
      <c r="C66" s="50">
        <v>20.53</v>
      </c>
      <c r="D66" s="50">
        <v>20.53</v>
      </c>
      <c r="E66" s="50">
        <v>20.53</v>
      </c>
      <c r="F66" s="50">
        <v>20.53</v>
      </c>
      <c r="G66" s="50">
        <v>20.53</v>
      </c>
      <c r="H66" s="50">
        <v>20.53</v>
      </c>
    </row>
    <row r="67" spans="1:8" ht="12.75">
      <c r="A67" s="49" t="s">
        <v>38</v>
      </c>
      <c r="B67" s="50">
        <v>111</v>
      </c>
      <c r="C67" s="50">
        <v>111</v>
      </c>
      <c r="D67" s="50">
        <v>129.37241379310345</v>
      </c>
      <c r="E67" s="50">
        <v>155.01724137931035</v>
      </c>
      <c r="F67" s="50">
        <v>173.3896551724138</v>
      </c>
      <c r="G67" s="50">
        <v>202.88641603754337</v>
      </c>
      <c r="H67" s="50">
        <v>232.38317690267294</v>
      </c>
    </row>
    <row r="68" spans="1:8" ht="12.75">
      <c r="A68" s="53" t="s">
        <v>87</v>
      </c>
      <c r="B68" s="42">
        <v>21.814046561558037</v>
      </c>
      <c r="C68" s="42">
        <v>20.804988862860718</v>
      </c>
      <c r="D68" s="42">
        <v>24.607353313997592</v>
      </c>
      <c r="E68" s="42">
        <v>27.970151992012994</v>
      </c>
      <c r="F68" s="42">
        <v>31.80873882305326</v>
      </c>
      <c r="G68" s="42">
        <v>36.18744522710331</v>
      </c>
      <c r="H68" s="42">
        <v>41.18016462031446</v>
      </c>
    </row>
    <row r="69" spans="1:8" ht="12.75">
      <c r="A69" s="1" t="s">
        <v>88</v>
      </c>
      <c r="B69" s="42">
        <v>13.782305927570714</v>
      </c>
      <c r="C69" s="42">
        <v>17.016392258948304</v>
      </c>
      <c r="D69" s="42">
        <v>18.08127632356523</v>
      </c>
      <c r="E69" s="42">
        <v>18.14934721317689</v>
      </c>
      <c r="F69" s="42">
        <v>18.231975443602213</v>
      </c>
      <c r="G69" s="42">
        <v>18.332707821424407</v>
      </c>
      <c r="H69" s="42">
        <v>18.456383482367887</v>
      </c>
    </row>
    <row r="70" spans="1:8" ht="12.75">
      <c r="A70" s="54" t="s">
        <v>39</v>
      </c>
      <c r="B70" s="42">
        <v>0.3017710457142857</v>
      </c>
      <c r="C70" s="42">
        <v>0.2594206214285714</v>
      </c>
      <c r="D70" s="42">
        <v>0.20114906232721302</v>
      </c>
      <c r="E70" s="42">
        <v>0.228927498302769</v>
      </c>
      <c r="F70" s="42">
        <v>0.26101181946474983</v>
      </c>
      <c r="G70" s="42">
        <v>0.29809808583446273</v>
      </c>
      <c r="H70" s="42">
        <v>0.34099643053089757</v>
      </c>
    </row>
    <row r="71" spans="1:8" ht="12.75">
      <c r="A71" s="49" t="s">
        <v>89</v>
      </c>
      <c r="B71" s="50">
        <v>12.59</v>
      </c>
      <c r="C71" s="50">
        <v>7.04</v>
      </c>
      <c r="D71" s="50">
        <v>5.97</v>
      </c>
      <c r="E71" s="50">
        <v>10.89</v>
      </c>
      <c r="F71" s="50">
        <v>11.76</v>
      </c>
      <c r="G71" s="50">
        <v>11.7</v>
      </c>
      <c r="H71" s="50">
        <v>11.6</v>
      </c>
    </row>
    <row r="72" spans="1:8" ht="12.75">
      <c r="A72" s="49" t="s">
        <v>41</v>
      </c>
      <c r="B72" s="52">
        <f>0.4/310*1000</f>
        <v>1.2903225806451613</v>
      </c>
      <c r="C72" s="52">
        <v>1.29</v>
      </c>
      <c r="D72" s="52">
        <f>0.6/310*1000</f>
        <v>1.935483870967742</v>
      </c>
      <c r="E72" s="52">
        <f>0.7/310*1000</f>
        <v>2.258064516129032</v>
      </c>
      <c r="F72" s="52">
        <f>0.8/310*1000</f>
        <v>2.5806451612903225</v>
      </c>
      <c r="G72" s="52">
        <f>(H72+F72)/2</f>
        <v>2.903225806451613</v>
      </c>
      <c r="H72" s="52">
        <f>1/310*1000</f>
        <v>3.225806451612903</v>
      </c>
    </row>
    <row r="73" spans="1:8" ht="12.75">
      <c r="A73" s="1" t="s">
        <v>90</v>
      </c>
      <c r="B73" s="42">
        <v>70.46989308387607</v>
      </c>
      <c r="C73" s="42">
        <v>68.08604335155509</v>
      </c>
      <c r="D73" s="42">
        <v>72.60632392560267</v>
      </c>
      <c r="E73" s="42">
        <v>76.74388528973824</v>
      </c>
      <c r="F73" s="42">
        <v>81.25956890518339</v>
      </c>
      <c r="G73" s="42">
        <v>86.19715223228592</v>
      </c>
      <c r="H73" s="42">
        <v>91.60676151143676</v>
      </c>
    </row>
    <row r="74" spans="1:8" ht="12.75">
      <c r="A74" s="1" t="s">
        <v>42</v>
      </c>
      <c r="B74" s="47">
        <v>0.97313</v>
      </c>
      <c r="C74" s="47">
        <v>0.9864268231528809</v>
      </c>
      <c r="D74" s="47">
        <v>0.9156801290790247</v>
      </c>
      <c r="E74" s="47">
        <v>0.9623890183389202</v>
      </c>
      <c r="F74" s="47">
        <v>1.0114805303800782</v>
      </c>
      <c r="G74" s="47">
        <v>1.0630762029099405</v>
      </c>
      <c r="H74" s="47">
        <v>1.1173037732804942</v>
      </c>
    </row>
    <row r="75" spans="1:8" ht="12.75">
      <c r="A75" s="51" t="s">
        <v>91</v>
      </c>
      <c r="B75" s="50">
        <v>58.17</v>
      </c>
      <c r="C75" s="50">
        <v>50.9</v>
      </c>
      <c r="D75" s="50">
        <v>59.59</v>
      </c>
      <c r="E75" s="50">
        <v>59.59</v>
      </c>
      <c r="F75" s="50">
        <v>59.96477987421384</v>
      </c>
      <c r="G75" s="50">
        <v>60.15334836438432</v>
      </c>
      <c r="H75" s="50">
        <v>60.3419168545548</v>
      </c>
    </row>
    <row r="76" spans="1:8" ht="12.75">
      <c r="A76" s="51" t="s">
        <v>43</v>
      </c>
      <c r="B76" s="50">
        <v>12.231</v>
      </c>
      <c r="C76" s="50">
        <v>11.898</v>
      </c>
      <c r="D76" s="50">
        <v>11.64969165085389</v>
      </c>
      <c r="E76" s="50">
        <v>11.59814990512334</v>
      </c>
      <c r="F76" s="50">
        <v>11.54660815939279</v>
      </c>
      <c r="G76" s="50">
        <v>11.54660815939279</v>
      </c>
      <c r="H76" s="50">
        <v>11.54660815939279</v>
      </c>
    </row>
    <row r="77" spans="1:8" ht="12.75">
      <c r="A77" s="51" t="s">
        <v>44</v>
      </c>
      <c r="B77" s="50">
        <v>7.76</v>
      </c>
      <c r="C77" s="50">
        <v>7.35</v>
      </c>
      <c r="D77" s="50">
        <v>6.9</v>
      </c>
      <c r="E77" s="50">
        <v>6.628395432692307</v>
      </c>
      <c r="F77" s="50">
        <v>6.540685096153846</v>
      </c>
      <c r="G77" s="50">
        <v>6.455265701241389</v>
      </c>
      <c r="H77" s="50">
        <v>6.369846306328932</v>
      </c>
    </row>
    <row r="78" spans="1:8" ht="12.75">
      <c r="A78" s="1" t="s">
        <v>92</v>
      </c>
      <c r="B78" s="42">
        <v>9.15</v>
      </c>
      <c r="C78" s="42">
        <v>11.55421262512641</v>
      </c>
      <c r="D78" s="42">
        <v>16.53046943941981</v>
      </c>
      <c r="E78" s="42">
        <v>17.373689513701134</v>
      </c>
      <c r="F78" s="42">
        <v>18.259922286216874</v>
      </c>
      <c r="G78" s="42">
        <v>19.191361836858903</v>
      </c>
      <c r="H78" s="42">
        <v>20.170314165644303</v>
      </c>
    </row>
    <row r="79" spans="1:8" ht="12.75">
      <c r="A79" s="53" t="s">
        <v>45</v>
      </c>
      <c r="B79" s="42">
        <v>133.42868156183533</v>
      </c>
      <c r="C79" s="42">
        <v>119.28697080654054</v>
      </c>
      <c r="D79" s="42">
        <v>125.79338387601199</v>
      </c>
      <c r="E79" s="42">
        <v>145.58919798241214</v>
      </c>
      <c r="F79" s="42">
        <v>169.0298820444915</v>
      </c>
      <c r="G79" s="42">
        <v>196.7399090767918</v>
      </c>
      <c r="H79" s="42">
        <v>229.47359957307646</v>
      </c>
    </row>
    <row r="80" spans="1:8" ht="12.75">
      <c r="A80" s="48" t="s">
        <v>93</v>
      </c>
      <c r="B80" s="42">
        <v>11.380095858010861</v>
      </c>
      <c r="C80" s="42">
        <v>10.467789209772322</v>
      </c>
      <c r="D80" s="42">
        <v>10.150828306917568</v>
      </c>
      <c r="E80" s="42">
        <v>10.702941301587835</v>
      </c>
      <c r="F80" s="42">
        <v>11.357201121467895</v>
      </c>
      <c r="G80" s="42">
        <v>12.19091856252129</v>
      </c>
      <c r="H80" s="42">
        <v>13.357756744615049</v>
      </c>
    </row>
    <row r="81" spans="1:8" ht="12.75">
      <c r="A81" s="1" t="s">
        <v>94</v>
      </c>
      <c r="B81" s="42">
        <v>18.309132669823214</v>
      </c>
      <c r="C81" s="42">
        <v>15.933677161294643</v>
      </c>
      <c r="D81" s="42">
        <v>22.142955987015533</v>
      </c>
      <c r="E81" s="42">
        <v>26.254155109118905</v>
      </c>
      <c r="F81" s="42">
        <v>31.214667650642383</v>
      </c>
      <c r="G81" s="42">
        <v>37.25931120195182</v>
      </c>
      <c r="H81" s="42">
        <v>44.728907338623316</v>
      </c>
    </row>
    <row r="82" spans="1:8" ht="12.75">
      <c r="A82" s="49" t="s">
        <v>46</v>
      </c>
      <c r="B82" s="50">
        <v>79</v>
      </c>
      <c r="C82" s="50">
        <v>43.23</v>
      </c>
      <c r="D82" s="50">
        <v>51.94</v>
      </c>
      <c r="E82" s="50">
        <v>65.48</v>
      </c>
      <c r="F82" s="50">
        <v>76.77</v>
      </c>
      <c r="G82" s="50">
        <v>95.12001058914132</v>
      </c>
      <c r="H82" s="50">
        <v>113.47002117828262</v>
      </c>
    </row>
    <row r="83" spans="1:8" ht="12.75">
      <c r="A83" s="1" t="s">
        <v>112</v>
      </c>
      <c r="B83" s="50"/>
      <c r="C83" s="50"/>
      <c r="D83" s="50"/>
      <c r="E83" s="50"/>
      <c r="F83" s="50"/>
      <c r="G83" s="50"/>
      <c r="H83" s="50"/>
    </row>
    <row r="84" spans="1:8" ht="12.75">
      <c r="A84" s="49" t="s">
        <v>47</v>
      </c>
      <c r="B84" s="50">
        <v>95.07</v>
      </c>
      <c r="C84" s="50">
        <v>90.43</v>
      </c>
      <c r="D84" s="50">
        <v>90.25</v>
      </c>
      <c r="E84" s="50">
        <v>86.12903225806451</v>
      </c>
      <c r="F84" s="50">
        <v>84.19354838709678</v>
      </c>
      <c r="G84" s="50">
        <v>81.3685392351573</v>
      </c>
      <c r="H84" s="50">
        <v>78.54353008321782</v>
      </c>
    </row>
    <row r="85" spans="1:8" ht="12.75">
      <c r="A85" s="1" t="s">
        <v>95</v>
      </c>
      <c r="B85" s="42">
        <v>31.824094455241962</v>
      </c>
      <c r="C85" s="42">
        <v>32.161484218968745</v>
      </c>
      <c r="D85" s="42">
        <v>30.277826823347134</v>
      </c>
      <c r="E85" s="42">
        <v>33.749838444405256</v>
      </c>
      <c r="F85" s="42">
        <v>37.62711295193895</v>
      </c>
      <c r="G85" s="42">
        <v>41.954918292360844</v>
      </c>
      <c r="H85" s="42">
        <v>46.78420131784284</v>
      </c>
    </row>
    <row r="86" spans="1:8" ht="12.75">
      <c r="A86" s="49" t="s">
        <v>96</v>
      </c>
      <c r="B86" s="55">
        <v>862</v>
      </c>
      <c r="C86" s="55">
        <v>913.8709677419355</v>
      </c>
      <c r="D86" s="55">
        <v>960.3225806451613</v>
      </c>
      <c r="E86" s="55">
        <v>988.3226716011205</v>
      </c>
      <c r="F86" s="55">
        <v>1015.9926599572276</v>
      </c>
      <c r="G86" s="55">
        <v>1034.9419063852492</v>
      </c>
      <c r="H86" s="55">
        <v>1054.5232657652402</v>
      </c>
    </row>
    <row r="87" spans="1:8" ht="12.75">
      <c r="A87" s="48" t="s">
        <v>97</v>
      </c>
      <c r="B87" s="42">
        <v>34.026761290322575</v>
      </c>
      <c r="C87" s="42">
        <v>29.252335483870965</v>
      </c>
      <c r="D87" s="47">
        <v>52.68381055407581</v>
      </c>
      <c r="E87" s="47">
        <v>55.666885161551164</v>
      </c>
      <c r="F87" s="47">
        <v>58.872820766657476</v>
      </c>
      <c r="G87" s="47">
        <v>62.3387388032945</v>
      </c>
      <c r="H87" s="47">
        <v>66.12018884029469</v>
      </c>
    </row>
    <row r="88" spans="1:8" ht="12.75">
      <c r="A88" s="1" t="s">
        <v>98</v>
      </c>
      <c r="B88" s="42">
        <v>39.800572598316606</v>
      </c>
      <c r="C88" s="42">
        <v>45.246517518254194</v>
      </c>
      <c r="D88" s="42">
        <v>46.3343757291021</v>
      </c>
      <c r="E88" s="42">
        <v>51.65535572532217</v>
      </c>
      <c r="F88" s="42">
        <v>57.59994243841465</v>
      </c>
      <c r="G88" s="42">
        <v>64.24229850319574</v>
      </c>
      <c r="H88" s="42">
        <v>71.66735887162399</v>
      </c>
    </row>
    <row r="89" spans="1:8" ht="12.75">
      <c r="A89" s="1" t="s">
        <v>99</v>
      </c>
      <c r="B89" s="42">
        <v>2.54</v>
      </c>
      <c r="C89" s="42">
        <v>2.925</v>
      </c>
      <c r="D89" s="42">
        <v>3.31</v>
      </c>
      <c r="E89" s="42">
        <v>3.515</v>
      </c>
      <c r="F89" s="42">
        <v>3.72</v>
      </c>
      <c r="G89" s="42">
        <v>4.335</v>
      </c>
      <c r="H89" s="42">
        <v>4.95</v>
      </c>
    </row>
    <row r="90" spans="1:8" ht="12.75">
      <c r="A90" s="1"/>
      <c r="B90" s="42"/>
      <c r="C90" s="42"/>
      <c r="D90" s="42"/>
      <c r="E90" s="42"/>
      <c r="F90" s="42"/>
      <c r="G90" s="42"/>
      <c r="H90" s="42"/>
    </row>
    <row r="91" spans="1:8" ht="12.75">
      <c r="A91" s="53" t="s">
        <v>113</v>
      </c>
      <c r="B91" s="42"/>
      <c r="C91" s="42"/>
      <c r="D91" s="42"/>
      <c r="E91" s="42"/>
      <c r="F91" s="42"/>
      <c r="G91" s="42"/>
      <c r="H91" s="42"/>
    </row>
    <row r="92" spans="1:8" ht="12.75">
      <c r="A92" s="53" t="s">
        <v>1</v>
      </c>
      <c r="B92" s="42">
        <v>578.3426429722939</v>
      </c>
      <c r="C92" s="42">
        <v>652.1244876731081</v>
      </c>
      <c r="D92" s="42">
        <v>710.8064134802944</v>
      </c>
      <c r="E92" s="42">
        <v>703.6403369186415</v>
      </c>
      <c r="F92" s="42">
        <v>794.181682732616</v>
      </c>
      <c r="G92" s="42">
        <v>896.3915512699166</v>
      </c>
      <c r="H92" s="42">
        <v>1011.775565466299</v>
      </c>
    </row>
    <row r="93" spans="1:8" ht="12.75">
      <c r="A93" s="53" t="s">
        <v>101</v>
      </c>
      <c r="B93" s="42">
        <v>10.335372036132053</v>
      </c>
      <c r="C93" s="42">
        <v>12.729702135069955</v>
      </c>
      <c r="D93" s="42">
        <v>12.404106413552856</v>
      </c>
      <c r="E93" s="42">
        <v>15.452329624245568</v>
      </c>
      <c r="F93" s="42">
        <v>16.908322663637485</v>
      </c>
      <c r="G93" s="42">
        <v>18.41543815812509</v>
      </c>
      <c r="H93" s="42">
        <v>20.395882187180383</v>
      </c>
    </row>
    <row r="94" spans="1:8" ht="12.75">
      <c r="A94" s="53" t="s">
        <v>9</v>
      </c>
      <c r="B94" s="42">
        <v>28.608367432162506</v>
      </c>
      <c r="C94" s="42">
        <v>23.054415059152053</v>
      </c>
      <c r="D94" s="42">
        <v>21.502641914492763</v>
      </c>
      <c r="E94" s="42">
        <v>20.828899645601297</v>
      </c>
      <c r="F94" s="42">
        <v>22.582711399495686</v>
      </c>
      <c r="G94" s="42">
        <v>24.665961001729386</v>
      </c>
      <c r="H94" s="42">
        <v>27.14310896742441</v>
      </c>
    </row>
    <row r="95" spans="1:8" ht="12.75">
      <c r="A95" s="53" t="s">
        <v>102</v>
      </c>
      <c r="B95" s="42">
        <v>20.647386890199908</v>
      </c>
      <c r="C95" s="42">
        <v>21.60533584545089</v>
      </c>
      <c r="D95" s="42">
        <v>12.857494463563299</v>
      </c>
      <c r="E95" s="42">
        <v>12.063302806193551</v>
      </c>
      <c r="F95" s="42">
        <v>12.582183418188945</v>
      </c>
      <c r="G95" s="42">
        <v>13.130129345279055</v>
      </c>
      <c r="H95" s="42">
        <v>13.708128683653458</v>
      </c>
    </row>
    <row r="96" spans="1:8" ht="12.75">
      <c r="A96" s="53" t="s">
        <v>103</v>
      </c>
      <c r="B96" s="42">
        <v>95.7525423075719</v>
      </c>
      <c r="C96" s="42">
        <v>98.86651368586794</v>
      </c>
      <c r="D96" s="42">
        <v>105.41817894630574</v>
      </c>
      <c r="E96" s="42">
        <v>110.68554633906652</v>
      </c>
      <c r="F96" s="42">
        <v>123.30252246923544</v>
      </c>
      <c r="G96" s="42">
        <v>137.46268547517525</v>
      </c>
      <c r="H96" s="42">
        <v>153.37718628344044</v>
      </c>
    </row>
    <row r="97" spans="1:8" ht="12.75">
      <c r="A97" s="53" t="s">
        <v>24</v>
      </c>
      <c r="B97" s="42">
        <v>72.43506401889532</v>
      </c>
      <c r="C97" s="42">
        <v>69.766594873733</v>
      </c>
      <c r="D97" s="42">
        <v>72.19236870860018</v>
      </c>
      <c r="E97" s="42">
        <v>77.19011389912063</v>
      </c>
      <c r="F97" s="42">
        <v>86.78726572322785</v>
      </c>
      <c r="G97" s="42">
        <v>97.62623408397224</v>
      </c>
      <c r="H97" s="42">
        <v>109.8825402164605</v>
      </c>
    </row>
    <row r="98" spans="1:8" ht="12.75">
      <c r="A98" s="53" t="s">
        <v>104</v>
      </c>
      <c r="B98" s="47">
        <v>1.0446296518575893</v>
      </c>
      <c r="C98" s="47">
        <v>1.1239009294768751</v>
      </c>
      <c r="D98" s="47">
        <v>1.452588685252706</v>
      </c>
      <c r="E98" s="47">
        <v>1.5478206656895876</v>
      </c>
      <c r="F98" s="47">
        <v>1.8184072333296124</v>
      </c>
      <c r="G98" s="47">
        <v>2.1390992245024587</v>
      </c>
      <c r="H98" s="47">
        <v>2.5194702378493052</v>
      </c>
    </row>
    <row r="99" spans="1:8" ht="12.75">
      <c r="A99" s="53" t="s">
        <v>105</v>
      </c>
      <c r="B99" s="42">
        <v>46.01317323507375</v>
      </c>
      <c r="C99" s="42">
        <v>48.307157143027226</v>
      </c>
      <c r="D99" s="42">
        <v>62.20391988075996</v>
      </c>
      <c r="E99" s="42">
        <v>66.87788525826276</v>
      </c>
      <c r="F99" s="42">
        <v>74.81155872548574</v>
      </c>
      <c r="G99" s="42">
        <v>83.25152217602616</v>
      </c>
      <c r="H99" s="42">
        <v>94.21501116760258</v>
      </c>
    </row>
    <row r="100" spans="1:8" ht="12.75">
      <c r="A100" s="1"/>
      <c r="B100" s="50"/>
      <c r="C100" s="50"/>
      <c r="D100" s="50"/>
      <c r="E100" s="50"/>
      <c r="F100" s="50"/>
      <c r="G100" s="50"/>
      <c r="H100" s="50"/>
    </row>
    <row r="101" spans="1:8" ht="12.75">
      <c r="A101" s="14" t="s">
        <v>51</v>
      </c>
      <c r="B101" s="42">
        <f aca="true" t="shared" si="0" ref="B101:H101">SUM(B4:B99)</f>
        <v>7369.007422383017</v>
      </c>
      <c r="C101" s="42">
        <f t="shared" si="0"/>
        <v>7758.464560804093</v>
      </c>
      <c r="D101" s="42">
        <f t="shared" si="0"/>
        <v>8420.896861830133</v>
      </c>
      <c r="E101" s="42">
        <f t="shared" si="0"/>
        <v>8972.649119091237</v>
      </c>
      <c r="F101" s="42">
        <f t="shared" si="0"/>
        <v>9664.662127357393</v>
      </c>
      <c r="G101" s="42">
        <f t="shared" si="0"/>
        <v>10489.956875448384</v>
      </c>
      <c r="H101" s="42">
        <f t="shared" si="0"/>
        <v>11424.945231698568</v>
      </c>
    </row>
    <row r="102" spans="1:8" ht="12.75">
      <c r="A102"/>
      <c r="H102"/>
    </row>
    <row r="103" spans="1:8" ht="12.75">
      <c r="A103"/>
      <c r="H103"/>
    </row>
    <row r="104" spans="1:8" ht="12.75">
      <c r="A104"/>
      <c r="H104"/>
    </row>
    <row r="105" spans="1:8" ht="12.75">
      <c r="A105"/>
      <c r="H105"/>
    </row>
    <row r="106" spans="1:8" ht="12.75">
      <c r="A106"/>
      <c r="H106"/>
    </row>
    <row r="107" spans="1:8" ht="12.75">
      <c r="A107"/>
      <c r="H107"/>
    </row>
    <row r="108" spans="1:8" ht="12.75">
      <c r="A108"/>
      <c r="H108"/>
    </row>
    <row r="109" spans="1:8" ht="12.75">
      <c r="A109"/>
      <c r="H109"/>
    </row>
    <row r="110" spans="1:8" ht="12.75">
      <c r="A110"/>
      <c r="H110"/>
    </row>
    <row r="111" spans="1:8" ht="12.75">
      <c r="A111"/>
      <c r="H111"/>
    </row>
    <row r="112" spans="1:8" ht="12.75">
      <c r="A112"/>
      <c r="H112"/>
    </row>
    <row r="113" spans="1:8" ht="12.75">
      <c r="A113"/>
      <c r="H113"/>
    </row>
    <row r="114" spans="1:8" ht="12.75">
      <c r="A114"/>
      <c r="H114"/>
    </row>
    <row r="115" spans="1:11" s="44" customFormat="1" ht="12.75">
      <c r="A115"/>
      <c r="B115"/>
      <c r="C115"/>
      <c r="D115"/>
      <c r="E115"/>
      <c r="F115"/>
      <c r="G115"/>
      <c r="H115"/>
      <c r="I115"/>
      <c r="J115"/>
      <c r="K115"/>
    </row>
    <row r="116" spans="1:8" ht="12.75">
      <c r="A116"/>
      <c r="H116"/>
    </row>
    <row r="117" spans="1:11" s="44" customFormat="1" ht="12.75">
      <c r="A117"/>
      <c r="B117"/>
      <c r="C117"/>
      <c r="D117"/>
      <c r="E117"/>
      <c r="F117"/>
      <c r="G117"/>
      <c r="H117"/>
      <c r="I117"/>
      <c r="J117"/>
      <c r="K117"/>
    </row>
    <row r="118" spans="1:8" ht="12.75">
      <c r="A118"/>
      <c r="H118"/>
    </row>
    <row r="119" spans="1:8" ht="12.75">
      <c r="A119"/>
      <c r="H119"/>
    </row>
    <row r="120" spans="1:8" ht="12.75">
      <c r="A120"/>
      <c r="H120"/>
    </row>
    <row r="121" spans="1:8" ht="12.75">
      <c r="A121"/>
      <c r="H121"/>
    </row>
    <row r="122" spans="1:8" ht="12.75">
      <c r="A122"/>
      <c r="H122"/>
    </row>
    <row r="123" spans="1:11" s="44" customFormat="1" ht="12.75">
      <c r="A123"/>
      <c r="B123"/>
      <c r="C123"/>
      <c r="D123"/>
      <c r="E123"/>
      <c r="F123"/>
      <c r="G123"/>
      <c r="H123"/>
      <c r="I123"/>
      <c r="J123"/>
      <c r="K123"/>
    </row>
    <row r="124" spans="1:8" ht="12.75">
      <c r="A124"/>
      <c r="H124"/>
    </row>
    <row r="125" spans="1:8" ht="12.75">
      <c r="A125"/>
      <c r="H125"/>
    </row>
    <row r="126" spans="1:8" ht="12.75">
      <c r="A126"/>
      <c r="H126"/>
    </row>
    <row r="127" spans="1:8" ht="12.75">
      <c r="A127"/>
      <c r="H127"/>
    </row>
    <row r="128" spans="1:8" ht="12.75">
      <c r="A128"/>
      <c r="H128"/>
    </row>
    <row r="129" spans="1:8" ht="12.75">
      <c r="A129"/>
      <c r="H129"/>
    </row>
    <row r="130" spans="1:8" ht="12.75">
      <c r="A130"/>
      <c r="H130"/>
    </row>
    <row r="131" spans="1:8" ht="12.75">
      <c r="A131"/>
      <c r="H131"/>
    </row>
    <row r="132" spans="1:8" ht="12.75">
      <c r="A132"/>
      <c r="H132"/>
    </row>
    <row r="133" spans="1:8" ht="12.75">
      <c r="A133"/>
      <c r="H133"/>
    </row>
    <row r="134" spans="1:8" ht="12.75">
      <c r="A134"/>
      <c r="H134"/>
    </row>
    <row r="135" spans="1:8" ht="12.75">
      <c r="A135"/>
      <c r="H135"/>
    </row>
    <row r="136" spans="1:8" ht="12.75">
      <c r="A136"/>
      <c r="H136"/>
    </row>
    <row r="137" spans="1:8" ht="12.75">
      <c r="A137"/>
      <c r="H137"/>
    </row>
    <row r="138" spans="1:8" ht="12.75">
      <c r="A138"/>
      <c r="H138"/>
    </row>
    <row r="139" spans="1:8" ht="12.75">
      <c r="A139"/>
      <c r="H139"/>
    </row>
    <row r="140" spans="1:8" ht="12.75">
      <c r="A140"/>
      <c r="H140"/>
    </row>
    <row r="141" spans="1:8" ht="12.75">
      <c r="A141"/>
      <c r="H141"/>
    </row>
    <row r="142" spans="1:8" ht="12.75">
      <c r="A142"/>
      <c r="H142"/>
    </row>
    <row r="143" spans="1:8" ht="12.75">
      <c r="A143"/>
      <c r="H143"/>
    </row>
    <row r="144" spans="1:8" ht="12.75">
      <c r="A144"/>
      <c r="H144"/>
    </row>
    <row r="145" spans="1:8" ht="12.75">
      <c r="A145"/>
      <c r="H145"/>
    </row>
    <row r="146" spans="1:8" ht="12.75">
      <c r="A146"/>
      <c r="H146"/>
    </row>
    <row r="147" spans="1:8" ht="12.75">
      <c r="A147"/>
      <c r="H147"/>
    </row>
    <row r="148" spans="1:8" ht="12.75">
      <c r="A148"/>
      <c r="H148"/>
    </row>
    <row r="149" spans="1:8" ht="12.75">
      <c r="A149"/>
      <c r="H149"/>
    </row>
    <row r="150" spans="1:8" ht="12.75">
      <c r="A150"/>
      <c r="H150"/>
    </row>
    <row r="151" spans="1:8" ht="12.75">
      <c r="A151"/>
      <c r="H151"/>
    </row>
    <row r="152" spans="1:8" ht="12.75">
      <c r="A152"/>
      <c r="H152"/>
    </row>
    <row r="153" spans="1:8" ht="12.75">
      <c r="A153"/>
      <c r="H153"/>
    </row>
    <row r="154" spans="1:8" ht="12.75">
      <c r="A154"/>
      <c r="H154"/>
    </row>
    <row r="155" spans="1:8" ht="12.75">
      <c r="A155"/>
      <c r="H155"/>
    </row>
    <row r="156" spans="1:8" ht="12.75">
      <c r="A156"/>
      <c r="H156"/>
    </row>
    <row r="157" spans="1:8" ht="12.75">
      <c r="A157"/>
      <c r="H157"/>
    </row>
    <row r="158" spans="1:8" ht="12.75">
      <c r="A158"/>
      <c r="H158"/>
    </row>
    <row r="159" spans="1:8" ht="12.75">
      <c r="A159"/>
      <c r="H159"/>
    </row>
    <row r="160" spans="1:8" ht="12.75">
      <c r="A160"/>
      <c r="H160"/>
    </row>
    <row r="161" spans="1:8" ht="12.75">
      <c r="A161"/>
      <c r="H161"/>
    </row>
    <row r="162" spans="1:8" ht="12.75">
      <c r="A162"/>
      <c r="H162"/>
    </row>
    <row r="163" spans="1:8" ht="12.75">
      <c r="A163"/>
      <c r="H163"/>
    </row>
    <row r="164" spans="1:8" ht="12.75">
      <c r="A164"/>
      <c r="H164"/>
    </row>
    <row r="165" spans="1:8" ht="12.75">
      <c r="A165"/>
      <c r="H165"/>
    </row>
    <row r="166" spans="1:8" ht="12.75">
      <c r="A166"/>
      <c r="H166"/>
    </row>
    <row r="167" spans="1:8" ht="12.75">
      <c r="A167"/>
      <c r="H167"/>
    </row>
    <row r="168" spans="1:8" ht="12.75">
      <c r="A168"/>
      <c r="H168"/>
    </row>
    <row r="169" spans="1:8" ht="12.75">
      <c r="A169"/>
      <c r="H169"/>
    </row>
    <row r="170" spans="1:8" ht="12.75">
      <c r="A170"/>
      <c r="H170"/>
    </row>
    <row r="171" spans="1:8" ht="12.75">
      <c r="A171"/>
      <c r="H171"/>
    </row>
    <row r="172" spans="1:8" ht="12.75">
      <c r="A172"/>
      <c r="H172"/>
    </row>
    <row r="173" spans="1:8" ht="12.75">
      <c r="A173"/>
      <c r="H173"/>
    </row>
    <row r="174" spans="1:8" ht="12.75">
      <c r="A174"/>
      <c r="H174"/>
    </row>
    <row r="175" spans="1:8" ht="12.75">
      <c r="A175"/>
      <c r="H175"/>
    </row>
    <row r="176" spans="1:8" ht="12.75">
      <c r="A176"/>
      <c r="H176"/>
    </row>
    <row r="177" spans="1:8" ht="12.75">
      <c r="A177"/>
      <c r="H177"/>
    </row>
    <row r="178" spans="1:8" ht="12.75">
      <c r="A178"/>
      <c r="H178"/>
    </row>
    <row r="179" spans="1:8" ht="12.75">
      <c r="A179"/>
      <c r="H179"/>
    </row>
    <row r="180" spans="1:8" ht="12.75">
      <c r="A180"/>
      <c r="H180"/>
    </row>
    <row r="181" spans="1:8" ht="12.75">
      <c r="A181"/>
      <c r="H181"/>
    </row>
    <row r="182" spans="1:8" ht="12.75">
      <c r="A182"/>
      <c r="H182"/>
    </row>
    <row r="183" spans="1:8" ht="12.75">
      <c r="A183"/>
      <c r="H183"/>
    </row>
    <row r="184" spans="1:8" ht="12.75">
      <c r="A184"/>
      <c r="H184"/>
    </row>
    <row r="185" spans="1:8" ht="12.75">
      <c r="A185"/>
      <c r="H185"/>
    </row>
    <row r="186" spans="1:8" ht="12.75">
      <c r="A186"/>
      <c r="H186"/>
    </row>
    <row r="187" spans="1:8" ht="12.75">
      <c r="A187"/>
      <c r="H187"/>
    </row>
    <row r="188" spans="1:8" ht="12.75">
      <c r="A188"/>
      <c r="H188"/>
    </row>
    <row r="189" spans="1:8" ht="12.75">
      <c r="A189"/>
      <c r="H189"/>
    </row>
    <row r="190" spans="1:8" ht="12.75">
      <c r="A190"/>
      <c r="H190"/>
    </row>
    <row r="191" spans="1:8" ht="12.75">
      <c r="A191"/>
      <c r="H191"/>
    </row>
    <row r="192" spans="1:8" ht="12.75">
      <c r="A192"/>
      <c r="H192"/>
    </row>
    <row r="193" spans="1:8" ht="12.75">
      <c r="A193"/>
      <c r="H193"/>
    </row>
    <row r="194" spans="1:8" ht="12.75">
      <c r="A194"/>
      <c r="H194"/>
    </row>
    <row r="195" spans="1:8" ht="12.75">
      <c r="A195"/>
      <c r="H195"/>
    </row>
    <row r="196" spans="1:8" ht="12.75">
      <c r="A196"/>
      <c r="H196"/>
    </row>
    <row r="197" spans="1:8" ht="12.75">
      <c r="A197"/>
      <c r="H197"/>
    </row>
    <row r="198" spans="1:8" ht="12.75">
      <c r="A198"/>
      <c r="H198"/>
    </row>
    <row r="199" spans="1:8" ht="12.75">
      <c r="A199"/>
      <c r="H199"/>
    </row>
    <row r="200" spans="1:8" ht="12.75">
      <c r="A200"/>
      <c r="H200"/>
    </row>
    <row r="201" spans="1:8" ht="12.75">
      <c r="A201"/>
      <c r="H201"/>
    </row>
    <row r="202" spans="1:8" ht="12.75">
      <c r="A202"/>
      <c r="H202"/>
    </row>
    <row r="203" spans="1:8" ht="12.75">
      <c r="A203"/>
      <c r="H203"/>
    </row>
    <row r="204" spans="1:8" ht="12.75">
      <c r="A204"/>
      <c r="H204"/>
    </row>
    <row r="205" spans="1:8" ht="12.75">
      <c r="A205"/>
      <c r="H205"/>
    </row>
    <row r="206" spans="1:8" ht="12.75">
      <c r="A206"/>
      <c r="H206"/>
    </row>
    <row r="207" spans="1:8" ht="12.75">
      <c r="A207"/>
      <c r="H207"/>
    </row>
    <row r="208" spans="1:8" ht="12.75">
      <c r="A208"/>
      <c r="H208"/>
    </row>
    <row r="209" spans="1:8" ht="12.75">
      <c r="A209"/>
      <c r="H209"/>
    </row>
    <row r="210" spans="1:8" ht="12.75">
      <c r="A210"/>
      <c r="H210"/>
    </row>
    <row r="211" spans="1:8" ht="12.75">
      <c r="A211"/>
      <c r="H211"/>
    </row>
    <row r="212" spans="1:8" ht="12.75">
      <c r="A212"/>
      <c r="H212"/>
    </row>
    <row r="213" spans="1:8" ht="12.75">
      <c r="A213"/>
      <c r="H213"/>
    </row>
    <row r="214" spans="1:8" ht="12.75">
      <c r="A214"/>
      <c r="H214"/>
    </row>
    <row r="215" spans="1:8" ht="12.75">
      <c r="A215"/>
      <c r="H215"/>
    </row>
    <row r="216" spans="1:8" ht="12.75">
      <c r="A216"/>
      <c r="H216"/>
    </row>
    <row r="217" spans="1:8" ht="12.75">
      <c r="A217"/>
      <c r="H217"/>
    </row>
    <row r="218" spans="1:8" ht="12.75">
      <c r="A218"/>
      <c r="H218"/>
    </row>
    <row r="219" spans="1:8" ht="12.75">
      <c r="A219"/>
      <c r="H219"/>
    </row>
    <row r="220" spans="1:8" ht="12.75">
      <c r="A220"/>
      <c r="H220"/>
    </row>
    <row r="221" spans="1:8" ht="12.75">
      <c r="A221"/>
      <c r="H221"/>
    </row>
    <row r="222" spans="1:8" ht="12.75">
      <c r="A222"/>
      <c r="H222"/>
    </row>
    <row r="223" spans="1:8" ht="12.75">
      <c r="A223"/>
      <c r="H223"/>
    </row>
    <row r="224" spans="1:8" ht="12.75">
      <c r="A224"/>
      <c r="H224"/>
    </row>
    <row r="225" spans="1:8" ht="12.75">
      <c r="A225"/>
      <c r="H225"/>
    </row>
    <row r="226" spans="1:8" ht="12.75">
      <c r="A226"/>
      <c r="H226"/>
    </row>
    <row r="227" spans="1:8" ht="12.75">
      <c r="A227"/>
      <c r="H227"/>
    </row>
    <row r="228" spans="1:8" ht="12.75">
      <c r="A228"/>
      <c r="H228"/>
    </row>
    <row r="229" spans="1:8" ht="12.75">
      <c r="A229"/>
      <c r="H229"/>
    </row>
    <row r="230" spans="1:8" ht="12.75">
      <c r="A230"/>
      <c r="H230"/>
    </row>
    <row r="231" spans="1:8" ht="12.75">
      <c r="A231"/>
      <c r="H231"/>
    </row>
    <row r="232" spans="1:8" ht="12.75">
      <c r="A232"/>
      <c r="H232"/>
    </row>
    <row r="233" spans="1:8" ht="12.75">
      <c r="A233"/>
      <c r="H233"/>
    </row>
    <row r="234" spans="1:8" ht="12.75">
      <c r="A234"/>
      <c r="H234"/>
    </row>
    <row r="235" spans="1:8" ht="12.75">
      <c r="A235"/>
      <c r="H235"/>
    </row>
    <row r="236" spans="1:8" ht="12.75">
      <c r="A236"/>
      <c r="H236"/>
    </row>
    <row r="237" spans="1:8" ht="12.75">
      <c r="A237"/>
      <c r="H237"/>
    </row>
    <row r="238" spans="1:8" ht="12.75">
      <c r="A238"/>
      <c r="H238"/>
    </row>
    <row r="239" spans="1:8" ht="12.75">
      <c r="A239"/>
      <c r="H239"/>
    </row>
    <row r="240" spans="1:8" ht="12.75">
      <c r="A240"/>
      <c r="H240"/>
    </row>
    <row r="241" spans="1:8" ht="12.75">
      <c r="A241"/>
      <c r="H241"/>
    </row>
    <row r="242" spans="1:8" ht="12.75">
      <c r="A242"/>
      <c r="H242"/>
    </row>
    <row r="243" spans="1:8" ht="12.75">
      <c r="A243"/>
      <c r="H243"/>
    </row>
    <row r="244" spans="1:8" ht="12.75">
      <c r="A244"/>
      <c r="H244"/>
    </row>
    <row r="245" spans="1:8" ht="12.75">
      <c r="A245"/>
      <c r="H245"/>
    </row>
    <row r="246" spans="1:8" ht="12.75">
      <c r="A246"/>
      <c r="H246"/>
    </row>
    <row r="247" spans="1:8" ht="12.75">
      <c r="A247"/>
      <c r="H247"/>
    </row>
    <row r="248" spans="1:8" ht="12.75">
      <c r="A248"/>
      <c r="H248"/>
    </row>
    <row r="249" spans="1:8" ht="12.75">
      <c r="A249"/>
      <c r="H249"/>
    </row>
    <row r="250" spans="1:8" ht="12.75">
      <c r="A250"/>
      <c r="H250"/>
    </row>
    <row r="251" spans="1:8" ht="12.75">
      <c r="A251"/>
      <c r="H251"/>
    </row>
    <row r="252" spans="1:8" ht="12.75">
      <c r="A252"/>
      <c r="H252"/>
    </row>
    <row r="253" spans="1:8" ht="12.75">
      <c r="A253"/>
      <c r="H253"/>
    </row>
    <row r="254" spans="1:8" ht="12.75">
      <c r="A254"/>
      <c r="H254"/>
    </row>
    <row r="255" spans="1:8" ht="12.75">
      <c r="A255"/>
      <c r="H255"/>
    </row>
    <row r="256" spans="1:8" ht="12.75">
      <c r="A256"/>
      <c r="H256"/>
    </row>
    <row r="257" spans="1:8" ht="12.75">
      <c r="A257"/>
      <c r="H257"/>
    </row>
    <row r="258" spans="1:8" ht="12.75">
      <c r="A258"/>
      <c r="H258"/>
    </row>
    <row r="259" spans="1:8" ht="12.75">
      <c r="A259"/>
      <c r="H259"/>
    </row>
    <row r="260" spans="1:8" ht="12.75">
      <c r="A260"/>
      <c r="H260"/>
    </row>
    <row r="261" spans="1:8" ht="12.75">
      <c r="A261"/>
      <c r="H261"/>
    </row>
    <row r="262" spans="1:8" ht="12.75">
      <c r="A262"/>
      <c r="H262"/>
    </row>
    <row r="263" spans="1:8" ht="12.75">
      <c r="A263"/>
      <c r="H263"/>
    </row>
    <row r="264" spans="1:8" ht="12.75">
      <c r="A264"/>
      <c r="H264"/>
    </row>
    <row r="265" spans="1:8" ht="12.75">
      <c r="A265"/>
      <c r="H265"/>
    </row>
    <row r="266" spans="1:8" ht="12.75">
      <c r="A266"/>
      <c r="H266"/>
    </row>
    <row r="267" spans="1:8" ht="12.75">
      <c r="A267"/>
      <c r="H267"/>
    </row>
    <row r="268" spans="1:8" ht="12.75">
      <c r="A268"/>
      <c r="H268"/>
    </row>
    <row r="269" spans="1:8" ht="12.75">
      <c r="A269"/>
      <c r="H269"/>
    </row>
    <row r="270" spans="1:8" ht="12.75">
      <c r="A270"/>
      <c r="H270"/>
    </row>
    <row r="271" spans="1:8" ht="12.75">
      <c r="A271"/>
      <c r="H271"/>
    </row>
    <row r="272" spans="1:8" ht="12.75">
      <c r="A272"/>
      <c r="H272"/>
    </row>
    <row r="273" spans="1:8" ht="12.75">
      <c r="A273"/>
      <c r="H273"/>
    </row>
    <row r="274" spans="1:8" ht="12.75">
      <c r="A274"/>
      <c r="H274"/>
    </row>
    <row r="275" spans="1:8" ht="12.75">
      <c r="A275"/>
      <c r="H275"/>
    </row>
    <row r="276" spans="1:8" ht="12.75">
      <c r="A276"/>
      <c r="H276"/>
    </row>
    <row r="277" spans="1:8" ht="12.75">
      <c r="A277"/>
      <c r="H277"/>
    </row>
    <row r="278" spans="1:8" ht="12.75">
      <c r="A278"/>
      <c r="H278"/>
    </row>
    <row r="279" spans="1:8" ht="12.75">
      <c r="A279"/>
      <c r="H279"/>
    </row>
    <row r="280" spans="1:8" ht="12.75">
      <c r="A280"/>
      <c r="H280"/>
    </row>
    <row r="281" spans="1:8" ht="12.75">
      <c r="A281"/>
      <c r="H281"/>
    </row>
    <row r="282" spans="1:8" ht="12.75">
      <c r="A282"/>
      <c r="H282"/>
    </row>
    <row r="283" spans="1:8" ht="12.75">
      <c r="A283"/>
      <c r="H283"/>
    </row>
    <row r="284" spans="1:8" ht="12.75">
      <c r="A284"/>
      <c r="H284"/>
    </row>
    <row r="285" spans="1:8" ht="12.75">
      <c r="A285"/>
      <c r="H285"/>
    </row>
    <row r="286" spans="1:8" ht="12.75">
      <c r="A286"/>
      <c r="H286"/>
    </row>
    <row r="287" spans="1:8" ht="12.75">
      <c r="A287"/>
      <c r="H287"/>
    </row>
    <row r="288" spans="1:8" ht="12.75">
      <c r="A288"/>
      <c r="H288"/>
    </row>
    <row r="289" spans="1:8" ht="12.75">
      <c r="A289"/>
      <c r="H289"/>
    </row>
    <row r="290" spans="1:8" ht="12.75">
      <c r="A290"/>
      <c r="H290"/>
    </row>
    <row r="291" spans="1:8" ht="12.75">
      <c r="A291"/>
      <c r="H291"/>
    </row>
    <row r="292" spans="1:8" ht="12.75">
      <c r="A292"/>
      <c r="H292"/>
    </row>
    <row r="293" spans="1:8" ht="12.75">
      <c r="A293"/>
      <c r="H293"/>
    </row>
    <row r="294" spans="1:8" ht="12.75">
      <c r="A294"/>
      <c r="H294"/>
    </row>
    <row r="295" spans="1:8" ht="12.75">
      <c r="A295"/>
      <c r="H295"/>
    </row>
    <row r="296" spans="1:8" ht="12.75">
      <c r="A296"/>
      <c r="H296"/>
    </row>
    <row r="297" spans="1:8" ht="12.75">
      <c r="A297"/>
      <c r="H297"/>
    </row>
    <row r="298" spans="1:8" ht="12.75">
      <c r="A298"/>
      <c r="H298"/>
    </row>
    <row r="299" spans="1:8" ht="12.75">
      <c r="A299"/>
      <c r="H299"/>
    </row>
    <row r="300" spans="1:8" ht="12.75">
      <c r="A300"/>
      <c r="H300"/>
    </row>
    <row r="301" spans="1:8" ht="12.75">
      <c r="A301"/>
      <c r="H301"/>
    </row>
    <row r="302" spans="1:8" ht="12.75">
      <c r="A302"/>
      <c r="H302"/>
    </row>
    <row r="303" spans="1:8" ht="12.75">
      <c r="A303"/>
      <c r="H303"/>
    </row>
    <row r="304" spans="1:8" ht="12.75">
      <c r="A304"/>
      <c r="H304"/>
    </row>
    <row r="305" spans="1:8" ht="12.75">
      <c r="A305"/>
      <c r="H305"/>
    </row>
    <row r="306" spans="1:8" ht="12.75">
      <c r="A306"/>
      <c r="H306"/>
    </row>
    <row r="307" spans="1:8" ht="12.75">
      <c r="A307"/>
      <c r="H307"/>
    </row>
    <row r="308" spans="1:8" ht="12.75">
      <c r="A308"/>
      <c r="H308"/>
    </row>
    <row r="309" spans="1:8" ht="12.75">
      <c r="A309"/>
      <c r="H309"/>
    </row>
    <row r="310" spans="1:8" ht="12.75">
      <c r="A310"/>
      <c r="H310"/>
    </row>
    <row r="311" spans="1:8" ht="12.75">
      <c r="A311"/>
      <c r="H311"/>
    </row>
    <row r="312" spans="1:8" ht="12.75">
      <c r="A312"/>
      <c r="H312"/>
    </row>
    <row r="313" spans="1:8" ht="12.75">
      <c r="A313"/>
      <c r="H313"/>
    </row>
    <row r="314" spans="1:8" ht="12.75">
      <c r="A314"/>
      <c r="H314"/>
    </row>
    <row r="315" spans="1:8" ht="12.75">
      <c r="A315"/>
      <c r="H315"/>
    </row>
    <row r="316" spans="1:8" ht="12.75">
      <c r="A316"/>
      <c r="H316"/>
    </row>
    <row r="317" spans="1:8" ht="12.75">
      <c r="A317"/>
      <c r="H317"/>
    </row>
    <row r="318" spans="1:8" ht="12.75">
      <c r="A318"/>
      <c r="H318"/>
    </row>
    <row r="319" spans="1:8" ht="12.75">
      <c r="A319"/>
      <c r="H319"/>
    </row>
    <row r="320" spans="1:8" ht="12.75">
      <c r="A320"/>
      <c r="H320"/>
    </row>
    <row r="321" spans="1:8" ht="12.75">
      <c r="A321"/>
      <c r="H321"/>
    </row>
    <row r="322" spans="1:8" ht="12.75">
      <c r="A322"/>
      <c r="H322"/>
    </row>
    <row r="323" spans="1:8" ht="12.75">
      <c r="A323"/>
      <c r="H323"/>
    </row>
    <row r="324" spans="1:8" ht="12.75">
      <c r="A324"/>
      <c r="H324"/>
    </row>
    <row r="325" spans="1:8" ht="12.75">
      <c r="A325"/>
      <c r="H325"/>
    </row>
    <row r="326" spans="1:8" ht="12.75">
      <c r="A326"/>
      <c r="H326"/>
    </row>
    <row r="327" spans="1:8" ht="12.75">
      <c r="A327"/>
      <c r="H327"/>
    </row>
    <row r="328" spans="1:8" ht="12.75">
      <c r="A328"/>
      <c r="H328"/>
    </row>
    <row r="329" spans="1:8" ht="12.75">
      <c r="A329"/>
      <c r="H329"/>
    </row>
    <row r="330" spans="1:8" ht="12.75">
      <c r="A330"/>
      <c r="H330"/>
    </row>
    <row r="331" spans="1:8" ht="12.75">
      <c r="A331"/>
      <c r="H331"/>
    </row>
    <row r="332" spans="1:8" ht="12.75">
      <c r="A332"/>
      <c r="H332"/>
    </row>
    <row r="333" spans="1:8" ht="12.75">
      <c r="A333"/>
      <c r="H333"/>
    </row>
    <row r="334" spans="1:8" ht="12.75">
      <c r="A334"/>
      <c r="H334"/>
    </row>
    <row r="335" spans="1:8" ht="12.75">
      <c r="A335"/>
      <c r="H335"/>
    </row>
    <row r="336" spans="1:8" ht="12.75">
      <c r="A336"/>
      <c r="H336"/>
    </row>
    <row r="337" spans="1:8" ht="12.75">
      <c r="A337"/>
      <c r="H337"/>
    </row>
    <row r="338" spans="1:8" ht="12.75">
      <c r="A338"/>
      <c r="H338"/>
    </row>
    <row r="339" spans="1:8" ht="12.75">
      <c r="A339"/>
      <c r="H339"/>
    </row>
    <row r="340" spans="1:8" ht="12.75">
      <c r="A340"/>
      <c r="H340"/>
    </row>
    <row r="341" spans="1:8" ht="12.75">
      <c r="A341"/>
      <c r="H341"/>
    </row>
    <row r="342" spans="1:8" ht="12.75">
      <c r="A342"/>
      <c r="H342"/>
    </row>
    <row r="343" spans="1:8" ht="12.75">
      <c r="A343"/>
      <c r="H343"/>
    </row>
    <row r="344" spans="1:8" ht="12.75">
      <c r="A344"/>
      <c r="H344"/>
    </row>
    <row r="345" spans="1:8" ht="12.75">
      <c r="A345"/>
      <c r="H345"/>
    </row>
    <row r="346" spans="1:8" ht="12.75">
      <c r="A346"/>
      <c r="H346"/>
    </row>
    <row r="347" spans="1:8" ht="12.75">
      <c r="A347"/>
      <c r="H347"/>
    </row>
    <row r="348" spans="1:8" ht="12.75">
      <c r="A348"/>
      <c r="H348"/>
    </row>
    <row r="349" spans="1:8" ht="12.75">
      <c r="A349"/>
      <c r="H349"/>
    </row>
    <row r="350" spans="1:8" ht="12.75">
      <c r="A350"/>
      <c r="H350"/>
    </row>
    <row r="351" spans="1:8" ht="12.75">
      <c r="A351"/>
      <c r="H351"/>
    </row>
    <row r="352" spans="1:8" ht="12.75">
      <c r="A352"/>
      <c r="H352"/>
    </row>
    <row r="353" spans="1:8" ht="12.75">
      <c r="A353"/>
      <c r="H353"/>
    </row>
    <row r="354" spans="1:8" ht="12.75">
      <c r="A354"/>
      <c r="H354"/>
    </row>
    <row r="355" spans="1:8" ht="12.75">
      <c r="A355"/>
      <c r="H355"/>
    </row>
    <row r="356" spans="1:8" ht="12.75">
      <c r="A356"/>
      <c r="H356"/>
    </row>
    <row r="357" spans="1:8" ht="12.75">
      <c r="A357"/>
      <c r="H357"/>
    </row>
    <row r="358" spans="1:8" ht="12.75">
      <c r="A358"/>
      <c r="H358"/>
    </row>
    <row r="359" spans="1:8" ht="12.75">
      <c r="A359"/>
      <c r="H359"/>
    </row>
    <row r="360" spans="1:8" ht="12.75">
      <c r="A360"/>
      <c r="H360"/>
    </row>
    <row r="361" spans="1:8" ht="12.75">
      <c r="A361"/>
      <c r="H361"/>
    </row>
    <row r="362" spans="1:8" ht="12.75">
      <c r="A362"/>
      <c r="H362"/>
    </row>
    <row r="363" spans="1:8" ht="12.75">
      <c r="A363"/>
      <c r="H363"/>
    </row>
    <row r="364" spans="1:8" ht="12.75">
      <c r="A364"/>
      <c r="H364"/>
    </row>
    <row r="365" spans="1:8" ht="12.75">
      <c r="A365"/>
      <c r="H365"/>
    </row>
    <row r="366" spans="1:8" ht="12.75">
      <c r="A366"/>
      <c r="H366"/>
    </row>
    <row r="367" spans="1:8" ht="12.75">
      <c r="A367"/>
      <c r="H367"/>
    </row>
    <row r="368" spans="1:8" ht="12.75">
      <c r="A368"/>
      <c r="H368"/>
    </row>
    <row r="369" spans="1:8" ht="12.75">
      <c r="A369"/>
      <c r="H369"/>
    </row>
    <row r="370" ht="12.75">
      <c r="A370" s="56"/>
    </row>
    <row r="371" ht="12.75">
      <c r="A371" s="56"/>
    </row>
    <row r="372" ht="12.75">
      <c r="A372" s="56"/>
    </row>
    <row r="373" ht="12.75">
      <c r="A373" s="56"/>
    </row>
    <row r="374" ht="12.75">
      <c r="A374" s="56"/>
    </row>
    <row r="375" ht="12.75">
      <c r="A375" s="56"/>
    </row>
    <row r="376" ht="12.75">
      <c r="A376" s="56"/>
    </row>
    <row r="377" ht="12.75">
      <c r="A377" s="56"/>
    </row>
    <row r="378" ht="12.75">
      <c r="A378" s="56"/>
    </row>
    <row r="379" ht="12.75">
      <c r="A379" s="56"/>
    </row>
    <row r="380" ht="12.75">
      <c r="A380" s="56"/>
    </row>
    <row r="381" ht="12.75">
      <c r="A381" s="56"/>
    </row>
    <row r="382" ht="12.75">
      <c r="A382" s="56"/>
    </row>
    <row r="383" ht="12.75">
      <c r="A383" s="56"/>
    </row>
    <row r="384" ht="12.75">
      <c r="A384" s="56"/>
    </row>
    <row r="385" ht="12.75">
      <c r="A385" s="56"/>
    </row>
    <row r="386" ht="12.75">
      <c r="A386" s="56"/>
    </row>
    <row r="387" ht="12.75">
      <c r="A387" s="56"/>
    </row>
    <row r="388" ht="12.75">
      <c r="A388" s="56"/>
    </row>
    <row r="389" ht="12.75">
      <c r="A389" s="56"/>
    </row>
  </sheetData>
  <mergeCells count="1">
    <mergeCell ref="B2:D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M143"/>
  <sheetViews>
    <sheetView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:M16384"/>
    </sheetView>
  </sheetViews>
  <sheetFormatPr defaultColWidth="9.140625" defaultRowHeight="12.75"/>
  <cols>
    <col min="1" max="1" width="21.7109375" style="14" customWidth="1"/>
    <col min="2" max="2" width="9.8515625" style="14" customWidth="1"/>
    <col min="3" max="3" width="10.28125" style="14" customWidth="1"/>
    <col min="4" max="4" width="10.140625" style="14" customWidth="1"/>
    <col min="5" max="5" width="10.28125" style="14" customWidth="1"/>
    <col min="6" max="6" width="9.8515625" style="14" customWidth="1"/>
    <col min="7" max="7" width="10.00390625" style="14" customWidth="1"/>
    <col min="8" max="8" width="10.7109375" style="14" customWidth="1"/>
    <col min="9" max="9" width="23.7109375" style="0" customWidth="1"/>
    <col min="10" max="10" width="19.57421875" style="0" customWidth="1"/>
    <col min="11" max="11" width="13.8515625" style="0" customWidth="1"/>
    <col min="14" max="16384" width="9.140625" style="14" customWidth="1"/>
  </cols>
  <sheetData>
    <row r="1" ht="12.75">
      <c r="A1" s="5" t="s">
        <v>121</v>
      </c>
    </row>
    <row r="2" ht="12.75">
      <c r="A2" s="5" t="s">
        <v>122</v>
      </c>
    </row>
    <row r="3" spans="1:13" s="5" customFormat="1" ht="12.75">
      <c r="A3" s="5" t="s">
        <v>0</v>
      </c>
      <c r="B3" s="5">
        <v>1990</v>
      </c>
      <c r="C3" s="5">
        <v>1995</v>
      </c>
      <c r="D3" s="5">
        <v>2000</v>
      </c>
      <c r="E3" s="5">
        <v>2005</v>
      </c>
      <c r="F3" s="5">
        <v>2010</v>
      </c>
      <c r="G3" s="5">
        <v>2015</v>
      </c>
      <c r="H3" s="5">
        <v>2020</v>
      </c>
      <c r="I3"/>
      <c r="J3"/>
      <c r="K3"/>
      <c r="L3"/>
      <c r="M3"/>
    </row>
    <row r="4" spans="1:8" ht="12.75">
      <c r="A4" s="14" t="s">
        <v>54</v>
      </c>
      <c r="B4" s="96"/>
      <c r="C4" s="96"/>
      <c r="D4" s="96"/>
      <c r="E4" s="96"/>
      <c r="F4" s="96"/>
      <c r="G4" s="96"/>
      <c r="H4" s="96"/>
    </row>
    <row r="5" spans="1:8" ht="12.75">
      <c r="A5" s="14" t="s">
        <v>55</v>
      </c>
      <c r="B5" s="96"/>
      <c r="C5" s="96"/>
      <c r="D5" s="96"/>
      <c r="E5" s="96"/>
      <c r="F5" s="96"/>
      <c r="G5" s="96"/>
      <c r="H5" s="96"/>
    </row>
    <row r="6" spans="1:8" ht="12.75">
      <c r="A6" s="14" t="s">
        <v>56</v>
      </c>
      <c r="B6" s="96"/>
      <c r="C6" s="96"/>
      <c r="D6" s="96"/>
      <c r="E6" s="96"/>
      <c r="F6" s="96"/>
      <c r="G6" s="96"/>
      <c r="H6" s="96"/>
    </row>
    <row r="7" spans="1:8" ht="12.75">
      <c r="A7" s="14" t="s">
        <v>3</v>
      </c>
      <c r="B7" s="96">
        <v>1.62</v>
      </c>
      <c r="C7" s="96">
        <v>1.4</v>
      </c>
      <c r="D7" s="96">
        <v>2.19</v>
      </c>
      <c r="E7" s="96">
        <v>2</v>
      </c>
      <c r="F7" s="96">
        <v>2</v>
      </c>
      <c r="G7" s="96">
        <v>2</v>
      </c>
      <c r="H7" s="96">
        <v>2</v>
      </c>
    </row>
    <row r="8" spans="1:8" ht="12.75">
      <c r="A8" s="14" t="s">
        <v>57</v>
      </c>
      <c r="B8" s="96">
        <v>0.6</v>
      </c>
      <c r="C8" s="96">
        <v>0.55</v>
      </c>
      <c r="D8" s="96">
        <v>0.58</v>
      </c>
      <c r="E8" s="96">
        <v>0.6</v>
      </c>
      <c r="F8" s="96">
        <v>0.63</v>
      </c>
      <c r="G8" s="96">
        <v>0.65</v>
      </c>
      <c r="H8" s="96">
        <v>0.68</v>
      </c>
    </row>
    <row r="9" spans="1:8" ht="12.75">
      <c r="A9" s="14" t="s">
        <v>58</v>
      </c>
      <c r="B9" s="96"/>
      <c r="C9" s="96"/>
      <c r="D9" s="96"/>
      <c r="E9" s="96"/>
      <c r="F9" s="96"/>
      <c r="G9" s="96"/>
      <c r="H9" s="96"/>
    </row>
    <row r="10" spans="1:8" ht="12.75">
      <c r="A10" s="14" t="s">
        <v>59</v>
      </c>
      <c r="B10" s="96"/>
      <c r="C10" s="96"/>
      <c r="D10" s="96"/>
      <c r="E10" s="96"/>
      <c r="F10" s="96"/>
      <c r="G10" s="96"/>
      <c r="H10" s="96"/>
    </row>
    <row r="11" spans="1:8" ht="12.75">
      <c r="A11" s="14" t="s">
        <v>60</v>
      </c>
      <c r="B11" s="96"/>
      <c r="C11" s="96"/>
      <c r="D11" s="96"/>
      <c r="E11" s="96"/>
      <c r="F11" s="96"/>
      <c r="G11" s="96"/>
      <c r="H11" s="96"/>
    </row>
    <row r="12" spans="1:8" ht="12.75">
      <c r="A12" s="14" t="s">
        <v>61</v>
      </c>
      <c r="B12" s="96">
        <v>11.48</v>
      </c>
      <c r="C12" s="96">
        <v>13.75</v>
      </c>
      <c r="D12" s="96">
        <v>13.32</v>
      </c>
      <c r="E12" s="96">
        <v>13.79</v>
      </c>
      <c r="F12" s="96">
        <v>14.26</v>
      </c>
      <c r="G12" s="96">
        <v>14.763168168168168</v>
      </c>
      <c r="H12" s="96">
        <v>15.266336336336336</v>
      </c>
    </row>
    <row r="13" spans="1:8" ht="12.75">
      <c r="A13" s="14" t="s">
        <v>62</v>
      </c>
      <c r="B13" s="96"/>
      <c r="C13" s="96"/>
      <c r="D13" s="96"/>
      <c r="E13" s="96"/>
      <c r="F13" s="96"/>
      <c r="G13" s="96"/>
      <c r="H13" s="96"/>
    </row>
    <row r="14" spans="1:8" ht="12.75">
      <c r="A14" s="14" t="s">
        <v>7</v>
      </c>
      <c r="B14" s="96">
        <v>16.9767492</v>
      </c>
      <c r="C14" s="96">
        <v>17.962919999999997</v>
      </c>
      <c r="D14" s="96">
        <v>20.83329592611863</v>
      </c>
      <c r="E14" s="96">
        <v>22.90533095982909</v>
      </c>
      <c r="F14" s="96">
        <v>25.18761012598346</v>
      </c>
      <c r="G14" s="96">
        <v>26.48413591866312</v>
      </c>
      <c r="H14" s="96">
        <v>27.847455625724695</v>
      </c>
    </row>
    <row r="15" spans="1:8" ht="12.75">
      <c r="A15" s="14" t="s">
        <v>8</v>
      </c>
      <c r="B15" s="96">
        <v>7.28</v>
      </c>
      <c r="C15" s="96">
        <v>6.2</v>
      </c>
      <c r="D15" s="96">
        <v>2.36</v>
      </c>
      <c r="E15" s="96">
        <v>4.1</v>
      </c>
      <c r="F15" s="96">
        <v>4.8</v>
      </c>
      <c r="G15" s="96">
        <v>5.2</v>
      </c>
      <c r="H15" s="96">
        <v>6.1</v>
      </c>
    </row>
    <row r="16" spans="1:8" ht="12.75">
      <c r="A16" s="14" t="s">
        <v>10</v>
      </c>
      <c r="B16" s="96">
        <v>37.09</v>
      </c>
      <c r="C16" s="96">
        <v>37.12</v>
      </c>
      <c r="D16" s="96">
        <v>8.741240036377253</v>
      </c>
      <c r="E16" s="96">
        <v>9.042662106597158</v>
      </c>
      <c r="F16" s="96">
        <v>9.645506247036968</v>
      </c>
      <c r="G16" s="96">
        <v>9.645506247036968</v>
      </c>
      <c r="H16" s="96">
        <v>9.946928317256873</v>
      </c>
    </row>
    <row r="17" spans="1:8" ht="12.75">
      <c r="A17" s="14" t="s">
        <v>63</v>
      </c>
      <c r="B17" s="96"/>
      <c r="C17" s="96"/>
      <c r="D17" s="96"/>
      <c r="E17" s="96"/>
      <c r="F17" s="96"/>
      <c r="G17" s="96"/>
      <c r="H17" s="96"/>
    </row>
    <row r="18" spans="1:8" ht="12.75">
      <c r="A18" s="14" t="s">
        <v>11</v>
      </c>
      <c r="B18" s="96">
        <v>63.075</v>
      </c>
      <c r="C18" s="96">
        <v>88.76</v>
      </c>
      <c r="D18" s="96">
        <v>97.09819602917078</v>
      </c>
      <c r="E18" s="96">
        <v>103.22262186543848</v>
      </c>
      <c r="F18" s="96">
        <v>109.84316102329419</v>
      </c>
      <c r="G18" s="96">
        <v>114.48041866269065</v>
      </c>
      <c r="H18" s="96">
        <v>119.31994179408841</v>
      </c>
    </row>
    <row r="19" spans="1:8" ht="12.75">
      <c r="A19" s="14" t="s">
        <v>64</v>
      </c>
      <c r="B19" s="96"/>
      <c r="C19" s="96"/>
      <c r="D19" s="96"/>
      <c r="E19" s="96"/>
      <c r="F19" s="96"/>
      <c r="G19" s="96"/>
      <c r="H19" s="96"/>
    </row>
    <row r="20" spans="1:8" ht="12.75">
      <c r="A20" s="14" t="s">
        <v>12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</row>
    <row r="21" spans="1:8" ht="12.75">
      <c r="A21" s="14" t="s">
        <v>13</v>
      </c>
      <c r="B21" s="96">
        <v>3</v>
      </c>
      <c r="C21" s="96">
        <v>3</v>
      </c>
      <c r="D21" s="96">
        <v>3</v>
      </c>
      <c r="E21" s="96">
        <v>3</v>
      </c>
      <c r="F21" s="96">
        <v>3</v>
      </c>
      <c r="G21" s="96">
        <v>3</v>
      </c>
      <c r="H21" s="96">
        <v>3</v>
      </c>
    </row>
    <row r="22" spans="1:8" ht="12.75">
      <c r="A22" s="14" t="s">
        <v>65</v>
      </c>
      <c r="B22" s="96"/>
      <c r="C22" s="96"/>
      <c r="D22" s="96"/>
      <c r="E22" s="96"/>
      <c r="F22" s="96"/>
      <c r="G22" s="96"/>
      <c r="H22" s="96"/>
    </row>
    <row r="23" spans="1:8" ht="12.75">
      <c r="A23" s="14" t="s">
        <v>14</v>
      </c>
      <c r="B23" s="96">
        <v>0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</row>
    <row r="24" spans="1:8" ht="12.75">
      <c r="A24" s="14" t="s">
        <v>66</v>
      </c>
      <c r="B24" s="96"/>
      <c r="C24" s="96"/>
      <c r="D24" s="96"/>
      <c r="E24" s="96"/>
      <c r="F24" s="96"/>
      <c r="G24" s="96"/>
      <c r="H24" s="96"/>
    </row>
    <row r="25" spans="1:8" ht="12.75">
      <c r="A25" s="14" t="s">
        <v>67</v>
      </c>
      <c r="B25" s="96"/>
      <c r="C25" s="96"/>
      <c r="D25" s="96"/>
      <c r="E25" s="96"/>
      <c r="F25" s="96"/>
      <c r="G25" s="96"/>
      <c r="H25" s="96"/>
    </row>
    <row r="26" spans="1:8" ht="12.75">
      <c r="A26" s="14" t="s">
        <v>15</v>
      </c>
      <c r="B26" s="96">
        <v>0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</row>
    <row r="27" spans="1:8" ht="12.75">
      <c r="A27" s="14" t="s">
        <v>68</v>
      </c>
      <c r="B27" s="96"/>
      <c r="C27" s="96"/>
      <c r="D27" s="96"/>
      <c r="E27" s="96"/>
      <c r="F27" s="96"/>
      <c r="G27" s="96"/>
      <c r="H27" s="96"/>
    </row>
    <row r="28" spans="1:8" ht="12.75">
      <c r="A28" s="14" t="s">
        <v>16</v>
      </c>
      <c r="B28" s="96">
        <v>5.15</v>
      </c>
      <c r="C28" s="96">
        <v>4.5</v>
      </c>
      <c r="D28" s="96">
        <v>4.27</v>
      </c>
      <c r="E28" s="96">
        <v>4.84</v>
      </c>
      <c r="F28" s="96">
        <v>4.84</v>
      </c>
      <c r="G28" s="96">
        <v>5</v>
      </c>
      <c r="H28" s="96">
        <v>5.16</v>
      </c>
    </row>
    <row r="29" spans="1:8" ht="12.75">
      <c r="A29" s="14" t="s">
        <v>17</v>
      </c>
      <c r="B29" s="96">
        <v>89.6</v>
      </c>
      <c r="C29" s="96">
        <v>81.59</v>
      </c>
      <c r="D29" s="96">
        <v>35.78</v>
      </c>
      <c r="E29" s="96">
        <v>40.29</v>
      </c>
      <c r="F29" s="96">
        <v>44.8</v>
      </c>
      <c r="G29" s="96">
        <v>44.98</v>
      </c>
      <c r="H29" s="96">
        <v>45.16</v>
      </c>
    </row>
    <row r="30" spans="1:8" ht="12.75">
      <c r="A30" s="14" t="s">
        <v>69</v>
      </c>
      <c r="B30" s="96"/>
      <c r="C30" s="96"/>
      <c r="D30" s="96"/>
      <c r="E30" s="96"/>
      <c r="F30" s="96"/>
      <c r="G30" s="96"/>
      <c r="H30" s="96"/>
    </row>
    <row r="31" spans="1:8" ht="12.75">
      <c r="A31" s="14" t="s">
        <v>18</v>
      </c>
      <c r="B31" s="96">
        <v>82</v>
      </c>
      <c r="C31" s="96">
        <v>82</v>
      </c>
      <c r="D31" s="96">
        <v>13</v>
      </c>
      <c r="E31" s="96">
        <v>13.4</v>
      </c>
      <c r="F31" s="96">
        <v>13.8</v>
      </c>
      <c r="G31" s="96">
        <v>14.2</v>
      </c>
      <c r="H31" s="96">
        <v>14.6</v>
      </c>
    </row>
    <row r="32" spans="1:8" ht="12.75">
      <c r="A32" s="14" t="s">
        <v>19</v>
      </c>
      <c r="B32" s="96">
        <v>2.3</v>
      </c>
      <c r="C32" s="96">
        <v>1.82</v>
      </c>
      <c r="D32" s="96">
        <v>1.82</v>
      </c>
      <c r="E32" s="96">
        <v>1.82</v>
      </c>
      <c r="F32" s="96">
        <v>1.82</v>
      </c>
      <c r="G32" s="96">
        <v>1.82</v>
      </c>
      <c r="H32" s="96">
        <v>1.82</v>
      </c>
    </row>
    <row r="33" spans="1:8" ht="12.75">
      <c r="A33" s="14" t="s">
        <v>20</v>
      </c>
      <c r="B33" s="96">
        <v>0</v>
      </c>
      <c r="C33" s="96">
        <v>0</v>
      </c>
      <c r="D33" s="96">
        <v>1.1</v>
      </c>
      <c r="E33" s="96">
        <v>1.1</v>
      </c>
      <c r="F33" s="96">
        <v>1.1</v>
      </c>
      <c r="G33" s="96">
        <v>1.1</v>
      </c>
      <c r="H33" s="96">
        <v>1.1</v>
      </c>
    </row>
    <row r="34" spans="1:8" ht="12.75">
      <c r="A34" s="14" t="s">
        <v>21</v>
      </c>
      <c r="B34" s="96">
        <v>0.16</v>
      </c>
      <c r="C34" s="96">
        <v>0.14</v>
      </c>
      <c r="D34" s="96">
        <v>0.12</v>
      </c>
      <c r="E34" s="96">
        <v>0.12</v>
      </c>
      <c r="F34" s="96">
        <v>0.12</v>
      </c>
      <c r="G34" s="96">
        <v>0.12</v>
      </c>
      <c r="H34" s="96">
        <v>0.12</v>
      </c>
    </row>
    <row r="35" spans="1:8" ht="12.75">
      <c r="A35" s="14" t="s">
        <v>23</v>
      </c>
      <c r="B35" s="96">
        <v>42.24</v>
      </c>
      <c r="C35" s="96">
        <v>48.4</v>
      </c>
      <c r="D35" s="96">
        <v>52.189993489582086</v>
      </c>
      <c r="E35" s="96">
        <v>55.397453956714585</v>
      </c>
      <c r="F35" s="96">
        <v>58.80203655321218</v>
      </c>
      <c r="G35" s="96">
        <v>62.41585588946016</v>
      </c>
      <c r="H35" s="96">
        <v>66.25177110810536</v>
      </c>
    </row>
    <row r="36" spans="1:8" ht="12.75">
      <c r="A36" s="14" t="s">
        <v>70</v>
      </c>
      <c r="B36" s="96"/>
      <c r="C36" s="96"/>
      <c r="D36" s="96"/>
      <c r="E36" s="96"/>
      <c r="F36" s="96"/>
      <c r="G36" s="96"/>
      <c r="H36" s="96"/>
    </row>
    <row r="37" spans="1:8" ht="12.75">
      <c r="A37" s="14" t="s">
        <v>71</v>
      </c>
      <c r="B37" s="96"/>
      <c r="C37" s="96"/>
      <c r="D37" s="96"/>
      <c r="E37" s="96"/>
      <c r="F37" s="96"/>
      <c r="G37" s="96"/>
      <c r="H37" s="96"/>
    </row>
    <row r="38" spans="1:8" ht="12.75">
      <c r="A38" s="14" t="s">
        <v>72</v>
      </c>
      <c r="B38" s="96"/>
      <c r="C38" s="96"/>
      <c r="D38" s="96"/>
      <c r="E38" s="96"/>
      <c r="F38" s="96"/>
      <c r="G38" s="96"/>
      <c r="H38" s="96"/>
    </row>
    <row r="39" spans="1:8" ht="12.75">
      <c r="A39" s="14" t="s">
        <v>25</v>
      </c>
      <c r="B39" s="96">
        <v>3.34</v>
      </c>
      <c r="C39" s="96">
        <v>2.62</v>
      </c>
      <c r="D39" s="96">
        <v>2.62</v>
      </c>
      <c r="E39" s="96">
        <v>2.62</v>
      </c>
      <c r="F39" s="96">
        <v>2.62</v>
      </c>
      <c r="G39" s="96">
        <v>2.62</v>
      </c>
      <c r="H39" s="96">
        <v>2.62</v>
      </c>
    </row>
    <row r="40" spans="1:8" ht="12.75">
      <c r="A40" s="14" t="s">
        <v>73</v>
      </c>
      <c r="B40" s="96"/>
      <c r="C40" s="96"/>
      <c r="D40" s="96"/>
      <c r="E40" s="96"/>
      <c r="F40" s="96"/>
      <c r="G40" s="96"/>
      <c r="H40" s="96"/>
    </row>
    <row r="41" spans="1:8" ht="12.75">
      <c r="A41" s="14" t="s">
        <v>26</v>
      </c>
      <c r="B41" s="96">
        <v>21.77</v>
      </c>
      <c r="C41" s="96">
        <v>23.06</v>
      </c>
      <c r="D41" s="96">
        <v>21.55</v>
      </c>
      <c r="E41" s="96">
        <v>22.704464285714288</v>
      </c>
      <c r="F41" s="96">
        <v>23.858928571428574</v>
      </c>
      <c r="G41" s="96">
        <v>25.137085459183677</v>
      </c>
      <c r="H41" s="96">
        <v>26.41524234693878</v>
      </c>
    </row>
    <row r="42" spans="1:8" ht="12.75">
      <c r="A42" s="14" t="s">
        <v>27</v>
      </c>
      <c r="B42" s="96">
        <v>24.838709677419352</v>
      </c>
      <c r="C42" s="96">
        <v>25.161290322580644</v>
      </c>
      <c r="D42" s="96">
        <v>31.935483870967744</v>
      </c>
      <c r="E42" s="96">
        <v>34.516129032258064</v>
      </c>
      <c r="F42" s="96">
        <v>34.516129032258064</v>
      </c>
      <c r="G42" s="96">
        <v>35.91072010426849</v>
      </c>
      <c r="H42" s="96">
        <v>37.30531117627891</v>
      </c>
    </row>
    <row r="43" spans="1:8" ht="12.75">
      <c r="A43" s="14" t="s">
        <v>74</v>
      </c>
      <c r="B43" s="96"/>
      <c r="C43" s="96"/>
      <c r="D43" s="96"/>
      <c r="E43" s="96"/>
      <c r="F43" s="96"/>
      <c r="G43" s="96"/>
      <c r="H43" s="96"/>
    </row>
    <row r="44" spans="1:8" ht="12.75">
      <c r="A44" s="14" t="s">
        <v>75</v>
      </c>
      <c r="B44" s="96"/>
      <c r="C44" s="96"/>
      <c r="D44" s="96"/>
      <c r="E44" s="96"/>
      <c r="F44" s="96"/>
      <c r="G44" s="96"/>
      <c r="H44" s="96"/>
    </row>
    <row r="45" spans="1:8" ht="12.75">
      <c r="A45" s="14" t="s">
        <v>111</v>
      </c>
      <c r="B45" s="96"/>
      <c r="C45" s="96"/>
      <c r="D45" s="96"/>
      <c r="E45" s="96"/>
      <c r="F45" s="96"/>
      <c r="G45" s="96"/>
      <c r="H45" s="96"/>
    </row>
    <row r="46" spans="1:8" ht="12.75">
      <c r="A46" s="14" t="s">
        <v>28</v>
      </c>
      <c r="B46" s="96">
        <v>0</v>
      </c>
      <c r="C46" s="96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</row>
    <row r="47" spans="1:8" ht="12.75">
      <c r="A47" s="14" t="s">
        <v>29</v>
      </c>
      <c r="B47" s="96">
        <v>0</v>
      </c>
      <c r="C47" s="96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</row>
    <row r="48" spans="1:8" ht="12.75">
      <c r="A48" s="14" t="s">
        <v>30</v>
      </c>
      <c r="B48" s="96">
        <v>0.3</v>
      </c>
      <c r="C48" s="96">
        <v>0.3</v>
      </c>
      <c r="D48" s="96">
        <v>0.3</v>
      </c>
      <c r="E48" s="96">
        <v>0.3</v>
      </c>
      <c r="F48" s="96">
        <v>0.3</v>
      </c>
      <c r="G48" s="96">
        <v>0.3</v>
      </c>
      <c r="H48" s="96">
        <v>0.3</v>
      </c>
    </row>
    <row r="49" spans="1:8" ht="12.75">
      <c r="A49" s="14" t="s">
        <v>31</v>
      </c>
      <c r="B49" s="96">
        <v>0</v>
      </c>
      <c r="C49" s="96">
        <v>0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</row>
    <row r="50" spans="1:8" ht="12.75">
      <c r="A50" s="14" t="s">
        <v>32</v>
      </c>
      <c r="B50" s="96">
        <v>3.2213925015299996</v>
      </c>
      <c r="C50" s="96">
        <v>4.24</v>
      </c>
      <c r="D50" s="96">
        <v>4.7089766624100005</v>
      </c>
      <c r="E50" s="96">
        <v>5.023122446457219</v>
      </c>
      <c r="F50" s="96">
        <v>5.3582255596036505</v>
      </c>
      <c r="G50" s="96">
        <v>5.7156841095600335</v>
      </c>
      <c r="H50" s="96">
        <v>6.096989474756942</v>
      </c>
    </row>
    <row r="51" spans="1:8" ht="12.75">
      <c r="A51" s="14" t="s">
        <v>76</v>
      </c>
      <c r="B51" s="96"/>
      <c r="C51" s="96"/>
      <c r="D51" s="96"/>
      <c r="E51" s="96"/>
      <c r="F51" s="96"/>
      <c r="G51" s="96"/>
      <c r="H51" s="96"/>
    </row>
    <row r="52" spans="1:8" ht="12.75">
      <c r="A52" s="14" t="s">
        <v>33</v>
      </c>
      <c r="B52" s="96">
        <v>0</v>
      </c>
      <c r="C52" s="96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</row>
    <row r="53" spans="1:8" ht="12.75">
      <c r="A53" s="14" t="s">
        <v>77</v>
      </c>
      <c r="B53" s="96"/>
      <c r="C53" s="96"/>
      <c r="D53" s="96"/>
      <c r="E53" s="96"/>
      <c r="F53" s="96"/>
      <c r="G53" s="96"/>
      <c r="H53" s="96"/>
    </row>
    <row r="54" spans="1:8" ht="12.75">
      <c r="A54" s="14" t="s">
        <v>78</v>
      </c>
      <c r="B54" s="96"/>
      <c r="C54" s="96"/>
      <c r="D54" s="96"/>
      <c r="E54" s="96"/>
      <c r="F54" s="96"/>
      <c r="G54" s="96"/>
      <c r="H54" s="96"/>
    </row>
    <row r="55" spans="1:8" ht="12.75">
      <c r="A55" s="14" t="s">
        <v>79</v>
      </c>
      <c r="B55" s="96"/>
      <c r="C55" s="96"/>
      <c r="D55" s="96"/>
      <c r="E55" s="96"/>
      <c r="F55" s="96"/>
      <c r="G55" s="96"/>
      <c r="H55" s="96"/>
    </row>
    <row r="56" spans="1:8" ht="12.75">
      <c r="A56" s="14" t="s">
        <v>34</v>
      </c>
      <c r="B56" s="96">
        <v>31.5</v>
      </c>
      <c r="C56" s="96">
        <v>31.6</v>
      </c>
      <c r="D56" s="96">
        <v>36.2</v>
      </c>
      <c r="E56" s="96">
        <v>38</v>
      </c>
      <c r="F56" s="96">
        <v>39</v>
      </c>
      <c r="G56" s="96">
        <v>41</v>
      </c>
      <c r="H56" s="96">
        <v>42</v>
      </c>
    </row>
    <row r="57" spans="1:8" ht="12.75">
      <c r="A57" s="14" t="s">
        <v>35</v>
      </c>
      <c r="B57" s="96">
        <v>0</v>
      </c>
      <c r="C57" s="96">
        <v>0</v>
      </c>
      <c r="D57" s="96">
        <v>0</v>
      </c>
      <c r="E57" s="96">
        <v>0</v>
      </c>
      <c r="F57" s="96">
        <v>0</v>
      </c>
      <c r="G57" s="96">
        <v>0</v>
      </c>
      <c r="H57" s="96">
        <v>0</v>
      </c>
    </row>
    <row r="58" spans="1:8" ht="12.75">
      <c r="A58" s="14" t="s">
        <v>80</v>
      </c>
      <c r="B58" s="96"/>
      <c r="C58" s="96"/>
      <c r="D58" s="96"/>
      <c r="E58" s="96"/>
      <c r="F58" s="96"/>
      <c r="G58" s="96"/>
      <c r="H58" s="96"/>
    </row>
    <row r="59" spans="1:8" ht="12.75">
      <c r="A59" s="14" t="s">
        <v>81</v>
      </c>
      <c r="B59" s="96"/>
      <c r="C59" s="96"/>
      <c r="D59" s="96"/>
      <c r="E59" s="96"/>
      <c r="F59" s="96"/>
      <c r="G59" s="96"/>
      <c r="H59" s="96"/>
    </row>
    <row r="60" spans="1:8" ht="12.75">
      <c r="A60" s="14" t="s">
        <v>36</v>
      </c>
      <c r="B60" s="96">
        <v>6.65</v>
      </c>
      <c r="C60" s="96">
        <v>5.28</v>
      </c>
      <c r="D60" s="96">
        <v>6.06</v>
      </c>
      <c r="E60" s="96">
        <v>6</v>
      </c>
      <c r="F60" s="96">
        <v>6</v>
      </c>
      <c r="G60" s="96">
        <v>6</v>
      </c>
      <c r="H60" s="96">
        <v>6</v>
      </c>
    </row>
    <row r="61" spans="1:8" ht="12.75">
      <c r="A61" s="14" t="s">
        <v>82</v>
      </c>
      <c r="B61" s="96"/>
      <c r="C61" s="96"/>
      <c r="D61" s="96"/>
      <c r="E61" s="96"/>
      <c r="F61" s="96"/>
      <c r="G61" s="96"/>
      <c r="H61" s="96"/>
    </row>
    <row r="62" spans="1:8" ht="12.75">
      <c r="A62" s="14" t="s">
        <v>83</v>
      </c>
      <c r="B62" s="96"/>
      <c r="C62" s="96"/>
      <c r="D62" s="96"/>
      <c r="E62" s="96"/>
      <c r="F62" s="96"/>
      <c r="G62" s="96"/>
      <c r="H62" s="96"/>
    </row>
    <row r="63" spans="1:8" ht="12.75">
      <c r="A63" s="14" t="s">
        <v>84</v>
      </c>
      <c r="B63" s="96"/>
      <c r="C63" s="96"/>
      <c r="D63" s="96"/>
      <c r="E63" s="96"/>
      <c r="F63" s="96"/>
      <c r="G63" s="96"/>
      <c r="H63" s="96"/>
    </row>
    <row r="64" spans="1:8" ht="12.75">
      <c r="A64" s="14" t="s">
        <v>37</v>
      </c>
      <c r="B64" s="96">
        <v>16</v>
      </c>
      <c r="C64" s="96">
        <v>16</v>
      </c>
      <c r="D64" s="96">
        <v>12</v>
      </c>
      <c r="E64" s="96">
        <v>12</v>
      </c>
      <c r="F64" s="96">
        <v>12</v>
      </c>
      <c r="G64" s="96">
        <v>12</v>
      </c>
      <c r="H64" s="96">
        <v>12</v>
      </c>
    </row>
    <row r="65" spans="1:8" ht="12.75">
      <c r="A65" s="14" t="s">
        <v>85</v>
      </c>
      <c r="B65" s="96">
        <v>1.94</v>
      </c>
      <c r="C65" s="96">
        <v>1.96</v>
      </c>
      <c r="D65" s="96">
        <v>1.96</v>
      </c>
      <c r="E65" s="96">
        <v>1.96</v>
      </c>
      <c r="F65" s="96">
        <v>1.96</v>
      </c>
      <c r="G65" s="96">
        <v>1.96</v>
      </c>
      <c r="H65" s="96">
        <v>1.96</v>
      </c>
    </row>
    <row r="66" spans="1:8" ht="12.75">
      <c r="A66" s="14" t="s">
        <v>86</v>
      </c>
      <c r="B66" s="96">
        <v>4</v>
      </c>
      <c r="C66" s="96">
        <v>1.9</v>
      </c>
      <c r="D66" s="96">
        <v>1.9</v>
      </c>
      <c r="E66" s="96">
        <v>1.9</v>
      </c>
      <c r="F66" s="96">
        <v>1.9</v>
      </c>
      <c r="G66" s="96">
        <v>1.9</v>
      </c>
      <c r="H66" s="96">
        <v>1.9</v>
      </c>
    </row>
    <row r="67" spans="1:8" ht="12.75">
      <c r="A67" s="14" t="s">
        <v>38</v>
      </c>
      <c r="B67" s="96">
        <v>0</v>
      </c>
      <c r="C67" s="96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</row>
    <row r="68" spans="1:8" ht="12.75">
      <c r="A68" s="14" t="s">
        <v>87</v>
      </c>
      <c r="B68" s="96"/>
      <c r="C68" s="96"/>
      <c r="D68" s="96"/>
      <c r="E68" s="96"/>
      <c r="F68" s="96"/>
      <c r="G68" s="96"/>
      <c r="H68" s="96"/>
    </row>
    <row r="69" spans="1:8" ht="12.75">
      <c r="A69" s="14" t="s">
        <v>88</v>
      </c>
      <c r="B69" s="96"/>
      <c r="C69" s="96"/>
      <c r="D69" s="96"/>
      <c r="E69" s="96"/>
      <c r="F69" s="96"/>
      <c r="G69" s="96"/>
      <c r="H69" s="96"/>
    </row>
    <row r="70" spans="1:8" ht="12.75">
      <c r="A70" s="14" t="s">
        <v>39</v>
      </c>
      <c r="B70" s="96">
        <v>0</v>
      </c>
      <c r="C70" s="96">
        <v>1.8878400000000015</v>
      </c>
      <c r="D70" s="96">
        <v>2.209622328000002</v>
      </c>
      <c r="E70" s="96">
        <v>2.4396015946668954</v>
      </c>
      <c r="F70" s="96">
        <v>2.6935172881278273</v>
      </c>
      <c r="G70" s="96">
        <v>2.8309137399404443</v>
      </c>
      <c r="H70" s="96">
        <v>2.9753187916435846</v>
      </c>
    </row>
    <row r="71" spans="1:8" ht="12.75">
      <c r="A71" s="1" t="s">
        <v>40</v>
      </c>
      <c r="B71" s="96">
        <v>1.86</v>
      </c>
      <c r="C71" s="96"/>
      <c r="D71" s="96">
        <v>0.2</v>
      </c>
      <c r="E71" s="96">
        <v>0.2</v>
      </c>
      <c r="F71" s="96">
        <v>0.2</v>
      </c>
      <c r="G71" s="96">
        <v>0.2</v>
      </c>
      <c r="H71" s="96">
        <v>0.2</v>
      </c>
    </row>
    <row r="72" spans="1:8" ht="12.75">
      <c r="A72" s="14" t="s">
        <v>41</v>
      </c>
      <c r="B72" s="96">
        <v>0</v>
      </c>
      <c r="C72" s="96">
        <v>0</v>
      </c>
      <c r="D72" s="96">
        <v>0</v>
      </c>
      <c r="E72" s="96">
        <v>0</v>
      </c>
      <c r="F72" s="96">
        <v>0</v>
      </c>
      <c r="G72" s="96">
        <v>0</v>
      </c>
      <c r="H72" s="96">
        <v>0</v>
      </c>
    </row>
    <row r="73" spans="1:8" ht="12.75">
      <c r="A73" s="14" t="s">
        <v>90</v>
      </c>
      <c r="B73" s="96"/>
      <c r="C73" s="96"/>
      <c r="D73" s="96"/>
      <c r="E73" s="96"/>
      <c r="F73" s="96"/>
      <c r="G73" s="96"/>
      <c r="H73" s="96"/>
    </row>
    <row r="74" spans="1:8" ht="12.75">
      <c r="A74" s="14" t="s">
        <v>42</v>
      </c>
      <c r="B74" s="96">
        <v>15.75</v>
      </c>
      <c r="C74" s="96">
        <v>16.8</v>
      </c>
      <c r="D74" s="96">
        <v>19.663559999999997</v>
      </c>
      <c r="E74" s="96">
        <v>21.710159118571386</v>
      </c>
      <c r="F74" s="96">
        <v>23.969769917232107</v>
      </c>
      <c r="G74" s="96">
        <v>25.192469081595586</v>
      </c>
      <c r="H74" s="96">
        <v>26.47753819159048</v>
      </c>
    </row>
    <row r="75" spans="1:8" ht="12.75">
      <c r="A75" s="14" t="s">
        <v>91</v>
      </c>
      <c r="B75" s="96">
        <v>9.34</v>
      </c>
      <c r="C75" s="96">
        <v>7.43</v>
      </c>
      <c r="D75" s="96">
        <v>7.63</v>
      </c>
      <c r="E75" s="96">
        <v>7.6</v>
      </c>
      <c r="F75" s="96">
        <v>7.6</v>
      </c>
      <c r="G75" s="96">
        <v>7.6</v>
      </c>
      <c r="H75" s="96">
        <v>7.6</v>
      </c>
    </row>
    <row r="76" spans="1:8" ht="12.75">
      <c r="A76" s="14" t="s">
        <v>43</v>
      </c>
      <c r="B76" s="96">
        <v>2.81</v>
      </c>
      <c r="C76" s="96">
        <v>2.48</v>
      </c>
      <c r="D76" s="96">
        <v>3.14</v>
      </c>
      <c r="E76" s="96">
        <v>2.62</v>
      </c>
      <c r="F76" s="96">
        <v>2.1</v>
      </c>
      <c r="G76" s="96">
        <v>1.95</v>
      </c>
      <c r="H76" s="96">
        <v>1.8</v>
      </c>
    </row>
    <row r="77" spans="1:8" ht="12.75">
      <c r="A77" s="14" t="s">
        <v>44</v>
      </c>
      <c r="B77" s="96">
        <v>0.32</v>
      </c>
      <c r="C77" s="96">
        <v>0.31</v>
      </c>
      <c r="D77" s="96">
        <v>0.31</v>
      </c>
      <c r="E77" s="96">
        <v>0.31</v>
      </c>
      <c r="F77" s="96">
        <v>0.31</v>
      </c>
      <c r="G77" s="96">
        <v>0.31</v>
      </c>
      <c r="H77" s="96">
        <v>0.31</v>
      </c>
    </row>
    <row r="78" spans="1:8" ht="12.75">
      <c r="A78" s="14" t="s">
        <v>92</v>
      </c>
      <c r="B78" s="96"/>
      <c r="C78" s="96"/>
      <c r="D78" s="96"/>
      <c r="E78" s="96"/>
      <c r="F78" s="96"/>
      <c r="G78" s="96"/>
      <c r="H78" s="96"/>
    </row>
    <row r="79" spans="1:8" ht="12.75">
      <c r="A79" s="14" t="s">
        <v>45</v>
      </c>
      <c r="B79" s="96"/>
      <c r="C79" s="96"/>
      <c r="D79" s="96"/>
      <c r="E79" s="96"/>
      <c r="F79" s="96"/>
      <c r="G79" s="96"/>
      <c r="H79" s="96"/>
    </row>
    <row r="80" spans="1:8" ht="12.75">
      <c r="A80" s="14" t="s">
        <v>93</v>
      </c>
      <c r="B80" s="96"/>
      <c r="C80" s="96"/>
      <c r="D80" s="96"/>
      <c r="E80" s="96"/>
      <c r="F80" s="96"/>
      <c r="G80" s="96"/>
      <c r="H80" s="96"/>
    </row>
    <row r="81" spans="1:8" ht="12.75">
      <c r="A81" s="14" t="s">
        <v>94</v>
      </c>
      <c r="B81" s="96"/>
      <c r="C81" s="96"/>
      <c r="D81" s="96"/>
      <c r="E81" s="96"/>
      <c r="F81" s="96"/>
      <c r="G81" s="96"/>
      <c r="H81" s="96"/>
    </row>
    <row r="82" spans="1:8" ht="12.75">
      <c r="A82" s="14" t="s">
        <v>46</v>
      </c>
      <c r="B82" s="96">
        <v>0</v>
      </c>
      <c r="C82" s="96">
        <v>0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</row>
    <row r="83" spans="1:8" ht="12.75">
      <c r="A83" s="14" t="s">
        <v>112</v>
      </c>
      <c r="B83" s="96"/>
      <c r="C83" s="96"/>
      <c r="D83" s="96"/>
      <c r="E83" s="96"/>
      <c r="F83" s="96"/>
      <c r="G83" s="96"/>
      <c r="H83" s="96"/>
    </row>
    <row r="84" spans="1:8" ht="12.75">
      <c r="A84" s="14" t="s">
        <v>47</v>
      </c>
      <c r="B84" s="96">
        <v>94.46</v>
      </c>
      <c r="C84" s="96">
        <v>61.3</v>
      </c>
      <c r="D84" s="96">
        <v>11.79</v>
      </c>
      <c r="E84" s="96">
        <v>11.79</v>
      </c>
      <c r="F84" s="96">
        <v>11.79</v>
      </c>
      <c r="G84" s="96">
        <v>11.79</v>
      </c>
      <c r="H84" s="96">
        <v>11.79</v>
      </c>
    </row>
    <row r="85" spans="1:8" ht="12.75">
      <c r="A85" s="14" t="s">
        <v>95</v>
      </c>
      <c r="B85" s="96"/>
      <c r="C85" s="96"/>
      <c r="D85" s="96"/>
      <c r="E85" s="96"/>
      <c r="F85" s="96"/>
      <c r="G85" s="96"/>
      <c r="H85" s="96"/>
    </row>
    <row r="86" spans="1:8" ht="12.75">
      <c r="A86" s="14" t="s">
        <v>96</v>
      </c>
      <c r="B86" s="96">
        <v>106.06451612903226</v>
      </c>
      <c r="C86" s="96">
        <v>121.93548387096774</v>
      </c>
      <c r="D86" s="96">
        <v>89.87096774193549</v>
      </c>
      <c r="E86" s="96">
        <v>94.69211470080644</v>
      </c>
      <c r="F86" s="96">
        <v>102.32055756477713</v>
      </c>
      <c r="G86" s="96">
        <v>111.01534072421204</v>
      </c>
      <c r="H86" s="96">
        <v>120.9865621290987</v>
      </c>
    </row>
    <row r="87" spans="1:8" ht="12.75">
      <c r="A87" s="14" t="s">
        <v>97</v>
      </c>
      <c r="B87" s="96"/>
      <c r="C87" s="96"/>
      <c r="D87" s="96"/>
      <c r="E87" s="96"/>
      <c r="F87" s="96"/>
      <c r="G87" s="96"/>
      <c r="H87" s="96"/>
    </row>
    <row r="88" spans="1:8" ht="12.75">
      <c r="A88" s="14" t="s">
        <v>98</v>
      </c>
      <c r="B88" s="96"/>
      <c r="C88" s="96"/>
      <c r="D88" s="96"/>
      <c r="E88" s="96"/>
      <c r="F88" s="96"/>
      <c r="G88" s="96"/>
      <c r="H88" s="96"/>
    </row>
    <row r="89" spans="1:8" ht="12.75">
      <c r="A89" s="14" t="s">
        <v>99</v>
      </c>
      <c r="B89" s="96"/>
      <c r="C89" s="96"/>
      <c r="D89" s="96"/>
      <c r="E89" s="96"/>
      <c r="F89" s="96"/>
      <c r="G89" s="96"/>
      <c r="H89" s="96"/>
    </row>
    <row r="90" spans="1:8" ht="12.75">
      <c r="A90" s="5"/>
      <c r="B90" s="96"/>
      <c r="C90" s="96"/>
      <c r="D90" s="96"/>
      <c r="E90" s="96"/>
      <c r="F90" s="96"/>
      <c r="G90" s="96"/>
      <c r="H90" s="96"/>
    </row>
    <row r="91" spans="1:8" ht="12.75">
      <c r="A91" s="14" t="s">
        <v>100</v>
      </c>
      <c r="B91" s="96"/>
      <c r="C91" s="96"/>
      <c r="D91" s="96"/>
      <c r="E91" s="96"/>
      <c r="F91" s="96"/>
      <c r="G91" s="96"/>
      <c r="H91" s="96"/>
    </row>
    <row r="92" spans="1:8" ht="12.75">
      <c r="A92" s="14" t="s">
        <v>1</v>
      </c>
      <c r="B92" s="96"/>
      <c r="C92" s="96"/>
      <c r="D92" s="96"/>
      <c r="E92" s="96"/>
      <c r="F92" s="96"/>
      <c r="G92" s="96"/>
      <c r="H92" s="96"/>
    </row>
    <row r="93" spans="1:8" ht="12.75">
      <c r="A93" s="14" t="s">
        <v>101</v>
      </c>
      <c r="B93" s="96"/>
      <c r="C93" s="96"/>
      <c r="D93" s="96"/>
      <c r="E93" s="96"/>
      <c r="F93" s="96"/>
      <c r="G93" s="96"/>
      <c r="H93" s="96"/>
    </row>
    <row r="94" spans="1:8" ht="12.75">
      <c r="A94" s="14" t="s">
        <v>9</v>
      </c>
      <c r="B94" s="96"/>
      <c r="C94" s="96"/>
      <c r="D94" s="96"/>
      <c r="E94" s="96"/>
      <c r="F94" s="96"/>
      <c r="G94" s="96"/>
      <c r="H94" s="96"/>
    </row>
    <row r="95" spans="1:8" ht="12.75">
      <c r="A95" s="14" t="s">
        <v>102</v>
      </c>
      <c r="B95" s="96"/>
      <c r="C95" s="96"/>
      <c r="D95" s="96"/>
      <c r="E95" s="96"/>
      <c r="F95" s="96"/>
      <c r="G95" s="96"/>
      <c r="H95" s="96"/>
    </row>
    <row r="96" spans="1:8" ht="12.75">
      <c r="A96" s="14" t="s">
        <v>103</v>
      </c>
      <c r="B96" s="96"/>
      <c r="C96" s="96"/>
      <c r="D96" s="96"/>
      <c r="E96" s="96"/>
      <c r="F96" s="96"/>
      <c r="G96" s="96"/>
      <c r="H96" s="96"/>
    </row>
    <row r="97" spans="1:8" ht="12.75">
      <c r="A97" s="14" t="s">
        <v>24</v>
      </c>
      <c r="B97" s="96"/>
      <c r="C97" s="96"/>
      <c r="D97" s="96"/>
      <c r="E97" s="96"/>
      <c r="F97" s="96"/>
      <c r="G97" s="96"/>
      <c r="H97" s="96"/>
    </row>
    <row r="98" spans="1:8" ht="12.75">
      <c r="A98" s="14" t="s">
        <v>104</v>
      </c>
      <c r="B98" s="96"/>
      <c r="C98" s="96"/>
      <c r="D98" s="96"/>
      <c r="E98" s="96"/>
      <c r="F98" s="96"/>
      <c r="G98" s="96"/>
      <c r="H98" s="96"/>
    </row>
    <row r="99" spans="1:8" ht="12.75">
      <c r="A99" s="14" t="s">
        <v>105</v>
      </c>
      <c r="B99" s="96"/>
      <c r="C99" s="96"/>
      <c r="D99" s="96"/>
      <c r="E99" s="96"/>
      <c r="F99" s="96"/>
      <c r="G99" s="96"/>
      <c r="H99" s="96"/>
    </row>
    <row r="100" spans="1:8" ht="12.75">
      <c r="A100" s="2" t="s">
        <v>49</v>
      </c>
      <c r="B100" s="95">
        <f aca="true" t="shared" si="0" ref="B100:H100">SUM(B4:B99)</f>
        <v>706.7363675079816</v>
      </c>
      <c r="C100" s="95">
        <f t="shared" si="0"/>
        <v>711.4575341935483</v>
      </c>
      <c r="D100" s="95">
        <f t="shared" si="0"/>
        <v>510.451336084562</v>
      </c>
      <c r="E100" s="95">
        <f t="shared" si="0"/>
        <v>542.0136600670536</v>
      </c>
      <c r="F100" s="95">
        <f t="shared" si="0"/>
        <v>573.1454418829542</v>
      </c>
      <c r="G100" s="95">
        <f t="shared" si="0"/>
        <v>599.2912981047792</v>
      </c>
      <c r="H100" s="95">
        <f t="shared" si="0"/>
        <v>627.109395291819</v>
      </c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3"/>
  <sheetViews>
    <sheetView zoomScale="75" zoomScaleNormal="75" workbookViewId="0" topLeftCell="D88">
      <selection activeCell="I88" sqref="I1:L16384"/>
    </sheetView>
  </sheetViews>
  <sheetFormatPr defaultColWidth="9.140625" defaultRowHeight="12.75" outlineLevelCol="1"/>
  <cols>
    <col min="1" max="1" width="36.28125" style="0" customWidth="1"/>
    <col min="2" max="8" width="11.421875" style="0" customWidth="1" outlineLevel="1"/>
    <col min="9" max="9" width="30.00390625" style="0" customWidth="1"/>
  </cols>
  <sheetData>
    <row r="1" spans="1:8" ht="12.75">
      <c r="A1" s="3" t="s">
        <v>52</v>
      </c>
      <c r="B1" s="6"/>
      <c r="C1" s="7"/>
      <c r="D1" s="7"/>
      <c r="E1" s="7"/>
      <c r="F1" s="7"/>
      <c r="G1" s="7"/>
      <c r="H1" s="8"/>
    </row>
    <row r="2" spans="1:8" ht="12.75">
      <c r="A2" s="9"/>
      <c r="B2" s="10"/>
      <c r="C2" s="11"/>
      <c r="D2" s="11"/>
      <c r="E2" s="11"/>
      <c r="F2" s="12"/>
      <c r="G2" s="11"/>
      <c r="H2" s="11"/>
    </row>
    <row r="3" spans="1:8" ht="12.75">
      <c r="A3" s="13" t="s">
        <v>0</v>
      </c>
      <c r="B3" s="10">
        <v>1990</v>
      </c>
      <c r="C3" s="11">
        <v>1995</v>
      </c>
      <c r="D3" s="11">
        <v>2000</v>
      </c>
      <c r="E3" s="11">
        <v>2005</v>
      </c>
      <c r="F3" s="11">
        <v>2010</v>
      </c>
      <c r="G3" s="11">
        <v>2015</v>
      </c>
      <c r="H3" s="11">
        <v>2020</v>
      </c>
    </row>
    <row r="4" spans="1:8" ht="12.75">
      <c r="A4" s="15" t="s">
        <v>54</v>
      </c>
      <c r="B4" s="16">
        <v>0.1979927337142857</v>
      </c>
      <c r="C4" s="17">
        <v>0.22308498142857144</v>
      </c>
      <c r="D4" s="17">
        <v>0.24260148314285715</v>
      </c>
      <c r="E4" s="17">
        <v>0.27448931276933347</v>
      </c>
      <c r="F4" s="17">
        <v>0.31056851692952775</v>
      </c>
      <c r="G4" s="17">
        <v>0.35139001491420646</v>
      </c>
      <c r="H4" s="17">
        <v>0.39757713950581924</v>
      </c>
    </row>
    <row r="5" spans="1:8" ht="12.75">
      <c r="A5" s="16" t="s">
        <v>55</v>
      </c>
      <c r="B5" s="16">
        <v>1.1026022857142856</v>
      </c>
      <c r="C5" s="17">
        <v>1.3390385548571428</v>
      </c>
      <c r="D5" s="17">
        <v>1.7130323885714285</v>
      </c>
      <c r="E5" s="17">
        <v>1.909639997089643</v>
      </c>
      <c r="F5" s="17">
        <v>2.1288125915270593</v>
      </c>
      <c r="G5" s="17">
        <v>2.3731399932714226</v>
      </c>
      <c r="H5" s="17">
        <v>2.64550926186717</v>
      </c>
    </row>
    <row r="6" spans="1:8" ht="12.75">
      <c r="A6" s="18" t="s">
        <v>56</v>
      </c>
      <c r="B6" s="16">
        <v>0.6395060947918311</v>
      </c>
      <c r="C6" s="17">
        <v>0.5291920505142858</v>
      </c>
      <c r="D6" s="17">
        <v>0.5033717788</v>
      </c>
      <c r="E6" s="17">
        <v>0.5208602745132074</v>
      </c>
      <c r="F6" s="17">
        <v>0.5389563678216553</v>
      </c>
      <c r="G6" s="17">
        <v>0.55768116830754</v>
      </c>
      <c r="H6" s="17">
        <v>0.5770565189569811</v>
      </c>
    </row>
    <row r="7" spans="1:8" ht="12.75">
      <c r="A7" s="18" t="s">
        <v>3</v>
      </c>
      <c r="B7" s="16">
        <v>0.97</v>
      </c>
      <c r="C7" s="17">
        <v>1.65</v>
      </c>
      <c r="D7" s="17">
        <v>1.84</v>
      </c>
      <c r="E7" s="17">
        <v>2.208</v>
      </c>
      <c r="F7" s="17">
        <v>2.208</v>
      </c>
      <c r="G7" s="17">
        <v>2.4288</v>
      </c>
      <c r="H7" s="17">
        <v>2.6496</v>
      </c>
    </row>
    <row r="8" spans="1:8" ht="12.75">
      <c r="A8" s="18" t="s">
        <v>57</v>
      </c>
      <c r="B8" s="16"/>
      <c r="C8" s="17"/>
      <c r="D8" s="17"/>
      <c r="E8" s="17"/>
      <c r="F8" s="17"/>
      <c r="G8" s="17"/>
      <c r="H8" s="17"/>
    </row>
    <row r="9" spans="1:8" ht="12.75">
      <c r="A9" s="18" t="s">
        <v>58</v>
      </c>
      <c r="B9" s="16">
        <v>1.734457532295089</v>
      </c>
      <c r="C9" s="17">
        <v>1.902795158</v>
      </c>
      <c r="D9" s="17">
        <v>2.215016206857143</v>
      </c>
      <c r="E9" s="17">
        <v>2.2918017835518802</v>
      </c>
      <c r="F9" s="17">
        <v>2.3712492029771997</v>
      </c>
      <c r="G9" s="17">
        <v>2.4534507403627384</v>
      </c>
      <c r="H9" s="17">
        <v>2.5385018697439485</v>
      </c>
    </row>
    <row r="10" spans="1:8" ht="12.75">
      <c r="A10" s="20" t="s">
        <v>59</v>
      </c>
      <c r="B10" s="16">
        <v>1.6370221434285712</v>
      </c>
      <c r="C10" s="17">
        <v>1.8963449999999997</v>
      </c>
      <c r="D10" s="17">
        <v>1.9779137714285717</v>
      </c>
      <c r="E10" s="17">
        <v>2.16717965817734</v>
      </c>
      <c r="F10" s="17">
        <v>2.356445544926108</v>
      </c>
      <c r="G10" s="17">
        <v>2.6787090818226598</v>
      </c>
      <c r="H10" s="17">
        <v>3.000972618719212</v>
      </c>
    </row>
    <row r="11" spans="1:8" ht="12.75">
      <c r="A11" s="15" t="s">
        <v>60</v>
      </c>
      <c r="B11" s="16">
        <v>6.722914821410709</v>
      </c>
      <c r="C11" s="17">
        <v>5.624284537142858</v>
      </c>
      <c r="D11" s="17">
        <v>5.371854869228572</v>
      </c>
      <c r="E11" s="17">
        <v>5.558578169205599</v>
      </c>
      <c r="F11" s="17">
        <v>5.7517918885262365</v>
      </c>
      <c r="G11" s="17">
        <v>5.951721631296995</v>
      </c>
      <c r="H11" s="17">
        <v>6.158600843523371</v>
      </c>
    </row>
    <row r="12" spans="1:8" ht="12.75">
      <c r="A12" s="18" t="s">
        <v>61</v>
      </c>
      <c r="B12" s="16">
        <v>6.13</v>
      </c>
      <c r="C12" s="17">
        <v>6.13</v>
      </c>
      <c r="D12" s="17">
        <v>6.02</v>
      </c>
      <c r="E12" s="17">
        <v>6.596774193548387</v>
      </c>
      <c r="F12" s="17">
        <v>6.409677419354839</v>
      </c>
      <c r="G12" s="17">
        <v>6.23146157856004</v>
      </c>
      <c r="H12" s="17">
        <v>6.05324573776524</v>
      </c>
    </row>
    <row r="13" spans="1:8" ht="12.75">
      <c r="A13" s="18" t="s">
        <v>62</v>
      </c>
      <c r="B13" s="16">
        <v>0.7565103850857142</v>
      </c>
      <c r="C13" s="17">
        <v>0.9059886028914285</v>
      </c>
      <c r="D13" s="17">
        <v>1.0718488176</v>
      </c>
      <c r="E13" s="17">
        <v>1.195038453684355</v>
      </c>
      <c r="F13" s="17">
        <v>1.3323865104241304</v>
      </c>
      <c r="G13" s="17">
        <v>1.4855202422039286</v>
      </c>
      <c r="H13" s="17">
        <v>1.6562539268692769</v>
      </c>
    </row>
    <row r="14" spans="1:8" ht="12.75">
      <c r="A14" s="18" t="s">
        <v>7</v>
      </c>
      <c r="B14" s="16">
        <v>12.629906225702856</v>
      </c>
      <c r="C14" s="17">
        <v>13.899727320788571</v>
      </c>
      <c r="D14" s="17">
        <v>11.777021168</v>
      </c>
      <c r="E14" s="17">
        <v>13.128989832800613</v>
      </c>
      <c r="F14" s="17">
        <v>14.636160670080056</v>
      </c>
      <c r="G14" s="17">
        <v>16.316350449538163</v>
      </c>
      <c r="H14" s="17">
        <v>18.18942125555992</v>
      </c>
    </row>
    <row r="15" spans="1:8" ht="12.75">
      <c r="A15" s="18" t="s">
        <v>8</v>
      </c>
      <c r="B15" s="16">
        <v>3.32</v>
      </c>
      <c r="C15" s="17">
        <v>1.6</v>
      </c>
      <c r="D15" s="17">
        <v>1.5</v>
      </c>
      <c r="E15" s="17">
        <v>1.75</v>
      </c>
      <c r="F15" s="17">
        <v>2</v>
      </c>
      <c r="G15" s="17">
        <v>2.333333333333334</v>
      </c>
      <c r="H15" s="17">
        <v>2.6666666666666674</v>
      </c>
    </row>
    <row r="16" spans="1:8" ht="12.75">
      <c r="A16" s="18" t="s">
        <v>10</v>
      </c>
      <c r="B16" s="16">
        <v>11.86</v>
      </c>
      <c r="C16" s="17">
        <v>13.59</v>
      </c>
      <c r="D16" s="17">
        <v>13.83</v>
      </c>
      <c r="E16" s="17">
        <v>16.8516</v>
      </c>
      <c r="F16" s="17">
        <v>18.4824</v>
      </c>
      <c r="G16" s="17">
        <v>20.666683636363633</v>
      </c>
      <c r="H16" s="17">
        <v>22.850967272727267</v>
      </c>
    </row>
    <row r="17" spans="1:8" ht="12.75">
      <c r="A17" s="16" t="s">
        <v>63</v>
      </c>
      <c r="B17" s="16">
        <v>0.45589827359999996</v>
      </c>
      <c r="C17" s="17">
        <v>0.6513430773142858</v>
      </c>
      <c r="D17" s="17">
        <v>0.9777667428571428</v>
      </c>
      <c r="E17" s="17">
        <v>0.9777667428571428</v>
      </c>
      <c r="F17" s="17">
        <v>0.9777667428571428</v>
      </c>
      <c r="G17" s="17">
        <v>0.9777667428571428</v>
      </c>
      <c r="H17" s="17">
        <v>0.9777667428571428</v>
      </c>
    </row>
    <row r="18" spans="1:8" ht="12.75">
      <c r="A18" s="16" t="s">
        <v>11</v>
      </c>
      <c r="B18" s="16">
        <v>159.6964280695143</v>
      </c>
      <c r="C18" s="17">
        <v>193.5765364251714</v>
      </c>
      <c r="D18" s="17">
        <v>201.1768209531143</v>
      </c>
      <c r="E18" s="17">
        <v>211.46527558043553</v>
      </c>
      <c r="F18" s="17">
        <v>221.75373020775677</v>
      </c>
      <c r="G18" s="17">
        <v>233.85259959782553</v>
      </c>
      <c r="H18" s="17">
        <v>245.9514689878943</v>
      </c>
    </row>
    <row r="19" spans="1:8" ht="12.75">
      <c r="A19" s="16" t="s">
        <v>64</v>
      </c>
      <c r="B19" s="16">
        <v>1.1158654697142856</v>
      </c>
      <c r="C19" s="17">
        <v>1.2162487417142858</v>
      </c>
      <c r="D19" s="17">
        <v>1.3169577142857143</v>
      </c>
      <c r="E19" s="17">
        <v>1.4677259805545702</v>
      </c>
      <c r="F19" s="17">
        <v>1.6357545353407725</v>
      </c>
      <c r="G19" s="17">
        <v>1.823019375099509</v>
      </c>
      <c r="H19" s="17">
        <v>2.0317227127821162</v>
      </c>
    </row>
    <row r="20" spans="1:8" ht="12.75">
      <c r="A20" s="18" t="s">
        <v>12</v>
      </c>
      <c r="B20" s="16"/>
      <c r="C20" s="17"/>
      <c r="D20" s="17"/>
      <c r="E20" s="17"/>
      <c r="F20" s="17"/>
      <c r="G20" s="17"/>
      <c r="H20" s="17"/>
    </row>
    <row r="21" spans="1:8" ht="12.75">
      <c r="A21" s="18" t="s">
        <v>13</v>
      </c>
      <c r="B21" s="16">
        <v>1.44</v>
      </c>
      <c r="C21" s="17">
        <v>1.44</v>
      </c>
      <c r="D21" s="17">
        <v>1.44</v>
      </c>
      <c r="E21" s="17">
        <v>1.44</v>
      </c>
      <c r="F21" s="17">
        <v>1.44</v>
      </c>
      <c r="G21" s="17">
        <v>1.44</v>
      </c>
      <c r="H21" s="17">
        <v>1.44</v>
      </c>
    </row>
    <row r="22" spans="1:8" ht="12.75">
      <c r="A22" s="18" t="s">
        <v>65</v>
      </c>
      <c r="B22" s="16">
        <v>0.5556619388571429</v>
      </c>
      <c r="C22" s="17">
        <v>0.6073401714285716</v>
      </c>
      <c r="D22" s="17">
        <v>0.5417673957142857</v>
      </c>
      <c r="E22" s="17">
        <v>0.6403513737329609</v>
      </c>
      <c r="F22" s="17">
        <v>0.7568744171122842</v>
      </c>
      <c r="G22" s="17">
        <v>0.8946008500607252</v>
      </c>
      <c r="H22" s="17">
        <v>1.0573889972167523</v>
      </c>
    </row>
    <row r="23" spans="1:8" ht="12.75">
      <c r="A23" s="18" t="s">
        <v>14</v>
      </c>
      <c r="B23" s="16">
        <v>1.49</v>
      </c>
      <c r="C23" s="17">
        <v>1.57</v>
      </c>
      <c r="D23" s="17">
        <v>1.47</v>
      </c>
      <c r="E23" s="17">
        <v>1.47</v>
      </c>
      <c r="F23" s="17">
        <v>1.47</v>
      </c>
      <c r="G23" s="17">
        <v>1.47</v>
      </c>
      <c r="H23" s="17">
        <v>1.47</v>
      </c>
    </row>
    <row r="24" spans="1:8" ht="12.75">
      <c r="A24" s="16" t="s">
        <v>66</v>
      </c>
      <c r="B24" s="16">
        <v>0.8400372870057143</v>
      </c>
      <c r="C24" s="17">
        <v>0.9915273845714285</v>
      </c>
      <c r="D24" s="17">
        <v>1.2376869377714286</v>
      </c>
      <c r="E24" s="17">
        <v>1.3798613891125229</v>
      </c>
      <c r="F24" s="17">
        <v>1.5383675750767019</v>
      </c>
      <c r="G24" s="17">
        <v>1.7150815398708035</v>
      </c>
      <c r="H24" s="17">
        <v>1.9120948309502332</v>
      </c>
    </row>
    <row r="25" spans="1:8" ht="12.75">
      <c r="A25" s="16" t="s">
        <v>67</v>
      </c>
      <c r="B25" s="16">
        <v>0.16209649801714288</v>
      </c>
      <c r="C25" s="17">
        <v>0.2104031310857143</v>
      </c>
      <c r="D25" s="17">
        <v>0.24627972285714286</v>
      </c>
      <c r="E25" s="17">
        <v>0.2786939060118536</v>
      </c>
      <c r="F25" s="17">
        <v>0.31537429207355966</v>
      </c>
      <c r="G25" s="17">
        <v>0.3568823786791684</v>
      </c>
      <c r="H25" s="17">
        <v>0.40385356515360493</v>
      </c>
    </row>
    <row r="26" spans="1:8" ht="12.75">
      <c r="A26" s="18" t="s">
        <v>15</v>
      </c>
      <c r="B26" s="16">
        <v>0.09174757281553397</v>
      </c>
      <c r="C26" s="17">
        <v>0.03436893203883495</v>
      </c>
      <c r="D26" s="17">
        <v>0.034951456310679606</v>
      </c>
      <c r="E26" s="17">
        <v>0.04368932038834951</v>
      </c>
      <c r="F26" s="17">
        <v>0.04368932038834951</v>
      </c>
      <c r="G26" s="17">
        <v>0.04660194174757282</v>
      </c>
      <c r="H26" s="17">
        <v>0.04660194174757282</v>
      </c>
    </row>
    <row r="27" spans="1:8" ht="12.75">
      <c r="A27" s="16" t="s">
        <v>68</v>
      </c>
      <c r="B27" s="16">
        <v>0.7051072591606166</v>
      </c>
      <c r="C27" s="17">
        <v>0.7335444285714285</v>
      </c>
      <c r="D27" s="17">
        <v>0.8141782628571428</v>
      </c>
      <c r="E27" s="17">
        <v>0.9632464418342941</v>
      </c>
      <c r="F27" s="17">
        <v>1.1396075651177502</v>
      </c>
      <c r="G27" s="17">
        <v>1.348258707294578</v>
      </c>
      <c r="H27" s="17">
        <v>1.5951118590616076</v>
      </c>
    </row>
    <row r="28" spans="1:8" ht="12.75">
      <c r="A28" s="18" t="s">
        <v>16</v>
      </c>
      <c r="B28" s="16">
        <v>1.79</v>
      </c>
      <c r="C28" s="17">
        <v>1.5</v>
      </c>
      <c r="D28" s="17">
        <v>1.32</v>
      </c>
      <c r="E28" s="17">
        <v>1.2462627852084973</v>
      </c>
      <c r="F28" s="17">
        <v>1.142407553107789</v>
      </c>
      <c r="G28" s="17">
        <v>1.14</v>
      </c>
      <c r="H28" s="17">
        <v>1.142407553107789</v>
      </c>
    </row>
    <row r="29" spans="1:8" ht="12.75">
      <c r="A29" s="18" t="s">
        <v>17</v>
      </c>
      <c r="B29" s="16">
        <v>10.481354838709677</v>
      </c>
      <c r="C29" s="17">
        <v>10.11</v>
      </c>
      <c r="D29" s="17">
        <v>10.03</v>
      </c>
      <c r="E29" s="17">
        <v>9.912967518703482</v>
      </c>
      <c r="F29" s="17">
        <v>9.795935037406965</v>
      </c>
      <c r="G29" s="17">
        <v>9.869866622594941</v>
      </c>
      <c r="H29" s="17">
        <v>9.943798207782919</v>
      </c>
    </row>
    <row r="30" spans="1:8" ht="12.75">
      <c r="A30" s="16" t="s">
        <v>69</v>
      </c>
      <c r="B30" s="16">
        <v>1.4152382405374015</v>
      </c>
      <c r="C30" s="17">
        <v>1.0856851342857141</v>
      </c>
      <c r="D30" s="17">
        <v>1.2052209777142857</v>
      </c>
      <c r="E30" s="17">
        <v>1.2470007918292156</v>
      </c>
      <c r="F30" s="17">
        <v>1.2902289319356068</v>
      </c>
      <c r="G30" s="17">
        <v>1.3349556052500777</v>
      </c>
      <c r="H30" s="17">
        <v>1.3812327594569422</v>
      </c>
    </row>
    <row r="31" spans="1:8" ht="12.75">
      <c r="A31" s="18" t="s">
        <v>18</v>
      </c>
      <c r="B31" s="16">
        <f>3.4/310*1000</f>
        <v>10.96774193548387</v>
      </c>
      <c r="C31" s="17">
        <f>2.7/310*1000</f>
        <v>8.70967741935484</v>
      </c>
      <c r="D31" s="17">
        <f>2.5/310*1000</f>
        <v>8.064516129032258</v>
      </c>
      <c r="E31" s="17">
        <f>2.43/310*1000</f>
        <v>7.838709677419356</v>
      </c>
      <c r="F31" s="17">
        <f>2.3/310*1000</f>
        <v>7.419354838709677</v>
      </c>
      <c r="G31" s="17">
        <v>7</v>
      </c>
      <c r="H31" s="17">
        <v>6</v>
      </c>
    </row>
    <row r="32" spans="1:8" ht="12.75">
      <c r="A32" s="18" t="s">
        <v>19</v>
      </c>
      <c r="B32" s="16">
        <v>0.41</v>
      </c>
      <c r="C32" s="17">
        <v>0.41</v>
      </c>
      <c r="D32" s="17">
        <v>0.57</v>
      </c>
      <c r="E32" s="17">
        <v>0.57</v>
      </c>
      <c r="F32" s="17">
        <v>0.57</v>
      </c>
      <c r="G32" s="17">
        <v>0.57</v>
      </c>
      <c r="H32" s="17">
        <v>0.57</v>
      </c>
    </row>
    <row r="33" spans="1:8" ht="12.75">
      <c r="A33" s="18" t="s">
        <v>20</v>
      </c>
      <c r="B33" s="16">
        <v>1.56</v>
      </c>
      <c r="C33" s="17">
        <v>1.56</v>
      </c>
      <c r="D33" s="17">
        <v>1.56</v>
      </c>
      <c r="E33" s="17">
        <v>1.56</v>
      </c>
      <c r="F33" s="17">
        <v>1.56</v>
      </c>
      <c r="G33" s="17">
        <v>1.56</v>
      </c>
      <c r="H33" s="17">
        <v>1.56</v>
      </c>
    </row>
    <row r="34" spans="1:8" ht="12.75">
      <c r="A34" s="18" t="s">
        <v>21</v>
      </c>
      <c r="B34" s="16"/>
      <c r="C34" s="17"/>
      <c r="D34" s="17"/>
      <c r="E34" s="17"/>
      <c r="F34" s="17"/>
      <c r="G34" s="17"/>
      <c r="H34" s="17"/>
    </row>
    <row r="35" spans="1:8" ht="12.75">
      <c r="A35" s="16" t="s">
        <v>23</v>
      </c>
      <c r="B35" s="16">
        <v>16.623611714285715</v>
      </c>
      <c r="C35" s="17">
        <v>17.733985238514286</v>
      </c>
      <c r="D35" s="17">
        <v>19.232488</v>
      </c>
      <c r="E35" s="17">
        <v>19.813202837256906</v>
      </c>
      <c r="F35" s="17">
        <v>20.393917674513816</v>
      </c>
      <c r="G35" s="17">
        <v>21.014003009211873</v>
      </c>
      <c r="H35" s="17">
        <v>21.63408834390993</v>
      </c>
    </row>
    <row r="36" spans="1:8" ht="12.75">
      <c r="A36" s="15" t="s">
        <v>70</v>
      </c>
      <c r="B36" s="16">
        <v>9.753362029399998</v>
      </c>
      <c r="C36" s="17">
        <v>11.686169685457143</v>
      </c>
      <c r="D36" s="17">
        <v>11.982856457942859</v>
      </c>
      <c r="E36" s="17">
        <v>13.314284953269844</v>
      </c>
      <c r="F36" s="17">
        <v>14.64571344859683</v>
      </c>
      <c r="G36" s="17">
        <v>17.3085704392508</v>
      </c>
      <c r="H36" s="17">
        <v>18.639998934577786</v>
      </c>
    </row>
    <row r="37" spans="1:8" ht="12.75">
      <c r="A37" s="16" t="s">
        <v>71</v>
      </c>
      <c r="B37" s="16">
        <v>0.4539451274285715</v>
      </c>
      <c r="C37" s="17">
        <v>0.5142903857142858</v>
      </c>
      <c r="D37" s="17">
        <v>0.6057407022857143</v>
      </c>
      <c r="E37" s="17">
        <v>0.6853790333670289</v>
      </c>
      <c r="F37" s="17">
        <v>0.7754876263169698</v>
      </c>
      <c r="G37" s="17">
        <v>0.8774430341359468</v>
      </c>
      <c r="H37" s="17">
        <v>0.9928027888855159</v>
      </c>
    </row>
    <row r="38" spans="1:8" ht="12.75">
      <c r="A38" s="16" t="s">
        <v>72</v>
      </c>
      <c r="B38" s="16">
        <v>0.15069956</v>
      </c>
      <c r="C38" s="17">
        <v>0.05630475714285715</v>
      </c>
      <c r="D38" s="17">
        <v>0.07154792857142858</v>
      </c>
      <c r="E38" s="17">
        <v>0.08095573502830986</v>
      </c>
      <c r="F38" s="17">
        <v>0.09160056992329298</v>
      </c>
      <c r="G38" s="17">
        <v>0.10364508959541789</v>
      </c>
      <c r="H38" s="17">
        <v>0.11727333799601783</v>
      </c>
    </row>
    <row r="39" spans="1:8" ht="12.75">
      <c r="A39" s="18" t="s">
        <v>25</v>
      </c>
      <c r="B39" s="16">
        <v>2.08</v>
      </c>
      <c r="C39" s="17">
        <v>2.21</v>
      </c>
      <c r="D39" s="17">
        <v>2.31</v>
      </c>
      <c r="E39" s="17">
        <v>2.31</v>
      </c>
      <c r="F39" s="17">
        <v>2.31</v>
      </c>
      <c r="G39" s="17">
        <v>2.31</v>
      </c>
      <c r="H39" s="22">
        <v>2.31</v>
      </c>
    </row>
    <row r="40" spans="1:8" ht="12.75">
      <c r="A40" s="23" t="s">
        <v>73</v>
      </c>
      <c r="B40" s="23">
        <v>0.08922691328571428</v>
      </c>
      <c r="C40" s="15">
        <v>0.10324221112857143</v>
      </c>
      <c r="D40" s="15">
        <v>0.11838407428571429</v>
      </c>
      <c r="E40" s="15">
        <v>0.12257764276710169</v>
      </c>
      <c r="F40" s="15">
        <v>0.12691976177535846</v>
      </c>
      <c r="G40" s="15">
        <v>0.13141569347780846</v>
      </c>
      <c r="H40" s="24">
        <v>0.13607088644572532</v>
      </c>
    </row>
    <row r="41" spans="1:8" ht="12.75">
      <c r="A41" s="25" t="s">
        <v>26</v>
      </c>
      <c r="B41" s="26">
        <v>12.28</v>
      </c>
      <c r="C41" s="27">
        <v>12.17</v>
      </c>
      <c r="D41" s="27">
        <v>12.98</v>
      </c>
      <c r="E41" s="27">
        <v>12.619444444444445</v>
      </c>
      <c r="F41" s="27">
        <v>11.898333333333333</v>
      </c>
      <c r="G41" s="27">
        <v>11.402569444444445</v>
      </c>
      <c r="H41" s="28">
        <v>10.906805555555556</v>
      </c>
    </row>
    <row r="42" spans="1:8" ht="12.75">
      <c r="A42" s="25" t="s">
        <v>27</v>
      </c>
      <c r="B42" s="23">
        <v>13.5</v>
      </c>
      <c r="C42" s="15">
        <v>12.4</v>
      </c>
      <c r="D42" s="15">
        <v>11.958530383458926</v>
      </c>
      <c r="E42" s="15">
        <v>12.251182300753555</v>
      </c>
      <c r="F42" s="15">
        <v>12.543834218048184</v>
      </c>
      <c r="G42" s="15">
        <v>12.836486135342813</v>
      </c>
      <c r="H42" s="24">
        <v>13.129138052637442</v>
      </c>
    </row>
    <row r="43" spans="1:8" ht="12.75">
      <c r="A43" s="23" t="s">
        <v>74</v>
      </c>
      <c r="B43" s="26">
        <v>0.018571636285714288</v>
      </c>
      <c r="C43" s="27">
        <v>0.030608788571428576</v>
      </c>
      <c r="D43" s="27">
        <v>0.03560442285714286</v>
      </c>
      <c r="E43" s="27">
        <v>0.04028347532400223</v>
      </c>
      <c r="F43" s="27">
        <v>0.045577438249471386</v>
      </c>
      <c r="G43" s="27">
        <v>0.051567121770813344</v>
      </c>
      <c r="H43" s="28">
        <v>0.05834395591017521</v>
      </c>
    </row>
    <row r="44" spans="1:8" ht="12.75">
      <c r="A44" s="23" t="s">
        <v>75</v>
      </c>
      <c r="B44" s="23">
        <v>9.354176328083945</v>
      </c>
      <c r="C44" s="15">
        <v>7.066804812571429</v>
      </c>
      <c r="D44" s="15">
        <v>4.230475671714285</v>
      </c>
      <c r="E44" s="15">
        <v>4.378019769809422</v>
      </c>
      <c r="F44" s="15">
        <v>4.5307096866190495</v>
      </c>
      <c r="G44" s="15">
        <v>4.688724890184142</v>
      </c>
      <c r="H44" s="24">
        <v>4.852251107759129</v>
      </c>
    </row>
    <row r="45" spans="1:8" ht="12.75">
      <c r="A45" s="23"/>
      <c r="B45" s="23"/>
      <c r="C45" s="15"/>
      <c r="D45" s="15"/>
      <c r="E45" s="15"/>
      <c r="F45" s="15"/>
      <c r="G45" s="15"/>
      <c r="H45" s="24"/>
    </row>
    <row r="46" spans="1:8" ht="12.75">
      <c r="A46" s="25" t="s">
        <v>28</v>
      </c>
      <c r="B46" s="29">
        <v>0.49</v>
      </c>
      <c r="C46" s="30">
        <v>0.49</v>
      </c>
      <c r="D46" s="30">
        <v>0.49</v>
      </c>
      <c r="E46" s="30">
        <v>0.49</v>
      </c>
      <c r="F46" s="30">
        <v>0.49</v>
      </c>
      <c r="G46" s="30">
        <v>0.49</v>
      </c>
      <c r="H46" s="31">
        <v>0.49</v>
      </c>
    </row>
    <row r="47" spans="1:8" ht="12.75">
      <c r="A47" s="25" t="s">
        <v>29</v>
      </c>
      <c r="B47" s="16"/>
      <c r="C47" s="17"/>
      <c r="D47" s="17"/>
      <c r="E47" s="17"/>
      <c r="F47" s="17"/>
      <c r="G47" s="17"/>
      <c r="H47" s="22"/>
    </row>
    <row r="48" spans="1:8" ht="12.75">
      <c r="A48" s="18" t="s">
        <v>30</v>
      </c>
      <c r="B48" s="23"/>
      <c r="C48" s="15"/>
      <c r="D48" s="15"/>
      <c r="E48" s="15"/>
      <c r="F48" s="15"/>
      <c r="G48" s="15"/>
      <c r="H48" s="32"/>
    </row>
    <row r="49" spans="1:8" ht="12.75">
      <c r="A49" s="25" t="s">
        <v>31</v>
      </c>
      <c r="B49" s="23"/>
      <c r="C49" s="15"/>
      <c r="D49" s="15"/>
      <c r="E49" s="15"/>
      <c r="F49" s="15"/>
      <c r="G49" s="15"/>
      <c r="H49" s="32"/>
    </row>
    <row r="50" spans="1:8" ht="12.75">
      <c r="A50" s="23" t="s">
        <v>32</v>
      </c>
      <c r="B50" s="23">
        <v>5.5889253640000005</v>
      </c>
      <c r="C50" s="15">
        <v>6.097978646571429</v>
      </c>
      <c r="D50" s="15">
        <v>5.694362771428571</v>
      </c>
      <c r="E50" s="15">
        <v>6.348161111104944</v>
      </c>
      <c r="F50" s="15">
        <v>7.07702531611542</v>
      </c>
      <c r="G50" s="15">
        <v>7.889574074817554</v>
      </c>
      <c r="H50" s="32">
        <v>8.795415630390842</v>
      </c>
    </row>
    <row r="51" spans="1:8" ht="12.75">
      <c r="A51" s="15" t="s">
        <v>76</v>
      </c>
      <c r="B51" s="23">
        <v>1.6712644977066582</v>
      </c>
      <c r="C51" s="15">
        <v>1.2167847839714283</v>
      </c>
      <c r="D51" s="15">
        <v>0.7599413014285715</v>
      </c>
      <c r="E51" s="15">
        <v>0.7867384803494604</v>
      </c>
      <c r="F51" s="15">
        <v>0.8144805859334588</v>
      </c>
      <c r="G51" s="15">
        <v>0.8432009383446518</v>
      </c>
      <c r="H51" s="32">
        <v>0.8729340326883953</v>
      </c>
    </row>
    <row r="52" spans="1:8" ht="12.75">
      <c r="A52" s="20" t="s">
        <v>33</v>
      </c>
      <c r="B52" s="23"/>
      <c r="C52" s="15"/>
      <c r="D52" s="15"/>
      <c r="E52" s="15"/>
      <c r="F52" s="15"/>
      <c r="G52" s="15"/>
      <c r="H52" s="32"/>
    </row>
    <row r="53" spans="1:8" ht="12.75">
      <c r="A53" s="15" t="s">
        <v>77</v>
      </c>
      <c r="B53" s="23">
        <v>1.5564160065142856</v>
      </c>
      <c r="C53" s="15">
        <v>1.6215454237714286</v>
      </c>
      <c r="D53" s="15">
        <v>1.9940789164371426</v>
      </c>
      <c r="E53" s="15">
        <v>2.163643450147784</v>
      </c>
      <c r="F53" s="15">
        <v>2.3332079838584256</v>
      </c>
      <c r="G53" s="15">
        <v>2.526511552288557</v>
      </c>
      <c r="H53" s="32">
        <v>2.719815120718688</v>
      </c>
    </row>
    <row r="54" spans="1:8" ht="12.75">
      <c r="A54" s="15" t="s">
        <v>78</v>
      </c>
      <c r="B54" s="23">
        <v>5.595810599657143</v>
      </c>
      <c r="C54" s="15">
        <v>6.096280480400001</v>
      </c>
      <c r="D54" s="15">
        <v>6.8916482520285705</v>
      </c>
      <c r="E54" s="15">
        <v>8.785359104727469</v>
      </c>
      <c r="F54" s="15">
        <v>10.67906995742637</v>
      </c>
      <c r="G54" s="15">
        <v>13.915403011294453</v>
      </c>
      <c r="H54" s="32">
        <v>17.151736065162538</v>
      </c>
    </row>
    <row r="55" spans="1:8" ht="12.75">
      <c r="A55" s="15" t="s">
        <v>79</v>
      </c>
      <c r="B55" s="16">
        <v>0.6147582865599999</v>
      </c>
      <c r="C55" s="17">
        <v>0.6676241220628572</v>
      </c>
      <c r="D55" s="17">
        <v>0.7678035482857143</v>
      </c>
      <c r="E55" s="17">
        <v>0.8754342545292141</v>
      </c>
      <c r="F55" s="17">
        <v>0.998152633853073</v>
      </c>
      <c r="G55" s="17">
        <v>1.1380736763648982</v>
      </c>
      <c r="H55" s="33">
        <v>1.297608851498927</v>
      </c>
    </row>
    <row r="56" spans="1:8" ht="12.75">
      <c r="A56" s="20" t="s">
        <v>34</v>
      </c>
      <c r="B56" s="23">
        <v>0.66</v>
      </c>
      <c r="C56" s="15">
        <v>0.8</v>
      </c>
      <c r="D56" s="15">
        <v>0.64</v>
      </c>
      <c r="E56" s="15">
        <v>0.8</v>
      </c>
      <c r="F56" s="15">
        <v>0.8</v>
      </c>
      <c r="G56" s="15">
        <v>0.8</v>
      </c>
      <c r="H56" s="32">
        <v>0.8</v>
      </c>
    </row>
    <row r="57" spans="1:8" ht="12.75">
      <c r="A57" s="20" t="s">
        <v>35</v>
      </c>
      <c r="B57" s="23">
        <v>0.33</v>
      </c>
      <c r="C57" s="15">
        <v>0.4</v>
      </c>
      <c r="D57" s="15">
        <v>0.45100352523118875</v>
      </c>
      <c r="E57" s="15">
        <v>0.4507068123856419</v>
      </c>
      <c r="F57" s="15">
        <v>0.4334974673439256</v>
      </c>
      <c r="G57" s="15">
        <v>0.42474443840029397</v>
      </c>
      <c r="H57" s="32">
        <v>0.41599140945666235</v>
      </c>
    </row>
    <row r="58" spans="1:8" ht="12.75">
      <c r="A58" s="15" t="s">
        <v>80</v>
      </c>
      <c r="B58" s="16">
        <v>2.0760144730285712</v>
      </c>
      <c r="C58" s="17">
        <v>2.4551933813942854</v>
      </c>
      <c r="D58" s="17">
        <v>2.8726996571428574</v>
      </c>
      <c r="E58" s="17">
        <v>3.396209277339832</v>
      </c>
      <c r="F58" s="17">
        <v>4.015121255996847</v>
      </c>
      <c r="G58" s="17">
        <v>4.74682134811935</v>
      </c>
      <c r="H58" s="33">
        <v>5.611863621131768</v>
      </c>
    </row>
    <row r="59" spans="1:8" ht="12.75">
      <c r="A59" s="15" t="s">
        <v>81</v>
      </c>
      <c r="B59" s="16">
        <v>2.3214563428571426</v>
      </c>
      <c r="C59" s="17">
        <v>1.3100916431428573</v>
      </c>
      <c r="D59" s="17">
        <v>1.2553151442857144</v>
      </c>
      <c r="E59" s="17">
        <v>1.413584759371408</v>
      </c>
      <c r="F59" s="17">
        <v>1.5918089421793182</v>
      </c>
      <c r="G59" s="17">
        <v>1.7925035563688403</v>
      </c>
      <c r="H59" s="33">
        <v>2.018501664650773</v>
      </c>
    </row>
    <row r="60" spans="1:8" ht="12.75">
      <c r="A60" s="20" t="s">
        <v>36</v>
      </c>
      <c r="B60" s="23"/>
      <c r="C60" s="15"/>
      <c r="D60" s="15"/>
      <c r="E60" s="15"/>
      <c r="F60" s="15"/>
      <c r="G60" s="15"/>
      <c r="H60" s="32"/>
    </row>
    <row r="61" spans="1:8" ht="12.75">
      <c r="A61" s="15" t="s">
        <v>82</v>
      </c>
      <c r="B61" s="23">
        <v>2.2322629421714284</v>
      </c>
      <c r="C61" s="15">
        <v>2.665600771428571</v>
      </c>
      <c r="D61" s="15">
        <v>2.772170657142857</v>
      </c>
      <c r="E61" s="15">
        <v>3.158826562626416</v>
      </c>
      <c r="F61" s="15">
        <v>3.599412333091446</v>
      </c>
      <c r="G61" s="15">
        <v>4.101449980475881</v>
      </c>
      <c r="H61" s="32">
        <v>4.673510669420221</v>
      </c>
    </row>
    <row r="62" spans="1:8" ht="10.5" customHeight="1">
      <c r="A62" s="15" t="s">
        <v>83</v>
      </c>
      <c r="B62" s="23">
        <v>0.9362874462857143</v>
      </c>
      <c r="C62" s="15">
        <v>0.9432905428571429</v>
      </c>
      <c r="D62" s="15">
        <v>1.1060077607857142</v>
      </c>
      <c r="E62" s="15">
        <v>1.2330572274511113</v>
      </c>
      <c r="F62" s="15">
        <v>1.3747011368973574</v>
      </c>
      <c r="G62" s="15">
        <v>1.532615983844768</v>
      </c>
      <c r="H62" s="32">
        <v>1.7086708455321868</v>
      </c>
    </row>
    <row r="63" spans="1:8" ht="12.75">
      <c r="A63" s="15" t="s">
        <v>84</v>
      </c>
      <c r="B63" s="23">
        <v>3.600709577142857</v>
      </c>
      <c r="C63" s="15">
        <v>4.167894418285714</v>
      </c>
      <c r="D63" s="15">
        <v>5.030380802857143</v>
      </c>
      <c r="E63" s="15">
        <v>5.444647457210084</v>
      </c>
      <c r="F63" s="15">
        <v>5.918095062184874</v>
      </c>
      <c r="G63" s="15">
        <v>6.480314093092437</v>
      </c>
      <c r="H63" s="32">
        <v>7.146099787588235</v>
      </c>
    </row>
    <row r="64" spans="1:8" ht="12.75">
      <c r="A64" s="20" t="s">
        <v>37</v>
      </c>
      <c r="B64" s="23">
        <v>20</v>
      </c>
      <c r="C64" s="15">
        <v>20</v>
      </c>
      <c r="D64" s="15">
        <v>19.791071428571428</v>
      </c>
      <c r="E64" s="15">
        <v>20.37964285714286</v>
      </c>
      <c r="F64" s="15">
        <v>21.375714285714285</v>
      </c>
      <c r="G64" s="15">
        <v>21.978214285714287</v>
      </c>
      <c r="H64" s="32">
        <v>22.39785714285714</v>
      </c>
    </row>
    <row r="65" spans="1:8" ht="12.75">
      <c r="A65" s="20" t="s">
        <v>85</v>
      </c>
      <c r="B65" s="23">
        <v>3.27</v>
      </c>
      <c r="C65" s="15">
        <v>3.86</v>
      </c>
      <c r="D65" s="15">
        <v>4.14</v>
      </c>
      <c r="E65" s="15">
        <v>4.14</v>
      </c>
      <c r="F65" s="15">
        <v>4.14</v>
      </c>
      <c r="G65" s="15">
        <v>4.14</v>
      </c>
      <c r="H65" s="32">
        <v>4.14</v>
      </c>
    </row>
    <row r="66" spans="1:8" ht="12.75">
      <c r="A66" s="20" t="s">
        <v>86</v>
      </c>
      <c r="B66" s="16">
        <f>2.7/310*1000</f>
        <v>8.70967741935484</v>
      </c>
      <c r="C66" s="17">
        <f>1.7/310*1000</f>
        <v>5.483870967741935</v>
      </c>
      <c r="D66" s="17">
        <v>5</v>
      </c>
      <c r="E66" s="17">
        <v>5</v>
      </c>
      <c r="F66" s="17">
        <v>5</v>
      </c>
      <c r="G66" s="17">
        <v>5</v>
      </c>
      <c r="H66" s="33">
        <v>5</v>
      </c>
    </row>
    <row r="67" spans="1:8" ht="12.75">
      <c r="A67" s="20" t="s">
        <v>38</v>
      </c>
      <c r="B67" s="23">
        <f>21.3/310*1000</f>
        <v>68.70967741935483</v>
      </c>
      <c r="C67" s="15">
        <f>16.6/310*1000</f>
        <v>53.54838709677419</v>
      </c>
      <c r="D67" s="15">
        <f>17.2/310*1000</f>
        <v>55.483870967741936</v>
      </c>
      <c r="E67" s="15">
        <f>19.5/310*1000</f>
        <v>62.90322580645161</v>
      </c>
      <c r="F67" s="15">
        <f>20.3/310*1000</f>
        <v>65.48387096774194</v>
      </c>
      <c r="G67" s="15">
        <f>(H67+F67)/2</f>
        <v>71.3850337584396</v>
      </c>
      <c r="H67" s="32">
        <f>F67*(1+(F67-D67)/D67)</f>
        <v>77.28619654913727</v>
      </c>
    </row>
    <row r="68" spans="1:8" ht="12.75">
      <c r="A68" s="15" t="s">
        <v>87</v>
      </c>
      <c r="B68" s="23">
        <v>0.10652774518571431</v>
      </c>
      <c r="C68" s="15">
        <v>0.11753549374285716</v>
      </c>
      <c r="D68" s="15">
        <v>0.18143676571428574</v>
      </c>
      <c r="E68" s="15">
        <v>0.20527957180999418</v>
      </c>
      <c r="F68" s="15">
        <v>0.23225558743068253</v>
      </c>
      <c r="G68" s="15">
        <v>0.26277655110612025</v>
      </c>
      <c r="H68" s="32">
        <v>0.29730830838175676</v>
      </c>
    </row>
    <row r="69" spans="1:8" ht="12.75">
      <c r="A69" s="15" t="s">
        <v>88</v>
      </c>
      <c r="B69" s="23">
        <v>0.22318509714285717</v>
      </c>
      <c r="C69" s="15">
        <v>0.2681049485714286</v>
      </c>
      <c r="D69" s="15">
        <v>0.2769082171428572</v>
      </c>
      <c r="E69" s="15">
        <v>0.32734289686808465</v>
      </c>
      <c r="F69" s="15">
        <v>0.3869634972757381</v>
      </c>
      <c r="G69" s="15">
        <v>0.45744309608225264</v>
      </c>
      <c r="H69" s="32">
        <v>0.5407594970235888</v>
      </c>
    </row>
    <row r="70" spans="1:8" ht="12.75">
      <c r="A70" s="15" t="s">
        <v>39</v>
      </c>
      <c r="B70" s="23">
        <v>0.09519082571428572</v>
      </c>
      <c r="C70" s="15">
        <v>0.061888514285714284</v>
      </c>
      <c r="D70" s="15">
        <v>0.06174394285714286</v>
      </c>
      <c r="E70" s="15">
        <v>0.071926289305466</v>
      </c>
      <c r="F70" s="15">
        <v>0.08378783171044459</v>
      </c>
      <c r="G70" s="15">
        <v>0.097605490433722</v>
      </c>
      <c r="H70" s="32">
        <v>0.11370185345922765</v>
      </c>
    </row>
    <row r="71" spans="1:8" ht="12.75">
      <c r="A71" s="20" t="s">
        <v>89</v>
      </c>
      <c r="B71" s="23">
        <v>3.61</v>
      </c>
      <c r="C71" s="15">
        <v>2.32</v>
      </c>
      <c r="D71" s="15">
        <v>1.67</v>
      </c>
      <c r="E71" s="15">
        <v>1.95</v>
      </c>
      <c r="F71" s="15">
        <v>1.92</v>
      </c>
      <c r="G71" s="15">
        <v>1.87</v>
      </c>
      <c r="H71" s="32">
        <v>1.8213020833333338</v>
      </c>
    </row>
    <row r="72" spans="1:8" ht="12.75">
      <c r="A72" s="20" t="s">
        <v>41</v>
      </c>
      <c r="B72" s="23"/>
      <c r="C72" s="15"/>
      <c r="D72" s="15"/>
      <c r="E72" s="15"/>
      <c r="F72" s="15"/>
      <c r="G72" s="15"/>
      <c r="H72" s="32"/>
    </row>
    <row r="73" spans="1:8" ht="12.75">
      <c r="A73" s="15" t="s">
        <v>90</v>
      </c>
      <c r="B73" s="16">
        <v>1.1321045748571428</v>
      </c>
      <c r="C73" s="17">
        <v>1.1630225250285713</v>
      </c>
      <c r="D73" s="17">
        <v>1.1345301785714286</v>
      </c>
      <c r="E73" s="17">
        <v>1.174641831319201</v>
      </c>
      <c r="F73" s="17">
        <v>1.2161716435100163</v>
      </c>
      <c r="G73" s="17">
        <v>1.2591697545938374</v>
      </c>
      <c r="H73" s="33">
        <v>1.3036880767158312</v>
      </c>
    </row>
    <row r="74" spans="1:8" ht="12.75">
      <c r="A74" s="15" t="s">
        <v>42</v>
      </c>
      <c r="B74" s="23">
        <v>2.579702451857143</v>
      </c>
      <c r="C74" s="15">
        <v>3.7575894557142857</v>
      </c>
      <c r="D74" s="15">
        <v>3.819328399857143</v>
      </c>
      <c r="E74" s="15">
        <v>4.137605766511904</v>
      </c>
      <c r="F74" s="15">
        <v>4.455883133166666</v>
      </c>
      <c r="G74" s="15">
        <v>4.774160499821428</v>
      </c>
      <c r="H74" s="32">
        <v>5.09243786647619</v>
      </c>
    </row>
    <row r="75" spans="1:8" ht="12.75">
      <c r="A75" s="20" t="s">
        <v>91</v>
      </c>
      <c r="B75" s="23">
        <v>49.01</v>
      </c>
      <c r="C75" s="15">
        <v>46.86</v>
      </c>
      <c r="D75" s="15">
        <v>52</v>
      </c>
      <c r="E75" s="15">
        <v>52</v>
      </c>
      <c r="F75" s="15">
        <v>52</v>
      </c>
      <c r="G75" s="15">
        <v>52</v>
      </c>
      <c r="H75" s="32">
        <v>52</v>
      </c>
    </row>
    <row r="76" spans="1:8" ht="12.75">
      <c r="A76" s="20" t="s">
        <v>43</v>
      </c>
      <c r="B76" s="23">
        <v>2.346</v>
      </c>
      <c r="C76" s="15">
        <v>1.93</v>
      </c>
      <c r="D76" s="15">
        <v>1.9382848887355528</v>
      </c>
      <c r="E76" s="15">
        <v>1.929709332413317</v>
      </c>
      <c r="F76" s="15">
        <v>1.9211337760910814</v>
      </c>
      <c r="G76" s="15">
        <v>1.9211337760910814</v>
      </c>
      <c r="H76" s="32">
        <v>1.9211337760910814</v>
      </c>
    </row>
    <row r="77" spans="1:8" ht="12.75">
      <c r="A77" s="20" t="s">
        <v>44</v>
      </c>
      <c r="B77" s="23">
        <v>1.48</v>
      </c>
      <c r="C77" s="15">
        <v>1.39</v>
      </c>
      <c r="D77" s="15">
        <v>1.314230769230769</v>
      </c>
      <c r="E77" s="15">
        <v>1.2970673076923076</v>
      </c>
      <c r="F77" s="15">
        <v>1.2799038461538461</v>
      </c>
      <c r="G77" s="15">
        <v>1.2631886839839266</v>
      </c>
      <c r="H77" s="32">
        <v>1.246473521814007</v>
      </c>
    </row>
    <row r="78" spans="1:8" ht="12.75">
      <c r="A78" s="15" t="s">
        <v>92</v>
      </c>
      <c r="B78" s="23">
        <v>4.910392738114286</v>
      </c>
      <c r="C78" s="15">
        <v>5.937896723</v>
      </c>
      <c r="D78" s="15">
        <v>5.937896723</v>
      </c>
      <c r="E78" s="15">
        <v>7.43517273144641</v>
      </c>
      <c r="F78" s="15">
        <v>9.309995799070462</v>
      </c>
      <c r="G78" s="15">
        <v>11.657566664473178</v>
      </c>
      <c r="H78" s="32">
        <v>14.597091499246956</v>
      </c>
    </row>
    <row r="79" spans="1:8" ht="12.75">
      <c r="A79" s="20" t="s">
        <v>45</v>
      </c>
      <c r="B79" s="23">
        <v>6.362225059142858</v>
      </c>
      <c r="C79" s="15">
        <v>6.572707356285714</v>
      </c>
      <c r="D79" s="15">
        <v>6.286317425142857</v>
      </c>
      <c r="E79" s="15">
        <v>7.113061729952708</v>
      </c>
      <c r="F79" s="15">
        <v>8.04853521582519</v>
      </c>
      <c r="G79" s="15">
        <v>9.107037388358068</v>
      </c>
      <c r="H79" s="32">
        <v>10.304748350964177</v>
      </c>
    </row>
    <row r="80" spans="1:8" ht="12.75">
      <c r="A80" s="15" t="s">
        <v>93</v>
      </c>
      <c r="B80" s="34">
        <v>1.2137471700133355</v>
      </c>
      <c r="C80" s="34">
        <v>1.2225704857142858</v>
      </c>
      <c r="D80" s="34">
        <v>0.8660495227999998</v>
      </c>
      <c r="E80" s="34">
        <v>0.8961998230373089</v>
      </c>
      <c r="F80" s="34">
        <v>0.9273997637171887</v>
      </c>
      <c r="G80" s="34">
        <v>0.9596858866004179</v>
      </c>
      <c r="H80" s="34">
        <v>0.993096005597958</v>
      </c>
    </row>
    <row r="81" spans="1:8" ht="12.75">
      <c r="A81" s="15" t="s">
        <v>94</v>
      </c>
      <c r="B81">
        <v>0.5150455954285715</v>
      </c>
      <c r="C81">
        <v>0.5720836</v>
      </c>
      <c r="D81">
        <v>0.6125431085714285</v>
      </c>
      <c r="E81">
        <v>0.7248166053742962</v>
      </c>
      <c r="F81">
        <v>0.8576687976321526</v>
      </c>
      <c r="G81">
        <v>1.014871570239371</v>
      </c>
      <c r="H81">
        <v>1.2008881597694194</v>
      </c>
    </row>
    <row r="82" spans="1:8" ht="12.75">
      <c r="A82" s="20" t="s">
        <v>46</v>
      </c>
      <c r="B82" s="35">
        <v>30.32</v>
      </c>
      <c r="C82" s="36">
        <v>23.55</v>
      </c>
      <c r="D82" s="36">
        <v>24.52</v>
      </c>
      <c r="E82" s="36">
        <v>27.74</v>
      </c>
      <c r="F82" s="36">
        <v>29.03</v>
      </c>
      <c r="G82" s="36">
        <v>31.69976549755302</v>
      </c>
      <c r="H82" s="37">
        <v>34.36953099510604</v>
      </c>
    </row>
    <row r="83" spans="1:8" ht="12.75">
      <c r="A83" s="20"/>
      <c r="B83" s="16"/>
      <c r="C83" s="17"/>
      <c r="D83" s="17"/>
      <c r="E83" s="17"/>
      <c r="F83" s="17"/>
      <c r="G83" s="17"/>
      <c r="H83" s="33"/>
    </row>
    <row r="84" spans="1:8" ht="12.75">
      <c r="A84" s="20" t="s">
        <v>47</v>
      </c>
      <c r="B84" s="23">
        <v>5.11</v>
      </c>
      <c r="C84" s="15">
        <v>5.01</v>
      </c>
      <c r="D84" s="15">
        <v>5.161290322580645</v>
      </c>
      <c r="E84" s="15">
        <v>5.161290322580645</v>
      </c>
      <c r="F84" s="15">
        <v>5.161290322580645</v>
      </c>
      <c r="G84" s="15">
        <v>5.16</v>
      </c>
      <c r="H84" s="32">
        <v>5.16</v>
      </c>
    </row>
    <row r="85" spans="1:8" ht="12.75">
      <c r="A85" s="15" t="s">
        <v>95</v>
      </c>
      <c r="B85" s="23">
        <v>0.12768237428571427</v>
      </c>
      <c r="C85" s="15">
        <v>0.15639903714285713</v>
      </c>
      <c r="D85" s="15">
        <v>0.20101598000000004</v>
      </c>
      <c r="E85" s="15">
        <v>0.2240756428641828</v>
      </c>
      <c r="F85" s="15">
        <v>0.24978060811382652</v>
      </c>
      <c r="G85" s="15">
        <v>0.2784343331217358</v>
      </c>
      <c r="H85" s="32">
        <v>0.3103750865464177</v>
      </c>
    </row>
    <row r="86" spans="1:8" ht="12.75">
      <c r="A86" s="20" t="s">
        <v>96</v>
      </c>
      <c r="B86" s="23">
        <v>51.56231635322235</v>
      </c>
      <c r="C86" s="15">
        <v>52.75366529618437</v>
      </c>
      <c r="D86" s="15">
        <v>57</v>
      </c>
      <c r="E86" s="15">
        <v>61.29032258064516</v>
      </c>
      <c r="F86" s="15">
        <v>64.19354838709677</v>
      </c>
      <c r="G86" s="15">
        <v>67.41935483870968</v>
      </c>
      <c r="H86" s="32">
        <v>70.64516129032258</v>
      </c>
    </row>
    <row r="87" spans="1:8" ht="12.75">
      <c r="A87" s="15" t="s">
        <v>97</v>
      </c>
      <c r="B87" s="23">
        <v>4.670539654222998</v>
      </c>
      <c r="C87" s="15">
        <v>4.714442919999999</v>
      </c>
      <c r="D87" s="15">
        <v>4.491453035142857</v>
      </c>
      <c r="E87" s="15">
        <v>4.645571647618432</v>
      </c>
      <c r="F87" s="15">
        <v>4.8049786481781185</v>
      </c>
      <c r="G87" s="15">
        <v>4.969855501267248</v>
      </c>
      <c r="H87" s="32">
        <v>5.140389898057406</v>
      </c>
    </row>
    <row r="88" spans="1:8" ht="12.75">
      <c r="A88" s="15" t="s">
        <v>98</v>
      </c>
      <c r="B88" s="38">
        <v>1.1055802635428569</v>
      </c>
      <c r="C88" s="38">
        <v>1.5786234287999998</v>
      </c>
      <c r="D88" s="38">
        <v>1.860957955057143</v>
      </c>
      <c r="E88" s="38">
        <v>2.074717661434965</v>
      </c>
      <c r="F88" s="38">
        <v>2.313030965032199</v>
      </c>
      <c r="G88" s="38">
        <v>2.5787182249643625</v>
      </c>
      <c r="H88" s="38">
        <v>2.8749237620650625</v>
      </c>
    </row>
    <row r="89" spans="1:8" ht="12.75">
      <c r="A89" s="15" t="s">
        <v>99</v>
      </c>
      <c r="B89">
        <v>5.649158742857144</v>
      </c>
      <c r="C89">
        <v>7.212112474285714</v>
      </c>
      <c r="D89">
        <v>8.907570784514286</v>
      </c>
      <c r="E89">
        <v>9.957391626974898</v>
      </c>
      <c r="F89">
        <v>11.00721246943551</v>
      </c>
      <c r="G89">
        <v>12.876211696543418</v>
      </c>
      <c r="H89">
        <v>14.745210923651326</v>
      </c>
    </row>
    <row r="91" spans="1:8" ht="12.75">
      <c r="A91" s="25" t="s">
        <v>100</v>
      </c>
      <c r="B91" s="23"/>
      <c r="C91" s="15"/>
      <c r="D91" s="15"/>
      <c r="E91" s="15"/>
      <c r="F91" s="15"/>
      <c r="G91" s="15"/>
      <c r="H91" s="24"/>
    </row>
    <row r="92" spans="1:8" ht="12.75">
      <c r="A92" s="25" t="s">
        <v>1</v>
      </c>
      <c r="B92" s="39">
        <v>7.92309948892</v>
      </c>
      <c r="C92" s="39">
        <v>8.831642057417143</v>
      </c>
      <c r="D92" s="39">
        <v>8.986595734160002</v>
      </c>
      <c r="E92" s="39">
        <v>9.900953687108958</v>
      </c>
      <c r="F92" s="39">
        <v>10.950408020440312</v>
      </c>
      <c r="G92" s="39">
        <v>12.157688375820992</v>
      </c>
      <c r="H92" s="39">
        <v>13.549499453902792</v>
      </c>
    </row>
    <row r="93" spans="1:8" ht="12.75">
      <c r="A93" s="25" t="s">
        <v>101</v>
      </c>
      <c r="B93" s="23">
        <v>2.6017164517142857</v>
      </c>
      <c r="C93" s="15">
        <v>3.3863442944571434</v>
      </c>
      <c r="D93" s="15">
        <v>3.3949439071428564</v>
      </c>
      <c r="E93" s="15">
        <v>3.788789684411244</v>
      </c>
      <c r="F93" s="15">
        <v>4.184002244854045</v>
      </c>
      <c r="G93" s="15">
        <v>4.868036112667933</v>
      </c>
      <c r="H93" s="24">
        <v>5.553803137043306</v>
      </c>
    </row>
    <row r="94" spans="1:8" ht="12.75">
      <c r="A94" s="29" t="s">
        <v>9</v>
      </c>
      <c r="B94" s="40">
        <v>6.415315619688363</v>
      </c>
      <c r="C94" s="40">
        <v>5.631939819</v>
      </c>
      <c r="D94" s="40">
        <v>5.039034318057142</v>
      </c>
      <c r="E94" s="40">
        <v>5.2167215998980385</v>
      </c>
      <c r="F94" s="40">
        <v>5.400674520775142</v>
      </c>
      <c r="G94" s="40">
        <v>5.591114020713677</v>
      </c>
      <c r="H94" s="40">
        <v>5.78826883056347</v>
      </c>
    </row>
    <row r="95" spans="1:8" ht="12.75">
      <c r="A95" s="41" t="s">
        <v>102</v>
      </c>
      <c r="B95" s="29">
        <v>4.945670963604428</v>
      </c>
      <c r="C95" s="30">
        <v>2.2201952174285715</v>
      </c>
      <c r="D95" s="30">
        <v>2.185149665285714</v>
      </c>
      <c r="E95" s="30">
        <v>2.2608964964525606</v>
      </c>
      <c r="F95" s="30">
        <v>2.3392691299142148</v>
      </c>
      <c r="G95" s="30">
        <v>2.4203585934135834</v>
      </c>
      <c r="H95" s="31">
        <v>2.5042590704221577</v>
      </c>
    </row>
    <row r="96" spans="1:8" ht="12.75">
      <c r="A96" t="s">
        <v>103</v>
      </c>
      <c r="B96" s="23">
        <v>3.072637751448571</v>
      </c>
      <c r="C96" s="15">
        <v>3.4286731137999995</v>
      </c>
      <c r="D96" s="15">
        <v>3.944497676931428</v>
      </c>
      <c r="E96" s="15">
        <v>4.397069316260108</v>
      </c>
      <c r="F96" s="15">
        <v>4.901566846916087</v>
      </c>
      <c r="G96" s="15">
        <v>5.4639480093415065</v>
      </c>
      <c r="H96" s="24">
        <v>6.090854109564001</v>
      </c>
    </row>
    <row r="97" spans="1:8" ht="12.75">
      <c r="A97" s="23" t="s">
        <v>24</v>
      </c>
      <c r="B97" s="4">
        <v>0.20570407141428573</v>
      </c>
      <c r="C97" s="4">
        <v>0.22768460361428575</v>
      </c>
      <c r="D97" s="4">
        <v>0.31009701407142853</v>
      </c>
      <c r="E97" s="4">
        <v>0.34778180776733375</v>
      </c>
      <c r="F97" s="4">
        <v>0.3903117352692007</v>
      </c>
      <c r="G97" s="4">
        <v>0.43831990817745886</v>
      </c>
      <c r="H97" s="4">
        <v>0.492522534997319</v>
      </c>
    </row>
    <row r="98" spans="1:8" ht="12.75">
      <c r="A98" s="23" t="s">
        <v>104</v>
      </c>
      <c r="B98" s="4">
        <v>0.1507956057142857</v>
      </c>
      <c r="C98" s="4">
        <v>0.17821180928571426</v>
      </c>
      <c r="D98" s="4">
        <v>0.19916672128571425</v>
      </c>
      <c r="E98" s="4">
        <v>0.22536010946430649</v>
      </c>
      <c r="F98" s="4">
        <v>0.25499831804183565</v>
      </c>
      <c r="G98" s="4">
        <v>0.2885343921722933</v>
      </c>
      <c r="H98" s="4">
        <v>0.3264809591903905</v>
      </c>
    </row>
    <row r="99" spans="1:8" ht="12.75">
      <c r="A99" s="25" t="s">
        <v>105</v>
      </c>
      <c r="B99" s="16">
        <v>3.8113730911142856</v>
      </c>
      <c r="C99" s="17">
        <v>4.277859312571428</v>
      </c>
      <c r="D99" s="17">
        <v>4.6231569104285715</v>
      </c>
      <c r="E99" s="17">
        <v>5.401019947771015</v>
      </c>
      <c r="F99" s="17">
        <v>6.291892845359005</v>
      </c>
      <c r="G99" s="17">
        <v>7.492827256997562</v>
      </c>
      <c r="H99" s="22">
        <v>8.80716561644169</v>
      </c>
    </row>
    <row r="101" spans="1:8" ht="12.75">
      <c r="A101" s="14" t="s">
        <v>51</v>
      </c>
      <c r="B101" s="42">
        <f aca="true" t="shared" si="0" ref="B101:H101">SUM(B4:B99)</f>
        <v>634.8006549781682</v>
      </c>
      <c r="C101" s="42">
        <f t="shared" si="0"/>
        <v>644.8242716949914</v>
      </c>
      <c r="D101" s="42">
        <f t="shared" si="0"/>
        <v>665.6589891169076</v>
      </c>
      <c r="E101" s="42">
        <f t="shared" si="0"/>
        <v>712.2338565532693</v>
      </c>
      <c r="F101" s="42">
        <f t="shared" si="0"/>
        <v>748.9744553687536</v>
      </c>
      <c r="G101" s="42">
        <f t="shared" si="0"/>
        <v>799.484566909482</v>
      </c>
      <c r="H101" s="42">
        <f t="shared" si="0"/>
        <v>849.9618702905741</v>
      </c>
    </row>
    <row r="115" spans="1:12" s="44" customFormat="1" ht="12.75">
      <c r="A115"/>
      <c r="B115"/>
      <c r="C115"/>
      <c r="D115"/>
      <c r="E115"/>
      <c r="F115"/>
      <c r="G115"/>
      <c r="H115"/>
      <c r="I115"/>
      <c r="J115"/>
      <c r="K115"/>
      <c r="L115"/>
    </row>
    <row r="117" spans="1:12" s="44" customFormat="1" ht="12.75">
      <c r="A117"/>
      <c r="B117"/>
      <c r="C117"/>
      <c r="D117"/>
      <c r="E117"/>
      <c r="F117"/>
      <c r="G117"/>
      <c r="H117"/>
      <c r="I117"/>
      <c r="J117"/>
      <c r="K117"/>
      <c r="L117"/>
    </row>
    <row r="123" spans="1:12" s="44" customFormat="1" ht="12.75">
      <c r="A123"/>
      <c r="B123"/>
      <c r="C123"/>
      <c r="D123"/>
      <c r="E123"/>
      <c r="F123"/>
      <c r="G123"/>
      <c r="H123"/>
      <c r="I123"/>
      <c r="J123"/>
      <c r="K123"/>
      <c r="L12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6"/>
  <sheetViews>
    <sheetView zoomScale="75" zoomScaleNormal="75" workbookViewId="0" topLeftCell="D88">
      <selection activeCell="I88" sqref="I1:M16384"/>
    </sheetView>
  </sheetViews>
  <sheetFormatPr defaultColWidth="9.140625" defaultRowHeight="12.75" outlineLevelCol="1"/>
  <cols>
    <col min="1" max="1" width="36.28125" style="0" customWidth="1"/>
    <col min="2" max="8" width="11.421875" style="0" customWidth="1" outlineLevel="1"/>
    <col min="9" max="9" width="30.00390625" style="0" customWidth="1"/>
  </cols>
  <sheetData>
    <row r="1" spans="1:8" ht="18" customHeight="1">
      <c r="A1" s="9" t="s">
        <v>115</v>
      </c>
      <c r="B1" s="10"/>
      <c r="C1" s="11"/>
      <c r="D1" s="11"/>
      <c r="E1" s="11"/>
      <c r="F1" s="11"/>
      <c r="G1" s="11"/>
      <c r="H1" s="11"/>
    </row>
    <row r="2" spans="1:8" ht="12.75">
      <c r="A2" s="13"/>
      <c r="B2" s="10"/>
      <c r="C2" s="11"/>
      <c r="D2" s="11"/>
      <c r="E2" s="11"/>
      <c r="F2" s="11"/>
      <c r="G2" s="11"/>
      <c r="H2" s="11"/>
    </row>
    <row r="3" spans="1:14" s="3" customFormat="1" ht="12.75">
      <c r="A3" s="13" t="s">
        <v>0</v>
      </c>
      <c r="B3" s="10">
        <v>1990</v>
      </c>
      <c r="C3" s="11">
        <v>1995</v>
      </c>
      <c r="D3" s="11">
        <v>2000</v>
      </c>
      <c r="E3" s="11">
        <v>2005</v>
      </c>
      <c r="F3" s="11">
        <v>2010</v>
      </c>
      <c r="G3" s="11">
        <v>2015</v>
      </c>
      <c r="H3" s="11">
        <v>2020</v>
      </c>
      <c r="I3"/>
      <c r="J3"/>
      <c r="K3"/>
      <c r="L3"/>
      <c r="M3"/>
      <c r="N3"/>
    </row>
    <row r="4" spans="1:8" ht="12.75">
      <c r="A4" s="16" t="s">
        <v>54</v>
      </c>
      <c r="B4" s="16">
        <v>0.3033629396984925</v>
      </c>
      <c r="C4" s="17">
        <v>0.302225837520938</v>
      </c>
      <c r="D4" s="17">
        <v>0.32953733044388606</v>
      </c>
      <c r="E4" s="17">
        <v>0.3957707641031482</v>
      </c>
      <c r="F4" s="17">
        <v>0.4777959087438082</v>
      </c>
      <c r="G4" s="17">
        <v>0.5600829628422387</v>
      </c>
      <c r="H4" s="17">
        <v>0.6635686547917188</v>
      </c>
    </row>
    <row r="5" spans="1:8" ht="12.75">
      <c r="A5" s="18" t="s">
        <v>55</v>
      </c>
      <c r="B5" s="16">
        <v>4.47</v>
      </c>
      <c r="C5" s="17">
        <v>4.93</v>
      </c>
      <c r="D5" s="17">
        <v>6.251889647277151</v>
      </c>
      <c r="E5" s="17">
        <v>8.247201260369527</v>
      </c>
      <c r="F5" s="17">
        <v>11.010327229864183</v>
      </c>
      <c r="G5" s="17">
        <v>14.008872081444093</v>
      </c>
      <c r="H5" s="17">
        <v>17.948532231375758</v>
      </c>
    </row>
    <row r="6" spans="1:8" ht="12.75">
      <c r="A6" s="18" t="s">
        <v>56</v>
      </c>
      <c r="B6" s="16">
        <v>0.649</v>
      </c>
      <c r="C6" s="17">
        <v>0.7109020093031561</v>
      </c>
      <c r="D6" s="17">
        <v>0.2369562676643601</v>
      </c>
      <c r="E6" s="17">
        <v>0.2560453818011318</v>
      </c>
      <c r="F6" s="17">
        <v>0.27728344330649524</v>
      </c>
      <c r="G6" s="17">
        <v>0.3188871362424902</v>
      </c>
      <c r="H6" s="17">
        <v>0.3672304541522763</v>
      </c>
    </row>
    <row r="7" spans="1:8" ht="12.75">
      <c r="A7" s="18" t="s">
        <v>3</v>
      </c>
      <c r="B7" s="16">
        <v>7.84</v>
      </c>
      <c r="C7" s="17">
        <v>12.74</v>
      </c>
      <c r="D7" s="17">
        <v>16.66</v>
      </c>
      <c r="E7" s="17">
        <v>22.619821428571427</v>
      </c>
      <c r="F7" s="17">
        <v>24.463928571428568</v>
      </c>
      <c r="G7" s="17">
        <v>30.437248086734687</v>
      </c>
      <c r="H7" s="17">
        <v>36.410567602040814</v>
      </c>
    </row>
    <row r="8" spans="1:8" ht="12.75">
      <c r="A8" s="18" t="s">
        <v>57</v>
      </c>
      <c r="B8" s="16">
        <v>1.9</v>
      </c>
      <c r="C8" s="17">
        <v>2.77</v>
      </c>
      <c r="D8" s="17">
        <v>2.74</v>
      </c>
      <c r="E8" s="17">
        <v>2.612903225806452</v>
      </c>
      <c r="F8" s="17">
        <v>2.64516129032258</v>
      </c>
      <c r="G8" s="17">
        <v>2.709677419354839</v>
      </c>
      <c r="H8" s="17">
        <v>2.7419354838709675</v>
      </c>
    </row>
    <row r="9" spans="1:8" ht="12.75">
      <c r="A9" s="18" t="s">
        <v>58</v>
      </c>
      <c r="B9" s="16">
        <v>0.21</v>
      </c>
      <c r="C9" s="17">
        <v>0.15</v>
      </c>
      <c r="D9" s="17">
        <v>0.1235562668923713</v>
      </c>
      <c r="E9" s="17">
        <v>0.1274550086931528</v>
      </c>
      <c r="F9" s="17">
        <v>0.13223617920441158</v>
      </c>
      <c r="G9" s="17">
        <v>0.13944216639833606</v>
      </c>
      <c r="H9" s="17">
        <v>0.14903403356017564</v>
      </c>
    </row>
    <row r="10" spans="1:8" ht="12.75">
      <c r="A10" s="20" t="s">
        <v>59</v>
      </c>
      <c r="B10" s="16">
        <v>0.04</v>
      </c>
      <c r="C10" s="17">
        <v>0.0380481214450271</v>
      </c>
      <c r="D10" s="17">
        <v>0.039009798821242066</v>
      </c>
      <c r="E10" s="17">
        <v>0.05404440065005878</v>
      </c>
      <c r="F10" s="17">
        <v>0.07499461091287192</v>
      </c>
      <c r="G10" s="17">
        <v>0.10234533834868635</v>
      </c>
      <c r="H10" s="17">
        <v>0.13988721410414479</v>
      </c>
    </row>
    <row r="11" spans="1:8" ht="12.75">
      <c r="A11" s="15" t="s">
        <v>60</v>
      </c>
      <c r="B11" s="16">
        <v>0.6717019516270146</v>
      </c>
      <c r="C11" s="17">
        <v>0.3578618090452261</v>
      </c>
      <c r="D11" s="17">
        <v>0.28011677416247904</v>
      </c>
      <c r="E11" s="17">
        <v>0.2950242033703092</v>
      </c>
      <c r="F11" s="17">
        <v>0.3129281570851421</v>
      </c>
      <c r="G11" s="17">
        <v>0.34079151920862594</v>
      </c>
      <c r="H11" s="17">
        <v>0.37575621666525494</v>
      </c>
    </row>
    <row r="12" spans="1:8" ht="12.75">
      <c r="A12" s="18" t="s">
        <v>61</v>
      </c>
      <c r="B12" s="16">
        <v>7.88</v>
      </c>
      <c r="C12" s="17">
        <v>8.77</v>
      </c>
      <c r="D12" s="17">
        <v>6.44</v>
      </c>
      <c r="E12" s="17">
        <v>4.876414212248713</v>
      </c>
      <c r="F12" s="17">
        <v>5.440151160978649</v>
      </c>
      <c r="G12" s="17">
        <v>5.720818120430426</v>
      </c>
      <c r="H12" s="17">
        <v>6.001485079882202</v>
      </c>
    </row>
    <row r="13" spans="1:8" ht="12.75">
      <c r="A13" s="18" t="s">
        <v>62</v>
      </c>
      <c r="B13" s="16">
        <v>0.044510161057735774</v>
      </c>
      <c r="C13" s="17">
        <v>0.06426391882200869</v>
      </c>
      <c r="D13" s="17">
        <v>0.128336420300136</v>
      </c>
      <c r="E13" s="17">
        <v>0.16159411340313995</v>
      </c>
      <c r="F13" s="17">
        <v>0.20407442293413153</v>
      </c>
      <c r="G13" s="17">
        <v>0.24931150652428508</v>
      </c>
      <c r="H13" s="17">
        <v>0.30519987389070125</v>
      </c>
    </row>
    <row r="14" spans="1:8" ht="12.75">
      <c r="A14" s="18" t="s">
        <v>7</v>
      </c>
      <c r="B14" s="16">
        <v>1.8506198073701845</v>
      </c>
      <c r="C14" s="17">
        <v>2.285522361809045</v>
      </c>
      <c r="D14" s="17">
        <v>2.8931726162060305</v>
      </c>
      <c r="E14" s="17">
        <v>3.3940143633597155</v>
      </c>
      <c r="F14" s="17">
        <v>4.010214242226238</v>
      </c>
      <c r="G14" s="17">
        <v>4.464024064531848</v>
      </c>
      <c r="H14" s="17">
        <v>5.030471576168813</v>
      </c>
    </row>
    <row r="15" spans="1:8" ht="12.75">
      <c r="A15" s="16" t="s">
        <v>8</v>
      </c>
      <c r="B15" s="16">
        <v>11.78</v>
      </c>
      <c r="C15" s="17">
        <v>9.72</v>
      </c>
      <c r="D15" s="17">
        <v>7.9</v>
      </c>
      <c r="E15" s="17">
        <v>9.01142857142857</v>
      </c>
      <c r="F15" s="17">
        <v>10.122857142857143</v>
      </c>
      <c r="G15" s="17">
        <v>11.551836734693877</v>
      </c>
      <c r="H15" s="17">
        <v>12.980816326530613</v>
      </c>
    </row>
    <row r="16" spans="1:8" ht="12.75">
      <c r="A16" s="16" t="s">
        <v>10</v>
      </c>
      <c r="B16" s="16">
        <v>26.63</v>
      </c>
      <c r="C16" s="17">
        <v>34.74</v>
      </c>
      <c r="D16" s="17">
        <v>36.09</v>
      </c>
      <c r="E16" s="17">
        <v>42.35806456630456</v>
      </c>
      <c r="F16" s="17">
        <v>46.07148812998412</v>
      </c>
      <c r="G16" s="17">
        <v>50.851517220893214</v>
      </c>
      <c r="H16" s="17">
        <v>55.70385809364207</v>
      </c>
    </row>
    <row r="17" spans="1:8" ht="12.75">
      <c r="A17" s="16" t="s">
        <v>63</v>
      </c>
      <c r="B17" s="16">
        <v>1.0524267273125814</v>
      </c>
      <c r="C17" s="17">
        <v>1.5058492062707414</v>
      </c>
      <c r="D17" s="17">
        <v>2.0119991797631163</v>
      </c>
      <c r="E17" s="17">
        <v>2.395274095554117</v>
      </c>
      <c r="F17" s="17">
        <v>2.8596985127701617</v>
      </c>
      <c r="G17" s="17">
        <v>3.327230930610564</v>
      </c>
      <c r="H17" s="17">
        <v>3.8799844550569094</v>
      </c>
    </row>
    <row r="18" spans="1:8" ht="12.75">
      <c r="A18" s="18" t="s">
        <v>11</v>
      </c>
      <c r="B18" s="16">
        <v>30.052144807370187</v>
      </c>
      <c r="C18" s="17">
        <v>39.98034539363485</v>
      </c>
      <c r="D18" s="17">
        <v>40.2347507791876</v>
      </c>
      <c r="E18" s="17">
        <v>47.63512024751374</v>
      </c>
      <c r="F18" s="17">
        <v>56.769764530440675</v>
      </c>
      <c r="G18" s="17">
        <v>65.54049235627406</v>
      </c>
      <c r="H18" s="17">
        <v>75.95261661022185</v>
      </c>
    </row>
    <row r="19" spans="1:8" ht="12.75">
      <c r="A19" s="18" t="s">
        <v>64</v>
      </c>
      <c r="B19" s="16">
        <v>0.4</v>
      </c>
      <c r="C19" s="17">
        <v>0.6261500543434851</v>
      </c>
      <c r="D19" s="17">
        <v>0.6260043692345139</v>
      </c>
      <c r="E19" s="17">
        <v>0.7566295600538816</v>
      </c>
      <c r="F19" s="17">
        <v>0.9233821975866792</v>
      </c>
      <c r="G19" s="17">
        <v>1.0931233933034512</v>
      </c>
      <c r="H19" s="17">
        <v>1.3037868211697252</v>
      </c>
    </row>
    <row r="20" spans="1:8" ht="12.75">
      <c r="A20" s="18" t="s">
        <v>12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ht="12.75">
      <c r="A21" s="18" t="s">
        <v>13</v>
      </c>
      <c r="B21" s="16">
        <v>19</v>
      </c>
      <c r="C21" s="17">
        <v>16</v>
      </c>
      <c r="D21" s="17">
        <v>4.57</v>
      </c>
      <c r="E21" s="17">
        <v>4.081</v>
      </c>
      <c r="F21" s="17">
        <v>4.1530000000000005</v>
      </c>
      <c r="G21" s="17">
        <v>3.884493949044586</v>
      </c>
      <c r="H21" s="17">
        <v>3.785987898089172</v>
      </c>
    </row>
    <row r="22" spans="1:8" ht="12.75">
      <c r="A22" s="18" t="s">
        <v>65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</row>
    <row r="23" spans="1:8" ht="12.75">
      <c r="A23" s="16" t="s">
        <v>14</v>
      </c>
      <c r="B23" s="16">
        <v>2.43</v>
      </c>
      <c r="C23" s="17">
        <v>3.11</v>
      </c>
      <c r="D23" s="17">
        <v>3.57</v>
      </c>
      <c r="E23" s="17">
        <v>3.862</v>
      </c>
      <c r="F23" s="17">
        <v>4.154</v>
      </c>
      <c r="G23" s="17">
        <v>4.562799999999999</v>
      </c>
      <c r="H23" s="17">
        <v>4.9716</v>
      </c>
    </row>
    <row r="24" spans="1:8" ht="12.75">
      <c r="A24" s="18" t="s">
        <v>66</v>
      </c>
      <c r="B24" s="16">
        <v>0.34</v>
      </c>
      <c r="C24" s="17">
        <v>0.45213082791804554</v>
      </c>
      <c r="D24" s="17">
        <v>0.4746955367490901</v>
      </c>
      <c r="E24" s="17">
        <v>0.49163920016247564</v>
      </c>
      <c r="F24" s="17">
        <v>0.5091877473019077</v>
      </c>
      <c r="G24" s="17">
        <v>0.5246989023852375</v>
      </c>
      <c r="H24" s="17">
        <v>0.5406825839340739</v>
      </c>
    </row>
    <row r="25" spans="1:8" ht="12.75">
      <c r="A25" s="16" t="s">
        <v>67</v>
      </c>
      <c r="B25" s="16">
        <v>11.41</v>
      </c>
      <c r="C25" s="17">
        <v>12.253407356276542</v>
      </c>
      <c r="D25" s="17">
        <v>15.87657403104596</v>
      </c>
      <c r="E25" s="17">
        <v>16.334053289331294</v>
      </c>
      <c r="F25" s="17">
        <v>16.806310530320044</v>
      </c>
      <c r="G25" s="17">
        <v>17.274871264447</v>
      </c>
      <c r="H25" s="17">
        <v>17.757320953104994</v>
      </c>
    </row>
    <row r="26" spans="1:8" ht="12.75">
      <c r="A26" s="18" t="s">
        <v>15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ht="12.75">
      <c r="A27" s="18" t="s">
        <v>68</v>
      </c>
      <c r="B27" s="16">
        <v>0.03273484087102178</v>
      </c>
      <c r="C27" s="17">
        <v>0.024470770519262983</v>
      </c>
      <c r="D27" s="17">
        <v>0.030657312060301506</v>
      </c>
      <c r="E27" s="17">
        <v>0.03505631927985417</v>
      </c>
      <c r="F27" s="17">
        <v>0.04011025381005603</v>
      </c>
      <c r="G27" s="17">
        <v>0.04555507752027422</v>
      </c>
      <c r="H27" s="17">
        <v>0.05178443791476696</v>
      </c>
    </row>
    <row r="28" spans="1:8" ht="12.75">
      <c r="A28" s="16" t="s">
        <v>16</v>
      </c>
      <c r="B28" s="16">
        <v>5.54</v>
      </c>
      <c r="C28" s="17">
        <v>6.32</v>
      </c>
      <c r="D28" s="17">
        <v>7.95</v>
      </c>
      <c r="E28" s="17">
        <v>8.860330578512396</v>
      </c>
      <c r="F28" s="17">
        <v>9.770661157024794</v>
      </c>
      <c r="G28" s="17">
        <v>10.550103305785125</v>
      </c>
      <c r="H28" s="17">
        <v>11.329545454545455</v>
      </c>
    </row>
    <row r="29" spans="1:8" ht="12.75">
      <c r="A29" s="18" t="s">
        <v>17</v>
      </c>
      <c r="B29" s="16">
        <v>12.382741935483871</v>
      </c>
      <c r="C29" s="17">
        <v>15.5</v>
      </c>
      <c r="D29" s="17">
        <v>19.706612903225803</v>
      </c>
      <c r="E29" s="17">
        <v>13.829677419354837</v>
      </c>
      <c r="F29" s="17">
        <v>29.032258064516128</v>
      </c>
      <c r="G29" s="17">
        <v>18.70967741935484</v>
      </c>
      <c r="H29" s="17">
        <v>35.483870967741936</v>
      </c>
    </row>
    <row r="30" spans="1:8" ht="12.75">
      <c r="A30" s="18" t="s">
        <v>69</v>
      </c>
      <c r="B30" s="16">
        <v>0.293</v>
      </c>
      <c r="C30" s="17">
        <v>0.048</v>
      </c>
      <c r="D30" s="17">
        <v>0.14266745822187396</v>
      </c>
      <c r="E30" s="17">
        <v>0.1446648026369802</v>
      </c>
      <c r="F30" s="17">
        <v>0.1466901098738979</v>
      </c>
      <c r="G30" s="17">
        <v>0.14948907601316236</v>
      </c>
      <c r="H30" s="17">
        <v>0.15234144869398222</v>
      </c>
    </row>
    <row r="31" spans="1:8" ht="12.75">
      <c r="A31" s="18" t="s">
        <v>18</v>
      </c>
      <c r="B31" s="16">
        <v>36.6</v>
      </c>
      <c r="C31" s="17">
        <v>40.6</v>
      </c>
      <c r="D31" s="17">
        <v>39.1</v>
      </c>
      <c r="E31" s="17">
        <v>43.935249266862165</v>
      </c>
      <c r="F31" s="17">
        <v>45.29008797653959</v>
      </c>
      <c r="G31" s="17">
        <v>49.32514402180924</v>
      </c>
      <c r="H31" s="17">
        <v>53.36020006707888</v>
      </c>
    </row>
    <row r="32" spans="1:8" ht="12.75">
      <c r="A32" s="18" t="s">
        <v>19</v>
      </c>
      <c r="B32" s="16">
        <v>9.9</v>
      </c>
      <c r="C32" s="17">
        <v>10.42</v>
      </c>
      <c r="D32" s="17">
        <v>11.45</v>
      </c>
      <c r="E32" s="17">
        <v>11.9875</v>
      </c>
      <c r="F32" s="17">
        <v>13.0625</v>
      </c>
      <c r="G32" s="17">
        <v>14.4734375</v>
      </c>
      <c r="H32" s="17">
        <v>15.884375</v>
      </c>
    </row>
    <row r="33" spans="1:8" ht="12.75">
      <c r="A33" s="16" t="s">
        <v>20</v>
      </c>
      <c r="B33" s="16">
        <v>7.38</v>
      </c>
      <c r="C33" s="17">
        <v>3.46</v>
      </c>
      <c r="D33" s="17">
        <v>0.48</v>
      </c>
      <c r="E33" s="17">
        <v>0.48</v>
      </c>
      <c r="F33" s="17">
        <v>0.48</v>
      </c>
      <c r="G33" s="17">
        <v>0.48</v>
      </c>
      <c r="H33" s="17">
        <v>0.48</v>
      </c>
    </row>
    <row r="34" spans="1:8" ht="12.75">
      <c r="A34" s="15" t="s">
        <v>21</v>
      </c>
      <c r="B34" s="16">
        <v>0.04</v>
      </c>
      <c r="C34" s="17">
        <v>0.06</v>
      </c>
      <c r="D34" s="17">
        <v>0.12</v>
      </c>
      <c r="E34" s="17">
        <v>0.12</v>
      </c>
      <c r="F34" s="17">
        <v>0.12</v>
      </c>
      <c r="G34" s="17">
        <v>0.12</v>
      </c>
      <c r="H34" s="17">
        <v>0.12</v>
      </c>
    </row>
    <row r="35" spans="1:8" ht="12.75">
      <c r="A35" s="16" t="s">
        <v>23</v>
      </c>
      <c r="B35" s="16">
        <v>7.153262939698493</v>
      </c>
      <c r="C35" s="17">
        <v>10.131189363484086</v>
      </c>
      <c r="D35" s="17">
        <v>11.438780389530988</v>
      </c>
      <c r="E35" s="17">
        <v>14.0366337988857</v>
      </c>
      <c r="F35" s="17">
        <v>17.264276433134878</v>
      </c>
      <c r="G35" s="17">
        <v>20.49701173536769</v>
      </c>
      <c r="H35" s="17">
        <v>24.398678038786418</v>
      </c>
    </row>
    <row r="36" spans="1:8" ht="12.75">
      <c r="A36" s="16" t="s">
        <v>70</v>
      </c>
      <c r="B36" s="16">
        <v>0.7636</v>
      </c>
      <c r="C36" s="17">
        <v>1.7004</v>
      </c>
      <c r="D36" s="17">
        <v>2.01</v>
      </c>
      <c r="E36" s="17">
        <v>2.36</v>
      </c>
      <c r="F36" s="17">
        <v>3.14</v>
      </c>
      <c r="G36" s="17">
        <v>4.44</v>
      </c>
      <c r="H36" s="17">
        <v>6.49</v>
      </c>
    </row>
    <row r="37" spans="1:8" ht="12.75">
      <c r="A37" s="18" t="s">
        <v>71</v>
      </c>
      <c r="B37" s="16">
        <v>1.0722820770519261</v>
      </c>
      <c r="C37" s="17">
        <v>1.3585702680066998</v>
      </c>
      <c r="D37" s="17">
        <v>1.5672046321608037</v>
      </c>
      <c r="E37" s="17">
        <v>1.7624710581057283</v>
      </c>
      <c r="F37" s="17">
        <v>1.9874857332117872</v>
      </c>
      <c r="G37" s="17">
        <v>2.256809002132143</v>
      </c>
      <c r="H37" s="22">
        <v>2.574077048641719</v>
      </c>
    </row>
    <row r="38" spans="1:8" ht="12.75">
      <c r="A38" s="23" t="s">
        <v>72</v>
      </c>
      <c r="B38" s="23">
        <v>0.48068810720268007</v>
      </c>
      <c r="C38" s="15">
        <v>0.5560605108877721</v>
      </c>
      <c r="D38" s="15">
        <v>0.56774368940536</v>
      </c>
      <c r="E38" s="15">
        <v>0.6371798797163857</v>
      </c>
      <c r="F38" s="15">
        <v>0.7159552592594186</v>
      </c>
      <c r="G38" s="15">
        <v>0.8034021459152042</v>
      </c>
      <c r="H38" s="24">
        <v>0.9041814969781798</v>
      </c>
    </row>
    <row r="39" spans="1:8" ht="12.75">
      <c r="A39" s="25" t="s">
        <v>25</v>
      </c>
      <c r="B39" s="26">
        <v>3.1</v>
      </c>
      <c r="C39" s="27">
        <v>3.62</v>
      </c>
      <c r="D39" s="27">
        <v>4.89</v>
      </c>
      <c r="E39" s="27">
        <v>5.31</v>
      </c>
      <c r="F39" s="27">
        <v>5.73</v>
      </c>
      <c r="G39" s="27">
        <v>6.43</v>
      </c>
      <c r="H39" s="28">
        <v>7.13</v>
      </c>
    </row>
    <row r="40" spans="1:8" ht="12.75">
      <c r="A40" s="25" t="s">
        <v>73</v>
      </c>
      <c r="B40" s="23">
        <v>0.3837377721943048</v>
      </c>
      <c r="C40" s="15">
        <v>0.5566710636515912</v>
      </c>
      <c r="D40" s="15">
        <v>0.7016243769262981</v>
      </c>
      <c r="E40" s="15">
        <v>0.8549521776072635</v>
      </c>
      <c r="F40" s="15">
        <v>1.0498160030534764</v>
      </c>
      <c r="G40" s="15">
        <v>1.2261569399361654</v>
      </c>
      <c r="H40" s="24">
        <v>1.4359016144721748</v>
      </c>
    </row>
    <row r="41" spans="1:8" ht="12.75">
      <c r="A41" s="23" t="s">
        <v>26</v>
      </c>
      <c r="B41" s="26">
        <v>28.4</v>
      </c>
      <c r="C41" s="27">
        <v>28.66</v>
      </c>
      <c r="D41" s="27">
        <v>24.68</v>
      </c>
      <c r="E41" s="27">
        <v>28.526153846153846</v>
      </c>
      <c r="F41" s="27">
        <v>32.31757994814174</v>
      </c>
      <c r="G41" s="27">
        <v>38.810194868109555</v>
      </c>
      <c r="H41" s="28">
        <v>45.30280978807737</v>
      </c>
    </row>
    <row r="42" spans="1:8" ht="12.75">
      <c r="A42" s="23" t="s">
        <v>27</v>
      </c>
      <c r="B42" s="23">
        <v>19.3</v>
      </c>
      <c r="C42" s="15">
        <v>23.6</v>
      </c>
      <c r="D42" s="15">
        <v>25.3</v>
      </c>
      <c r="E42" s="15">
        <v>14.755616473288283</v>
      </c>
      <c r="F42" s="15">
        <v>24.809677419354838</v>
      </c>
      <c r="G42" s="15">
        <v>14.469647621581052</v>
      </c>
      <c r="H42" s="24">
        <v>14.328062296585538</v>
      </c>
    </row>
    <row r="43" spans="1:8" ht="12.75">
      <c r="A43" s="23" t="s">
        <v>74</v>
      </c>
      <c r="B43" s="23">
        <v>0.19314182964255286</v>
      </c>
      <c r="C43" s="15">
        <v>0.408616676614327</v>
      </c>
      <c r="D43" s="15">
        <v>0.458943267720029</v>
      </c>
      <c r="E43" s="15">
        <v>0.4698622126771592</v>
      </c>
      <c r="F43" s="15">
        <v>0.48105762888645176</v>
      </c>
      <c r="G43" s="15">
        <v>0.49280941352780694</v>
      </c>
      <c r="H43" s="24">
        <v>0.5049041482826188</v>
      </c>
    </row>
    <row r="44" spans="1:8" ht="12.75">
      <c r="A44" s="25" t="s">
        <v>75</v>
      </c>
      <c r="B44" s="29">
        <v>2</v>
      </c>
      <c r="C44" s="30">
        <v>2.050576394346389</v>
      </c>
      <c r="D44" s="30">
        <v>1.5513560986562156</v>
      </c>
      <c r="E44" s="30">
        <v>1.5860960177888868</v>
      </c>
      <c r="F44" s="30">
        <v>1.6218121209454923</v>
      </c>
      <c r="G44" s="30">
        <v>1.6609837947213184</v>
      </c>
      <c r="H44" s="31">
        <v>1.7013907676402622</v>
      </c>
    </row>
    <row r="45" spans="1:8" ht="12.75">
      <c r="A45" s="25" t="s">
        <v>111</v>
      </c>
      <c r="B45" s="23">
        <v>0.09027382747068677</v>
      </c>
      <c r="C45" s="15">
        <v>0.3025104690117253</v>
      </c>
      <c r="D45" s="15">
        <v>0.40333838873534333</v>
      </c>
      <c r="E45" s="15">
        <v>0.4510772170330644</v>
      </c>
      <c r="F45" s="15">
        <v>0.5050349237361587</v>
      </c>
      <c r="G45" s="15">
        <v>0.5538128079963525</v>
      </c>
      <c r="H45" s="24">
        <v>0.6093954408819032</v>
      </c>
    </row>
    <row r="46" spans="1:8" ht="12.75">
      <c r="A46" s="25" t="s">
        <v>28</v>
      </c>
      <c r="B46" s="16">
        <v>0.86</v>
      </c>
      <c r="C46" s="17">
        <v>0.11</v>
      </c>
      <c r="D46" s="17">
        <v>0.15</v>
      </c>
      <c r="E46" s="17">
        <v>0.15</v>
      </c>
      <c r="F46" s="17">
        <v>0.15</v>
      </c>
      <c r="G46" s="17">
        <v>0.15</v>
      </c>
      <c r="H46" s="22">
        <v>0.15</v>
      </c>
    </row>
    <row r="47" spans="1:8" ht="12.75">
      <c r="A47" s="18" t="s">
        <v>29</v>
      </c>
      <c r="B47" s="23">
        <v>0.0038</v>
      </c>
      <c r="C47" s="15">
        <v>0</v>
      </c>
      <c r="D47" s="15">
        <v>0.0008799999999999999</v>
      </c>
      <c r="E47" s="15">
        <v>0</v>
      </c>
      <c r="F47" s="15">
        <v>0.004987640449438202</v>
      </c>
      <c r="G47" s="15">
        <v>0</v>
      </c>
      <c r="H47" s="32">
        <v>0</v>
      </c>
    </row>
    <row r="48" spans="1:8" ht="12.75">
      <c r="A48" s="25" t="s">
        <v>30</v>
      </c>
      <c r="B48" s="23">
        <v>0.95</v>
      </c>
      <c r="C48" s="15">
        <v>0.95</v>
      </c>
      <c r="D48" s="15">
        <v>0.95</v>
      </c>
      <c r="E48" s="15">
        <v>0.95</v>
      </c>
      <c r="F48" s="15">
        <v>0.95</v>
      </c>
      <c r="G48" s="15">
        <v>0.95</v>
      </c>
      <c r="H48" s="32">
        <v>0.95</v>
      </c>
    </row>
    <row r="49" spans="1:8" ht="12.75">
      <c r="A49" s="23" t="s">
        <v>31</v>
      </c>
      <c r="B49" s="23">
        <v>0.11</v>
      </c>
      <c r="C49" s="15">
        <v>0.16</v>
      </c>
      <c r="D49" s="15">
        <v>0.19</v>
      </c>
      <c r="E49" s="15">
        <v>0.19</v>
      </c>
      <c r="F49" s="15">
        <v>0.19</v>
      </c>
      <c r="G49" s="15">
        <v>0.19</v>
      </c>
      <c r="H49" s="32">
        <v>0.19</v>
      </c>
    </row>
    <row r="50" spans="1:8" ht="12.75">
      <c r="A50" s="15" t="s">
        <v>32</v>
      </c>
      <c r="B50" s="23">
        <v>7.106749316274566</v>
      </c>
      <c r="C50" s="15">
        <v>8.2925</v>
      </c>
      <c r="D50" s="15">
        <v>9.088538144378193</v>
      </c>
      <c r="E50" s="15">
        <v>10.9479127652339</v>
      </c>
      <c r="F50" s="15">
        <v>11.367769254633775</v>
      </c>
      <c r="G50" s="15">
        <v>11.738602645054431</v>
      </c>
      <c r="H50" s="32">
        <v>12.122564891535314</v>
      </c>
    </row>
    <row r="51" spans="1:8" ht="12.75">
      <c r="A51" s="20" t="s">
        <v>76</v>
      </c>
      <c r="B51" s="23">
        <v>0.5726412129084187</v>
      </c>
      <c r="C51" s="15">
        <v>0.14190770519262982</v>
      </c>
      <c r="D51" s="15">
        <v>0.05480889112227805</v>
      </c>
      <c r="E51" s="15">
        <v>0.05855389317976816</v>
      </c>
      <c r="F51" s="15">
        <v>0.06286433719127679</v>
      </c>
      <c r="G51" s="15">
        <v>0.06963311241210385</v>
      </c>
      <c r="H51" s="32">
        <v>0.07762607085168716</v>
      </c>
    </row>
    <row r="52" spans="1:8" ht="12.75">
      <c r="A52" s="15" t="s">
        <v>33</v>
      </c>
      <c r="B52" s="23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32">
        <v>0</v>
      </c>
    </row>
    <row r="53" spans="1:8" ht="12.75">
      <c r="A53" s="15" t="s">
        <v>77</v>
      </c>
      <c r="B53" s="23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32">
        <v>0</v>
      </c>
    </row>
    <row r="54" spans="1:8" ht="12.75">
      <c r="A54" s="15" t="s">
        <v>78</v>
      </c>
      <c r="B54" s="16">
        <v>0.014900000000000002</v>
      </c>
      <c r="C54" s="17">
        <v>0.05006016636610823</v>
      </c>
      <c r="D54" s="17">
        <v>0.07311953075933164</v>
      </c>
      <c r="E54" s="17">
        <v>0.09089910989286032</v>
      </c>
      <c r="F54" s="17">
        <v>0.09495319098669083</v>
      </c>
      <c r="G54" s="17">
        <v>0.09858813270149897</v>
      </c>
      <c r="H54" s="33">
        <v>0.10236892697986072</v>
      </c>
    </row>
    <row r="55" spans="1:8" ht="12.75">
      <c r="A55" s="20" t="s">
        <v>79</v>
      </c>
      <c r="B55" s="23">
        <v>0.01020469011725293</v>
      </c>
      <c r="C55" s="15">
        <v>0.020155862646566165</v>
      </c>
      <c r="D55" s="15">
        <v>0.03502202939698493</v>
      </c>
      <c r="E55" s="15">
        <v>0.04191481889881625</v>
      </c>
      <c r="F55" s="15">
        <v>0.05046141232429993</v>
      </c>
      <c r="G55" s="15">
        <v>0.059505304282873456</v>
      </c>
      <c r="H55" s="32">
        <v>0.07047366157186305</v>
      </c>
    </row>
    <row r="56" spans="1:8" ht="12.75">
      <c r="A56" s="20" t="s">
        <v>34</v>
      </c>
      <c r="B56" s="23">
        <v>5.21</v>
      </c>
      <c r="C56" s="15">
        <v>8.16</v>
      </c>
      <c r="D56" s="15">
        <v>6.52</v>
      </c>
      <c r="E56" s="15">
        <v>7.300625</v>
      </c>
      <c r="F56" s="15">
        <v>7.86125</v>
      </c>
      <c r="G56" s="15">
        <v>8.5269921875</v>
      </c>
      <c r="H56" s="32">
        <v>9.192734375</v>
      </c>
    </row>
    <row r="57" spans="1:8" ht="12.75">
      <c r="A57" s="15" t="s">
        <v>35</v>
      </c>
      <c r="B57" s="16">
        <v>0.61</v>
      </c>
      <c r="C57" s="17">
        <v>0.73</v>
      </c>
      <c r="D57" s="17">
        <v>0.78</v>
      </c>
      <c r="E57" s="17">
        <v>0.9</v>
      </c>
      <c r="F57" s="17">
        <v>0.9</v>
      </c>
      <c r="G57" s="17">
        <v>1</v>
      </c>
      <c r="H57" s="33">
        <v>1</v>
      </c>
    </row>
    <row r="58" spans="1:8" ht="12.75">
      <c r="A58" s="15" t="s">
        <v>80</v>
      </c>
      <c r="B58" s="16">
        <v>0.21880527638190955</v>
      </c>
      <c r="C58" s="17">
        <v>0.2488635259631491</v>
      </c>
      <c r="D58" s="40">
        <v>0.2740135795644891</v>
      </c>
      <c r="E58" s="40">
        <v>0.31610881942351154</v>
      </c>
      <c r="F58" s="40">
        <v>0.36571401181299756</v>
      </c>
      <c r="G58" s="40">
        <v>0.4201811677144125</v>
      </c>
      <c r="H58" s="40">
        <v>0.48355395073734114</v>
      </c>
    </row>
    <row r="59" spans="1:8" ht="12.75">
      <c r="A59" s="20" t="s">
        <v>81</v>
      </c>
      <c r="B59" s="23">
        <v>2.860811641541039</v>
      </c>
      <c r="C59" s="15">
        <v>3.0488639028475713</v>
      </c>
      <c r="D59" s="15">
        <v>2.9197165657453934</v>
      </c>
      <c r="E59" s="15">
        <v>3.208511717850592</v>
      </c>
      <c r="F59" s="15">
        <v>3.5569481557549967</v>
      </c>
      <c r="G59" s="15">
        <v>3.955957669708654</v>
      </c>
      <c r="H59" s="32">
        <v>4.441616663205087</v>
      </c>
    </row>
    <row r="60" spans="1:8" ht="12.75">
      <c r="A60" s="15" t="s">
        <v>36</v>
      </c>
      <c r="B60" s="23">
        <v>1.02</v>
      </c>
      <c r="C60" s="15">
        <v>1.48</v>
      </c>
      <c r="D60" s="15">
        <v>2.26</v>
      </c>
      <c r="E60" s="15">
        <v>2.26</v>
      </c>
      <c r="F60" s="15">
        <v>2.26</v>
      </c>
      <c r="G60" s="15">
        <v>2.26</v>
      </c>
      <c r="H60" s="32">
        <v>2.26</v>
      </c>
    </row>
    <row r="61" spans="1:8" ht="12.75">
      <c r="A61" s="15" t="s">
        <v>82</v>
      </c>
      <c r="B61" s="23">
        <v>0.12</v>
      </c>
      <c r="C61" s="15">
        <v>0.12258230834178102</v>
      </c>
      <c r="D61" s="15">
        <v>0.12649597711265087</v>
      </c>
      <c r="E61" s="15">
        <v>0.15530083600273226</v>
      </c>
      <c r="F61" s="15">
        <v>0.19104149667290532</v>
      </c>
      <c r="G61" s="15">
        <v>0.22928879319625323</v>
      </c>
      <c r="H61" s="32">
        <v>0.2757192057684932</v>
      </c>
    </row>
    <row r="62" spans="1:8" ht="12.75">
      <c r="A62" s="15" t="s">
        <v>83</v>
      </c>
      <c r="B62" s="23">
        <v>0.17148710217755445</v>
      </c>
      <c r="C62" s="15">
        <v>0.226998283082077</v>
      </c>
      <c r="D62" s="15">
        <v>0.2482675132328308</v>
      </c>
      <c r="E62" s="15">
        <v>0.2867260279476708</v>
      </c>
      <c r="F62" s="15">
        <v>0.3317634250041626</v>
      </c>
      <c r="G62" s="15">
        <v>0.3741696687652112</v>
      </c>
      <c r="H62" s="32">
        <v>0.4228316157989385</v>
      </c>
    </row>
    <row r="63" spans="1:8" ht="12.75">
      <c r="A63" s="20" t="s">
        <v>84</v>
      </c>
      <c r="B63" s="23">
        <v>1.1350783396249282</v>
      </c>
      <c r="C63" s="15">
        <v>1.4833770048372525</v>
      </c>
      <c r="D63" s="15">
        <v>1.6594252953565167</v>
      </c>
      <c r="E63" s="15">
        <v>1.902050554807081</v>
      </c>
      <c r="F63" s="15">
        <v>1.9555945553154406</v>
      </c>
      <c r="G63" s="15">
        <v>2.003147066105905</v>
      </c>
      <c r="H63" s="32">
        <v>2.052126742481459</v>
      </c>
    </row>
    <row r="64" spans="1:8" ht="12.75">
      <c r="A64" s="20" t="s">
        <v>37</v>
      </c>
      <c r="B64" s="23">
        <v>6</v>
      </c>
      <c r="C64" s="15">
        <v>7</v>
      </c>
      <c r="D64" s="15">
        <v>6.87</v>
      </c>
      <c r="E64" s="15">
        <v>8.382142857142856</v>
      </c>
      <c r="F64" s="15">
        <v>9.774642857142856</v>
      </c>
      <c r="G64" s="15">
        <v>12.5371875</v>
      </c>
      <c r="H64" s="32">
        <v>15.301160714285711</v>
      </c>
    </row>
    <row r="65" spans="1:8" ht="12.75">
      <c r="A65" s="20" t="s">
        <v>85</v>
      </c>
      <c r="B65" s="16">
        <v>3.07</v>
      </c>
      <c r="C65" s="17">
        <v>3.31</v>
      </c>
      <c r="D65" s="17">
        <v>3.81</v>
      </c>
      <c r="E65" s="17">
        <v>4.698</v>
      </c>
      <c r="F65" s="17">
        <v>5.29</v>
      </c>
      <c r="G65" s="17">
        <v>6.77</v>
      </c>
      <c r="H65" s="33">
        <v>8.25</v>
      </c>
    </row>
    <row r="66" spans="1:8" ht="12.75">
      <c r="A66" s="20" t="s">
        <v>86</v>
      </c>
      <c r="B66" s="23">
        <v>14.56</v>
      </c>
      <c r="C66" s="15">
        <v>14.21</v>
      </c>
      <c r="D66" s="15">
        <v>14.21</v>
      </c>
      <c r="E66" s="15">
        <v>14.21</v>
      </c>
      <c r="F66" s="15">
        <v>14.21</v>
      </c>
      <c r="G66" s="15">
        <v>14.21</v>
      </c>
      <c r="H66" s="32">
        <v>14.21</v>
      </c>
    </row>
    <row r="67" spans="1:8" ht="12.75">
      <c r="A67" s="15" t="s">
        <v>38</v>
      </c>
      <c r="B67" s="23">
        <v>17.4</v>
      </c>
      <c r="C67" s="15">
        <v>11.1</v>
      </c>
      <c r="D67" s="15">
        <v>11</v>
      </c>
      <c r="E67" s="15">
        <v>11</v>
      </c>
      <c r="F67" s="15">
        <v>11</v>
      </c>
      <c r="G67" s="15">
        <v>11</v>
      </c>
      <c r="H67" s="32">
        <v>11</v>
      </c>
    </row>
    <row r="68" spans="1:8" ht="12.75">
      <c r="A68" s="15" t="s">
        <v>87</v>
      </c>
      <c r="B68" s="23">
        <v>1.29751729480737</v>
      </c>
      <c r="C68" s="15">
        <v>1.5047528056951422</v>
      </c>
      <c r="D68" s="15">
        <v>1.7661138562395307</v>
      </c>
      <c r="E68" s="15">
        <v>1.9758421723418969</v>
      </c>
      <c r="F68" s="15">
        <v>2.2167348139497633</v>
      </c>
      <c r="G68" s="15">
        <v>2.48657368079556</v>
      </c>
      <c r="H68" s="32">
        <v>2.8023789458735204</v>
      </c>
    </row>
    <row r="69" spans="1:8" ht="12.75">
      <c r="A69" s="15" t="s">
        <v>88</v>
      </c>
      <c r="B69" s="23">
        <v>0.01898838901823428</v>
      </c>
      <c r="C69" s="15">
        <v>0.03646072740631308</v>
      </c>
      <c r="D69" s="15">
        <v>0.06309115231669199</v>
      </c>
      <c r="E69" s="15">
        <v>0.07198732157461916</v>
      </c>
      <c r="F69" s="15">
        <v>0.0822285901672575</v>
      </c>
      <c r="G69" s="15">
        <v>0.0908882218238774</v>
      </c>
      <c r="H69" s="32">
        <v>0.10066412317416862</v>
      </c>
    </row>
    <row r="70" spans="1:8" ht="12.75">
      <c r="A70" s="20" t="s">
        <v>39</v>
      </c>
      <c r="B70" s="23">
        <v>0.4200175879396985</v>
      </c>
      <c r="C70" s="15">
        <v>0.537344472361809</v>
      </c>
      <c r="D70" s="15">
        <v>0.6208691519262981</v>
      </c>
      <c r="E70" s="15">
        <v>0.7219563253727896</v>
      </c>
      <c r="F70" s="15">
        <v>0.8448429833258391</v>
      </c>
      <c r="G70" s="15">
        <v>0.9603349712716716</v>
      </c>
      <c r="H70" s="32">
        <v>1.0989332920250854</v>
      </c>
    </row>
    <row r="71" spans="1:8" ht="12.75">
      <c r="A71" s="20" t="s">
        <v>89</v>
      </c>
      <c r="B71" s="23">
        <v>0.81</v>
      </c>
      <c r="C71" s="15">
        <v>0.74</v>
      </c>
      <c r="D71" s="15">
        <v>0.79</v>
      </c>
      <c r="E71" s="15">
        <v>0.84</v>
      </c>
      <c r="F71" s="15">
        <v>0.99</v>
      </c>
      <c r="G71" s="15">
        <v>1.14</v>
      </c>
      <c r="H71" s="32">
        <v>0.94</v>
      </c>
    </row>
    <row r="72" spans="1:8" ht="12.75">
      <c r="A72" s="15" t="s">
        <v>41</v>
      </c>
      <c r="B72" s="23">
        <v>0.01898838901823428</v>
      </c>
      <c r="C72" s="15">
        <v>0.03646072740631308</v>
      </c>
      <c r="D72" s="15">
        <v>0.06309115231669199</v>
      </c>
      <c r="E72" s="15">
        <v>0.07198732157461916</v>
      </c>
      <c r="F72" s="15">
        <v>0.0822285901672575</v>
      </c>
      <c r="G72" s="15">
        <v>0.0908882218238774</v>
      </c>
      <c r="H72" s="32">
        <v>0.10066412317416862</v>
      </c>
    </row>
    <row r="73" spans="1:8" ht="12.75">
      <c r="A73" s="15" t="s">
        <v>90</v>
      </c>
      <c r="B73" s="23">
        <v>3.504651633165829</v>
      </c>
      <c r="C73" s="15">
        <v>3.853098827470687</v>
      </c>
      <c r="D73" s="15">
        <v>4.204398066666667</v>
      </c>
      <c r="E73" s="15">
        <v>4.670000891269507</v>
      </c>
      <c r="F73" s="15">
        <v>5.190415168792716</v>
      </c>
      <c r="G73" s="15">
        <v>5.696992756319209</v>
      </c>
      <c r="H73" s="32">
        <v>6.258853749269917</v>
      </c>
    </row>
    <row r="74" spans="1:8" ht="12.75">
      <c r="A74" s="20" t="s">
        <v>42</v>
      </c>
      <c r="B74" s="23">
        <v>13</v>
      </c>
      <c r="C74" s="15">
        <v>18.016449898438758</v>
      </c>
      <c r="D74" s="15">
        <v>24.460210933425415</v>
      </c>
      <c r="E74" s="15">
        <v>30.100438097552544</v>
      </c>
      <c r="F74" s="15">
        <v>37.060884367261984</v>
      </c>
      <c r="G74" s="15">
        <v>44.29127919285986</v>
      </c>
      <c r="H74" s="32">
        <v>52.94715777120332</v>
      </c>
    </row>
    <row r="75" spans="1:8" ht="12.75">
      <c r="A75" s="20" t="s">
        <v>91</v>
      </c>
      <c r="B75" s="23">
        <v>13.79</v>
      </c>
      <c r="C75" s="15">
        <v>16.76</v>
      </c>
      <c r="D75" s="15">
        <v>19.38</v>
      </c>
      <c r="E75" s="15">
        <v>19.775625</v>
      </c>
      <c r="F75" s="15">
        <v>19.775625</v>
      </c>
      <c r="G75" s="15">
        <v>19.979619140624994</v>
      </c>
      <c r="H75" s="32">
        <v>20.183613281249993</v>
      </c>
    </row>
    <row r="76" spans="1:8" ht="12.75">
      <c r="A76" s="15" t="s">
        <v>43</v>
      </c>
      <c r="B76" s="23">
        <v>5.74</v>
      </c>
      <c r="C76" s="15">
        <v>5.91</v>
      </c>
      <c r="D76" s="15">
        <v>6.68</v>
      </c>
      <c r="E76" s="15">
        <v>6.92</v>
      </c>
      <c r="F76" s="15">
        <v>8.2</v>
      </c>
      <c r="G76" s="15">
        <v>8.85</v>
      </c>
      <c r="H76" s="32">
        <v>9.5</v>
      </c>
    </row>
    <row r="77" spans="1:8" ht="12.75">
      <c r="A77" s="20" t="s">
        <v>44</v>
      </c>
      <c r="B77" s="23">
        <v>1.23</v>
      </c>
      <c r="C77" s="15">
        <v>1.83</v>
      </c>
      <c r="D77" s="15">
        <v>2.32</v>
      </c>
      <c r="E77" s="15">
        <v>1.674375</v>
      </c>
      <c r="F77" s="15">
        <v>1.29</v>
      </c>
      <c r="G77" s="15">
        <v>0.8927370689655175</v>
      </c>
      <c r="H77" s="32">
        <v>0.4954741379310348</v>
      </c>
    </row>
    <row r="78" spans="1:8" ht="12.75">
      <c r="A78" s="15" t="s">
        <v>92</v>
      </c>
      <c r="B78" s="89">
        <v>0.4571677999679048</v>
      </c>
      <c r="C78" s="89">
        <v>0.9488301540793117</v>
      </c>
      <c r="D78" s="89">
        <v>1.1492944181260216</v>
      </c>
      <c r="E78" s="89">
        <v>1.3391231402916655</v>
      </c>
      <c r="F78" s="89">
        <v>1.3817273160819088</v>
      </c>
      <c r="G78" s="89">
        <v>1.4202440578045135</v>
      </c>
      <c r="H78" s="89">
        <v>1.4601319207304728</v>
      </c>
    </row>
    <row r="79" spans="1:8" ht="12.75">
      <c r="A79" s="15" t="s">
        <v>45</v>
      </c>
      <c r="B79" s="40">
        <v>1.3923213149078728</v>
      </c>
      <c r="C79" s="40">
        <v>1.6419865159128977</v>
      </c>
      <c r="D79" s="40">
        <v>1.8636273474874372</v>
      </c>
      <c r="E79" s="40">
        <v>1.8414935036918283</v>
      </c>
      <c r="F79" s="40">
        <v>1.841755066510554</v>
      </c>
      <c r="G79" s="40">
        <v>1.7955527910148998</v>
      </c>
      <c r="H79" s="40">
        <v>1.765994709460126</v>
      </c>
    </row>
    <row r="80" spans="1:8" ht="12.75">
      <c r="A80" s="20" t="s">
        <v>93</v>
      </c>
      <c r="B80" s="35">
        <v>0.39466432383909666</v>
      </c>
      <c r="C80" s="36">
        <v>0.3887080226223889</v>
      </c>
      <c r="D80" s="36">
        <v>0.39757007695494506</v>
      </c>
      <c r="E80" s="36">
        <v>0.4339949165930083</v>
      </c>
      <c r="F80" s="36">
        <v>0.4743991616217546</v>
      </c>
      <c r="G80" s="36">
        <v>0.5271615090988262</v>
      </c>
      <c r="H80" s="37">
        <v>0.5870933713672252</v>
      </c>
    </row>
    <row r="81" spans="1:8" ht="12.75">
      <c r="A81" s="20" t="s">
        <v>94</v>
      </c>
      <c r="B81" s="16">
        <v>4.0167</v>
      </c>
      <c r="C81" s="17">
        <v>4.679901434035973</v>
      </c>
      <c r="D81" s="17">
        <v>5.42612313301666</v>
      </c>
      <c r="E81" s="17">
        <v>6.169676758703965</v>
      </c>
      <c r="F81" s="17">
        <v>7.015210456188619</v>
      </c>
      <c r="G81" s="17">
        <v>7.983283492870479</v>
      </c>
      <c r="H81" s="33">
        <v>9.085074821150679</v>
      </c>
    </row>
    <row r="82" spans="1:8" ht="12.75">
      <c r="A82" s="15" t="s">
        <v>46</v>
      </c>
      <c r="B82" s="23">
        <v>6.7</v>
      </c>
      <c r="C82" s="15">
        <v>0.7</v>
      </c>
      <c r="D82" s="15">
        <v>0.7</v>
      </c>
      <c r="E82" s="15">
        <v>0.7</v>
      </c>
      <c r="F82" s="15">
        <v>0.7</v>
      </c>
      <c r="G82" s="15">
        <v>0.7</v>
      </c>
      <c r="H82" s="32">
        <v>0.7</v>
      </c>
    </row>
    <row r="83" spans="1:8" ht="12.75">
      <c r="A83" t="s">
        <v>112</v>
      </c>
      <c r="B83" s="23">
        <v>0.2138038525963149</v>
      </c>
      <c r="C83" s="15">
        <v>0.24705205192629814</v>
      </c>
      <c r="D83" s="15">
        <v>0.2852777908710218</v>
      </c>
      <c r="E83" s="15">
        <v>0.3303499087431824</v>
      </c>
      <c r="F83" s="15">
        <v>0.3833408302279408</v>
      </c>
      <c r="G83" s="15">
        <v>0.4494634041393397</v>
      </c>
      <c r="H83" s="32">
        <v>0.5289812895682869</v>
      </c>
    </row>
    <row r="84" spans="1:8" ht="12.75">
      <c r="A84" s="20" t="s">
        <v>47</v>
      </c>
      <c r="B84" s="40">
        <v>16.451612903225804</v>
      </c>
      <c r="C84" s="40">
        <v>20.32258064516129</v>
      </c>
      <c r="D84" s="40">
        <v>27.831290322580646</v>
      </c>
      <c r="E84" s="40">
        <v>32.90322580645161</v>
      </c>
      <c r="F84" s="40">
        <v>35.483870967741936</v>
      </c>
      <c r="G84" s="40">
        <v>23.98789573147545</v>
      </c>
      <c r="H84" s="40">
        <v>12.491920495208966</v>
      </c>
    </row>
    <row r="85" spans="1:8" ht="12.75">
      <c r="A85" s="20" t="s">
        <v>95</v>
      </c>
      <c r="B85" s="23">
        <v>0.199</v>
      </c>
      <c r="C85" s="15">
        <v>0.21987193450006753</v>
      </c>
      <c r="D85" s="15">
        <v>0.2587028892071233</v>
      </c>
      <c r="E85" s="15">
        <v>0.2991419998869638</v>
      </c>
      <c r="F85" s="15">
        <v>0.34629943566487287</v>
      </c>
      <c r="G85" s="15">
        <v>0.38945807319386466</v>
      </c>
      <c r="H85" s="32">
        <v>0.4386236117465976</v>
      </c>
    </row>
    <row r="86" spans="1:8" ht="12.75">
      <c r="A86" s="15" t="s">
        <v>96</v>
      </c>
      <c r="B86" s="23">
        <v>204.83870967741936</v>
      </c>
      <c r="C86" s="15">
        <v>238</v>
      </c>
      <c r="D86" s="15">
        <v>236</v>
      </c>
      <c r="E86" s="15">
        <v>230.8148901676362</v>
      </c>
      <c r="F86" s="15">
        <v>231.85123639405435</v>
      </c>
      <c r="G86" s="15">
        <v>235.83583226257903</v>
      </c>
      <c r="H86" s="32">
        <v>236.47303136927502</v>
      </c>
    </row>
    <row r="87" spans="1:8" ht="12.75">
      <c r="A87" s="15" t="s">
        <v>97</v>
      </c>
      <c r="B87" s="38">
        <v>0.3686885141284942</v>
      </c>
      <c r="C87" s="38">
        <v>0.37010435510887774</v>
      </c>
      <c r="D87" s="38">
        <v>0.402192661599665</v>
      </c>
      <c r="E87" s="38">
        <v>0.434539728025344</v>
      </c>
      <c r="F87" s="38">
        <v>0.4718388318205104</v>
      </c>
      <c r="G87" s="38">
        <v>0.5251412815833869</v>
      </c>
      <c r="H87" s="38">
        <v>0.5886524372565742</v>
      </c>
    </row>
    <row r="88" spans="1:8" ht="12.75">
      <c r="A88" s="15" t="s">
        <v>98</v>
      </c>
      <c r="B88" s="40">
        <v>0.65</v>
      </c>
      <c r="C88" s="40">
        <v>0.7608023598890112</v>
      </c>
      <c r="D88" s="40">
        <v>0.7889303398727016</v>
      </c>
      <c r="E88" s="40">
        <v>0.9668891494871376</v>
      </c>
      <c r="F88" s="40">
        <v>1.1928080018035359</v>
      </c>
      <c r="G88" s="40">
        <v>1.4263967659540957</v>
      </c>
      <c r="H88" s="40">
        <v>1.7140278131612703</v>
      </c>
    </row>
    <row r="89" spans="1:8" ht="12.75">
      <c r="A89" t="s">
        <v>99</v>
      </c>
      <c r="B89" s="40">
        <v>10.718361643124435</v>
      </c>
      <c r="C89" s="40">
        <v>10.718361643124435</v>
      </c>
      <c r="D89" s="40">
        <v>20.683606893114934</v>
      </c>
      <c r="E89" s="40">
        <v>25.33239692875175</v>
      </c>
      <c r="F89" s="40">
        <v>31.25094741403409</v>
      </c>
      <c r="G89" s="40">
        <v>38.279843789589805</v>
      </c>
      <c r="H89" s="40">
        <v>47.27581881114291</v>
      </c>
    </row>
    <row r="90" spans="1:8" ht="12.75">
      <c r="A90" s="25"/>
      <c r="B90" s="23"/>
      <c r="C90" s="15"/>
      <c r="D90" s="15"/>
      <c r="E90" s="15"/>
      <c r="F90" s="15"/>
      <c r="G90" s="15"/>
      <c r="H90" s="24"/>
    </row>
    <row r="91" spans="1:8" ht="12.75">
      <c r="A91" s="90" t="s">
        <v>100</v>
      </c>
      <c r="B91" s="23"/>
      <c r="C91" s="15"/>
      <c r="D91" s="15"/>
      <c r="E91" s="15"/>
      <c r="F91" s="15"/>
      <c r="G91" s="15"/>
      <c r="H91" s="24"/>
    </row>
    <row r="92" spans="1:8" ht="12.75">
      <c r="A92" s="29" t="s">
        <v>1</v>
      </c>
      <c r="B92" s="40">
        <v>1.9742566392409138</v>
      </c>
      <c r="C92" s="40">
        <v>2.510176129617976</v>
      </c>
      <c r="D92" s="40">
        <v>3.1691049619074665</v>
      </c>
      <c r="E92" s="40">
        <v>3.624678095591563</v>
      </c>
      <c r="F92" s="40">
        <v>4.150017933015011</v>
      </c>
      <c r="G92" s="40">
        <v>4.716536907049173</v>
      </c>
      <c r="H92" s="40">
        <v>5.3661442956387875</v>
      </c>
    </row>
    <row r="93" spans="1:8" ht="12.75">
      <c r="A93" s="41" t="s">
        <v>101</v>
      </c>
      <c r="B93" s="23">
        <v>0.01898838901823428</v>
      </c>
      <c r="C93" s="15">
        <v>0.03646072740631308</v>
      </c>
      <c r="D93" s="15">
        <v>0.06309115231669199</v>
      </c>
      <c r="E93" s="15">
        <v>0.07198732157461916</v>
      </c>
      <c r="F93" s="15">
        <v>0.0822285901672575</v>
      </c>
      <c r="G93" s="15">
        <v>0.0908882218238774</v>
      </c>
      <c r="H93" s="32">
        <v>0.10066412317416862</v>
      </c>
    </row>
    <row r="94" spans="1:8" ht="12.75">
      <c r="A94" t="s">
        <v>9</v>
      </c>
      <c r="B94" s="23">
        <v>0.05664627303182579</v>
      </c>
      <c r="C94" s="15">
        <v>0.7062081239530988</v>
      </c>
      <c r="D94" s="15">
        <v>0.6996084320351759</v>
      </c>
      <c r="E94" s="15">
        <v>0.7801165605175421</v>
      </c>
      <c r="F94" s="15">
        <v>0.8718582106096162</v>
      </c>
      <c r="G94" s="15">
        <v>0.9536215353113086</v>
      </c>
      <c r="H94" s="24">
        <v>1.0458156689783809</v>
      </c>
    </row>
    <row r="95" spans="1:8" ht="12.75">
      <c r="A95" s="23" t="s">
        <v>102</v>
      </c>
      <c r="B95" s="40">
        <v>0.07381708600097146</v>
      </c>
      <c r="C95" s="40">
        <v>0.07571155778894473</v>
      </c>
      <c r="D95" s="40">
        <v>0.08859494405360133</v>
      </c>
      <c r="E95" s="40">
        <v>0.098244153231477</v>
      </c>
      <c r="F95" s="40">
        <v>0.10940833766853486</v>
      </c>
      <c r="G95" s="40">
        <v>0.12645149994171714</v>
      </c>
      <c r="H95" s="40">
        <v>0.1465381805069189</v>
      </c>
    </row>
    <row r="96" spans="1:8" ht="12.75">
      <c r="A96" s="23" t="s">
        <v>103</v>
      </c>
      <c r="B96" s="40">
        <v>1.8079384962426148</v>
      </c>
      <c r="C96" s="40">
        <v>2.676172035638431</v>
      </c>
      <c r="D96" s="40">
        <v>3.271846848034491</v>
      </c>
      <c r="E96" s="40">
        <v>3.7839793678445717</v>
      </c>
      <c r="F96" s="40">
        <v>4.383191622362352</v>
      </c>
      <c r="G96" s="40">
        <v>4.963264272128728</v>
      </c>
      <c r="H96" s="40">
        <v>5.6276170276799595</v>
      </c>
    </row>
    <row r="97" spans="1:8" ht="12.75">
      <c r="A97" s="25" t="s">
        <v>24</v>
      </c>
      <c r="B97" s="16">
        <v>0.5904734505862647</v>
      </c>
      <c r="C97" s="17">
        <v>0.7818095058626466</v>
      </c>
      <c r="D97" s="17">
        <v>0.9225064247906196</v>
      </c>
      <c r="E97" s="17">
        <v>1.0289992160806916</v>
      </c>
      <c r="F97" s="17">
        <v>1.151699444574251</v>
      </c>
      <c r="G97" s="17">
        <v>1.2941423746893188</v>
      </c>
      <c r="H97" s="22">
        <v>1.4616082320563468</v>
      </c>
    </row>
    <row r="98" spans="1:8" ht="12.75">
      <c r="A98" t="s">
        <v>104</v>
      </c>
      <c r="B98" s="40">
        <v>0.08321139028475712</v>
      </c>
      <c r="C98" s="40">
        <v>0.09281591289782246</v>
      </c>
      <c r="D98" s="40">
        <v>0.10937798953098828</v>
      </c>
      <c r="E98" s="40">
        <v>0.1187084983114956</v>
      </c>
      <c r="F98" s="40">
        <v>0.1302352530964539</v>
      </c>
      <c r="G98" s="40">
        <v>0.1450948525560521</v>
      </c>
      <c r="H98" s="40">
        <v>0.16449458934398986</v>
      </c>
    </row>
    <row r="99" spans="1:8" ht="12.75">
      <c r="A99" t="s">
        <v>105</v>
      </c>
      <c r="B99" s="91">
        <v>0.5005408032427417</v>
      </c>
      <c r="C99" s="91">
        <v>0.7426685416104354</v>
      </c>
      <c r="D99" s="91">
        <v>0.9069246015981365</v>
      </c>
      <c r="E99" s="91">
        <v>1.1130446575187252</v>
      </c>
      <c r="F99" s="91">
        <v>1.371070405914952</v>
      </c>
      <c r="G99" s="91">
        <v>1.648096606134489</v>
      </c>
      <c r="H99" s="91">
        <v>1.987867946727485</v>
      </c>
    </row>
    <row r="100" spans="1:8" ht="12.75">
      <c r="A100" s="3"/>
      <c r="B100" s="39"/>
      <c r="C100" s="39"/>
      <c r="D100" s="39"/>
      <c r="E100" s="39"/>
      <c r="F100" s="39"/>
      <c r="G100" s="39"/>
      <c r="H100" s="39"/>
    </row>
    <row r="101" spans="1:8" ht="12.75">
      <c r="A101" s="14" t="s">
        <v>51</v>
      </c>
      <c r="B101" s="42">
        <f aca="true" t="shared" si="0" ref="B101:H101">SUM(B4:B99)</f>
        <v>617.4007731538845</v>
      </c>
      <c r="C101" s="42">
        <f t="shared" si="0"/>
        <v>697.5738702821033</v>
      </c>
      <c r="D101" s="42">
        <f t="shared" si="0"/>
        <v>726.6112606010491</v>
      </c>
      <c r="E101" s="42">
        <f t="shared" si="0"/>
        <v>766.1644573696271</v>
      </c>
      <c r="F101" s="42">
        <f t="shared" si="0"/>
        <v>849.9278805638683</v>
      </c>
      <c r="G101" s="42">
        <f t="shared" si="0"/>
        <v>891.4377358143466</v>
      </c>
      <c r="H101" s="42">
        <f t="shared" si="0"/>
        <v>975.242457134865</v>
      </c>
    </row>
    <row r="115" spans="1:14" s="44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7" spans="1:14" s="44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ht="12.75">
      <c r="N118" s="44"/>
    </row>
    <row r="120" ht="12.75">
      <c r="N120" s="44"/>
    </row>
    <row r="123" spans="1:14" s="44" customFormat="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6" ht="12.75">
      <c r="N126" s="44"/>
    </row>
  </sheetData>
  <printOptions/>
  <pageMargins left="0.5" right="0.5" top="1" bottom="1" header="0.5" footer="0.5"/>
  <pageSetup fitToHeight="1" fitToWidth="1" horizontalDpi="600" verticalDpi="600" orientation="portrait" scale="97" r:id="rId1"/>
  <headerFooter alignWithMargins="0">
    <oddFooter>&amp;LWORKING DRAFT&amp;CApril 26, 2000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H101"/>
  <sheetViews>
    <sheetView workbookViewId="0" topLeftCell="A91">
      <selection activeCell="C114" sqref="C114"/>
    </sheetView>
  </sheetViews>
  <sheetFormatPr defaultColWidth="9.140625" defaultRowHeight="12.75"/>
  <cols>
    <col min="1" max="1" width="12.140625" style="0" customWidth="1"/>
  </cols>
  <sheetData>
    <row r="3" spans="2:8" ht="12.75">
      <c r="B3" s="59">
        <v>1990</v>
      </c>
      <c r="C3" s="59">
        <v>1995</v>
      </c>
      <c r="D3" s="59">
        <v>2000</v>
      </c>
      <c r="E3" s="59">
        <v>2005</v>
      </c>
      <c r="F3" s="59">
        <v>2010</v>
      </c>
      <c r="G3" s="59">
        <v>2015</v>
      </c>
      <c r="H3" s="59">
        <v>2020</v>
      </c>
    </row>
    <row r="4" spans="1:8" ht="12.75">
      <c r="A4" s="60" t="s">
        <v>54</v>
      </c>
      <c r="B4" s="40">
        <v>1.1612256</v>
      </c>
      <c r="C4" s="40">
        <v>1.2920416000000001</v>
      </c>
      <c r="D4" s="40">
        <v>1.41519552</v>
      </c>
      <c r="E4" s="40">
        <v>1.54531072</v>
      </c>
      <c r="F4" s="40">
        <v>1.6648672</v>
      </c>
      <c r="G4" s="40">
        <v>1.7763878400000002</v>
      </c>
      <c r="H4" s="40">
        <v>1.8883289599999997</v>
      </c>
    </row>
    <row r="5" spans="1:8" ht="12.75">
      <c r="A5" s="61" t="s">
        <v>55</v>
      </c>
      <c r="B5" s="40">
        <v>1.9850577560000005</v>
      </c>
      <c r="C5" s="40">
        <v>2.121821504</v>
      </c>
      <c r="D5" s="40">
        <v>2.259988896</v>
      </c>
      <c r="E5" s="40">
        <v>2.398522456</v>
      </c>
      <c r="F5" s="40">
        <v>2.5310752720000007</v>
      </c>
      <c r="G5" s="40">
        <v>2.654595944</v>
      </c>
      <c r="H5" s="40">
        <v>2.767436716</v>
      </c>
    </row>
    <row r="6" spans="1:8" ht="12.75">
      <c r="A6" s="62" t="s">
        <v>56</v>
      </c>
      <c r="B6" s="40">
        <v>0.12835736</v>
      </c>
      <c r="C6" s="40">
        <v>0.13614208</v>
      </c>
      <c r="D6" s="40">
        <v>0.137119696</v>
      </c>
      <c r="E6" s="40">
        <v>0.13751798399999998</v>
      </c>
      <c r="F6" s="40">
        <v>0.137843856</v>
      </c>
      <c r="G6" s="40">
        <v>0.137880064</v>
      </c>
      <c r="H6" s="40">
        <v>0.137192112</v>
      </c>
    </row>
    <row r="7" spans="1:8" ht="12.75">
      <c r="A7" s="63" t="s">
        <v>3</v>
      </c>
      <c r="B7" s="40">
        <v>1.0474072704</v>
      </c>
      <c r="C7" s="40">
        <v>1.1208398975999998</v>
      </c>
      <c r="D7" s="40">
        <v>1.1869540704</v>
      </c>
      <c r="E7" s="40">
        <v>1.247238288</v>
      </c>
      <c r="F7" s="40">
        <v>1.3042354032</v>
      </c>
      <c r="G7" s="40">
        <v>1.358875728</v>
      </c>
      <c r="H7" s="40">
        <v>1.410663096</v>
      </c>
    </row>
    <row r="8" spans="1:8" ht="12.75">
      <c r="A8" s="18" t="s">
        <v>57</v>
      </c>
      <c r="B8" s="40">
        <v>0.47845601599999993</v>
      </c>
      <c r="C8" s="40">
        <v>0.4981414879999999</v>
      </c>
      <c r="D8" s="40">
        <v>0.50018432</v>
      </c>
      <c r="E8" s="40">
        <v>0.49783196799999996</v>
      </c>
      <c r="F8" s="40">
        <v>0.49232251199999993</v>
      </c>
      <c r="G8" s="40">
        <v>0.48582259200000005</v>
      </c>
      <c r="H8" s="40">
        <v>0.47882744</v>
      </c>
    </row>
    <row r="9" spans="1:8" ht="12.75">
      <c r="A9" s="18" t="s">
        <v>58</v>
      </c>
      <c r="B9" s="40">
        <v>0.27990536</v>
      </c>
      <c r="C9" s="40">
        <v>0.299801072</v>
      </c>
      <c r="D9" s="40">
        <v>0.31368905919999995</v>
      </c>
      <c r="E9" s="40">
        <v>0.32309075839999996</v>
      </c>
      <c r="F9" s="40">
        <v>0.33151717760000005</v>
      </c>
      <c r="G9" s="40">
        <v>0.34037271999999996</v>
      </c>
      <c r="H9" s="40">
        <v>0.348565072</v>
      </c>
    </row>
    <row r="10" spans="1:8" ht="12.75">
      <c r="A10" s="18" t="s">
        <v>59</v>
      </c>
      <c r="B10" s="40">
        <v>3.0520935</v>
      </c>
      <c r="C10" s="40">
        <v>3.42899688</v>
      </c>
      <c r="D10" s="40">
        <v>3.81255786</v>
      </c>
      <c r="E10" s="40">
        <v>4.23179248</v>
      </c>
      <c r="F10" s="40">
        <v>4.65826724</v>
      </c>
      <c r="G10" s="40">
        <v>5.080830659999999</v>
      </c>
      <c r="H10" s="40">
        <v>5.4825890799999994</v>
      </c>
    </row>
    <row r="11" spans="1:8" ht="12.75">
      <c r="A11" s="18" t="s">
        <v>60</v>
      </c>
      <c r="B11" s="40">
        <v>0.5404639680000001</v>
      </c>
      <c r="C11" s="40">
        <v>0.5440986672</v>
      </c>
      <c r="D11" s="40">
        <v>0.5366185616</v>
      </c>
      <c r="E11" s="40">
        <v>0.5259251712</v>
      </c>
      <c r="F11" s="40">
        <v>0.5172334992</v>
      </c>
      <c r="G11" s="40">
        <v>0.5090685952</v>
      </c>
      <c r="H11" s="40">
        <v>0.5008510143999999</v>
      </c>
    </row>
    <row r="12" spans="1:8" ht="12.75">
      <c r="A12" s="64" t="s">
        <v>48</v>
      </c>
      <c r="B12" s="40">
        <v>0.6071019304</v>
      </c>
      <c r="C12" s="40">
        <v>0.6174568344000001</v>
      </c>
      <c r="D12" s="40">
        <v>0.6242788888000002</v>
      </c>
      <c r="E12" s="40">
        <v>0.6272026264</v>
      </c>
      <c r="F12" s="40">
        <v>0.6271417152000001</v>
      </c>
      <c r="G12" s="40">
        <v>0.6256798464</v>
      </c>
      <c r="H12" s="40">
        <v>0.6239743327999999</v>
      </c>
    </row>
    <row r="13" spans="1:8" ht="12.75">
      <c r="A13" s="18" t="s">
        <v>62</v>
      </c>
      <c r="B13" s="40">
        <v>0.2164988448</v>
      </c>
      <c r="C13" s="40">
        <v>0.24419936640000003</v>
      </c>
      <c r="D13" s="40">
        <v>0.2743372704</v>
      </c>
      <c r="E13" s="40">
        <v>0.30549624</v>
      </c>
      <c r="F13" s="40">
        <v>0.33691871039999993</v>
      </c>
      <c r="G13" s="40">
        <v>0.3694939968</v>
      </c>
      <c r="H13" s="40">
        <v>0.4016081568</v>
      </c>
    </row>
    <row r="14" spans="1:8" ht="12.75">
      <c r="A14" s="18" t="s">
        <v>7</v>
      </c>
      <c r="B14" s="40">
        <v>6.9039103511999995</v>
      </c>
      <c r="C14" s="40">
        <v>7.441638629599999</v>
      </c>
      <c r="D14" s="40">
        <v>7.951416609600002</v>
      </c>
      <c r="E14" s="40">
        <v>8.4497624976</v>
      </c>
      <c r="F14" s="40">
        <v>8.933083350400002</v>
      </c>
      <c r="G14" s="40">
        <v>9.3973196088</v>
      </c>
      <c r="H14" s="40">
        <v>9.825859743200002</v>
      </c>
    </row>
    <row r="15" spans="1:8" ht="12.75">
      <c r="A15" s="65" t="s">
        <v>8</v>
      </c>
      <c r="B15" s="40">
        <v>0.4470171936</v>
      </c>
      <c r="C15" s="40">
        <v>0.4310193312</v>
      </c>
      <c r="D15" s="40">
        <v>0.4075865648</v>
      </c>
      <c r="E15" s="40">
        <v>0.388153264</v>
      </c>
      <c r="F15" s="40">
        <v>0.36841231199999996</v>
      </c>
      <c r="G15" s="40">
        <v>0.34949176319999997</v>
      </c>
      <c r="H15" s="40">
        <v>0.3315967184</v>
      </c>
    </row>
    <row r="16" spans="1:8" ht="12.75">
      <c r="A16" s="65" t="s">
        <v>10</v>
      </c>
      <c r="B16" s="40">
        <v>1.6484754296000002</v>
      </c>
      <c r="C16" s="40">
        <v>1.7468447984</v>
      </c>
      <c r="D16" s="40">
        <v>1.8303367671999997</v>
      </c>
      <c r="E16" s="40">
        <v>1.9047237672000001</v>
      </c>
      <c r="F16" s="40">
        <v>1.9766708736</v>
      </c>
      <c r="G16" s="40">
        <v>2.0482609224000004</v>
      </c>
      <c r="H16" s="40">
        <v>2.1184227408000003</v>
      </c>
    </row>
    <row r="17" spans="1:8" ht="12.75">
      <c r="A17" s="18" t="s">
        <v>63</v>
      </c>
      <c r="B17" s="40">
        <v>0.0064600912</v>
      </c>
      <c r="C17" s="40">
        <v>0.0065510784</v>
      </c>
      <c r="D17" s="40">
        <v>0.0065510784</v>
      </c>
      <c r="E17" s="40">
        <v>0.006596572</v>
      </c>
      <c r="F17" s="40">
        <v>0.0065510784</v>
      </c>
      <c r="G17" s="40">
        <v>0.006505584799999999</v>
      </c>
      <c r="H17" s="40">
        <v>0.0064145975999999995</v>
      </c>
    </row>
    <row r="18" spans="1:8" ht="12.75">
      <c r="A18" s="18" t="s">
        <v>11</v>
      </c>
      <c r="B18" s="40">
        <v>56.269823208</v>
      </c>
      <c r="C18" s="40">
        <v>59.3891246544</v>
      </c>
      <c r="D18" s="40">
        <v>62.106117844799996</v>
      </c>
      <c r="E18" s="40">
        <v>64.3578264384</v>
      </c>
      <c r="F18" s="40">
        <v>66.54232130400001</v>
      </c>
      <c r="G18" s="40">
        <v>68.68546511520002</v>
      </c>
      <c r="H18" s="40">
        <v>70.43277851520001</v>
      </c>
    </row>
    <row r="19" spans="1:8" ht="12.75">
      <c r="A19" s="18" t="s">
        <v>64</v>
      </c>
      <c r="B19" s="40">
        <v>1.198799576</v>
      </c>
      <c r="C19" s="40">
        <v>1.3212505935999999</v>
      </c>
      <c r="D19" s="40">
        <v>1.443393084</v>
      </c>
      <c r="E19" s="40">
        <v>1.5625188639999998</v>
      </c>
      <c r="F19" s="40">
        <v>1.6852098472</v>
      </c>
      <c r="G19" s="40">
        <v>1.8045755927999998</v>
      </c>
      <c r="H19" s="40">
        <v>1.9196905192</v>
      </c>
    </row>
    <row r="20" spans="1:8" ht="12.75">
      <c r="A20" s="65" t="s">
        <v>12</v>
      </c>
      <c r="B20" s="40">
        <v>0.1712015272</v>
      </c>
      <c r="C20" s="40">
        <v>0.17563601439999998</v>
      </c>
      <c r="D20" s="40">
        <v>0.1763940464</v>
      </c>
      <c r="E20" s="40">
        <v>0.17665935759999998</v>
      </c>
      <c r="F20" s="40">
        <v>0.17624244</v>
      </c>
      <c r="G20" s="40">
        <v>0.1751811952</v>
      </c>
      <c r="H20" s="40">
        <v>0.1734756232</v>
      </c>
    </row>
    <row r="21" spans="1:8" ht="12.75">
      <c r="A21" s="65" t="s">
        <v>13</v>
      </c>
      <c r="B21" s="40">
        <v>0.5771937136</v>
      </c>
      <c r="C21" s="40">
        <v>0.5785938536</v>
      </c>
      <c r="D21" s="40">
        <v>0.5752895231999999</v>
      </c>
      <c r="E21" s="40">
        <v>0.5722652208</v>
      </c>
      <c r="F21" s="40">
        <v>0.5677847728</v>
      </c>
      <c r="G21" s="40">
        <v>0.5616241567999999</v>
      </c>
      <c r="H21" s="40">
        <v>0.5541754120000001</v>
      </c>
    </row>
    <row r="22" spans="1:8" ht="12.75">
      <c r="A22" s="18" t="s">
        <v>65</v>
      </c>
      <c r="B22" s="40">
        <v>0.5531498496</v>
      </c>
      <c r="C22" s="40">
        <v>0.6702862336</v>
      </c>
      <c r="D22" s="40">
        <v>0.7616929792</v>
      </c>
      <c r="E22" s="40">
        <v>0.9001037824</v>
      </c>
      <c r="F22" s="40">
        <v>1.0655449088</v>
      </c>
      <c r="G22" s="40">
        <v>1.256506368</v>
      </c>
      <c r="H22" s="40">
        <v>1.4744233984</v>
      </c>
    </row>
    <row r="23" spans="1:8" ht="12.75">
      <c r="A23" s="65" t="s">
        <v>14</v>
      </c>
      <c r="B23" s="40">
        <v>0.307380224</v>
      </c>
      <c r="C23" s="40">
        <v>0.31264276480000003</v>
      </c>
      <c r="D23" s="40">
        <v>0.31814451200000005</v>
      </c>
      <c r="E23" s="40">
        <v>0.3206561792</v>
      </c>
      <c r="F23" s="40">
        <v>0.3213737984</v>
      </c>
      <c r="G23" s="40">
        <v>0.32125419520000004</v>
      </c>
      <c r="H23" s="40">
        <v>0.32083558400000006</v>
      </c>
    </row>
    <row r="24" spans="1:8" ht="12.75">
      <c r="A24" s="66" t="s">
        <v>66</v>
      </c>
      <c r="B24" s="40">
        <v>0.335673856</v>
      </c>
      <c r="C24" s="40">
        <v>0.37478784</v>
      </c>
      <c r="D24" s="40">
        <v>0.41357478400000003</v>
      </c>
      <c r="E24" s="40">
        <v>0.45124979200000004</v>
      </c>
      <c r="F24" s="40">
        <v>0.48722419199999994</v>
      </c>
      <c r="G24" s="40">
        <v>0.521170944</v>
      </c>
      <c r="H24" s="40">
        <v>0.5527957119999999</v>
      </c>
    </row>
    <row r="25" spans="1:8" ht="12.75">
      <c r="A25" s="66" t="s">
        <v>67</v>
      </c>
      <c r="B25" s="40">
        <v>3.0305996136</v>
      </c>
      <c r="C25" s="40">
        <v>3.3415132711999997</v>
      </c>
      <c r="D25" s="40">
        <v>3.6591648288000003</v>
      </c>
      <c r="E25" s="40">
        <v>3.9784334824</v>
      </c>
      <c r="F25" s="40">
        <v>4.272367632</v>
      </c>
      <c r="G25" s="40">
        <v>4.55077766</v>
      </c>
      <c r="H25" s="40">
        <v>4.834362395199999</v>
      </c>
    </row>
    <row r="26" spans="1:8" ht="12.75">
      <c r="A26" s="67" t="s">
        <v>15</v>
      </c>
      <c r="B26" s="40">
        <v>0.092205132</v>
      </c>
      <c r="C26" s="40">
        <v>0.087098928</v>
      </c>
      <c r="D26" s="40">
        <v>0.08175795599999999</v>
      </c>
      <c r="E26" s="40">
        <v>0.077238672</v>
      </c>
      <c r="F26" s="40">
        <v>0.07354107599999998</v>
      </c>
      <c r="G26" s="40">
        <v>0.06984347999999999</v>
      </c>
      <c r="H26" s="40">
        <v>0.06614588400000002</v>
      </c>
    </row>
    <row r="27" spans="1:8" ht="12.75">
      <c r="A27" s="68" t="s">
        <v>68</v>
      </c>
      <c r="B27" s="40">
        <v>1.4372042608000002</v>
      </c>
      <c r="C27" s="40">
        <v>1.675462712</v>
      </c>
      <c r="D27" s="40">
        <v>1.9030424895999998</v>
      </c>
      <c r="E27" s="40">
        <v>2.1466856544</v>
      </c>
      <c r="F27" s="40">
        <v>2.4156490736</v>
      </c>
      <c r="G27" s="40">
        <v>2.715498968</v>
      </c>
      <c r="H27" s="40">
        <v>3.0536771328</v>
      </c>
    </row>
    <row r="28" spans="1:8" ht="12.75">
      <c r="A28" s="67" t="s">
        <v>16</v>
      </c>
      <c r="B28" s="40">
        <v>0.2961325008</v>
      </c>
      <c r="C28" s="40">
        <v>0.30337842239999996</v>
      </c>
      <c r="D28" s="40">
        <v>0.3071795616</v>
      </c>
      <c r="E28" s="40">
        <v>0.30818923919999996</v>
      </c>
      <c r="F28" s="40">
        <v>0.3080704536</v>
      </c>
      <c r="G28" s="40">
        <v>0.307654704</v>
      </c>
      <c r="H28" s="40">
        <v>0.30676381199999997</v>
      </c>
    </row>
    <row r="29" spans="1:8" ht="12.75">
      <c r="A29" s="67" t="s">
        <v>17</v>
      </c>
      <c r="B29" s="40">
        <v>3.8401425160000002</v>
      </c>
      <c r="C29" s="40">
        <v>3.9351730984</v>
      </c>
      <c r="D29" s="40">
        <v>4.0095595728</v>
      </c>
      <c r="E29" s="40">
        <v>4.0816447368</v>
      </c>
      <c r="F29" s="40">
        <v>4.1425617768</v>
      </c>
      <c r="G29" s="40">
        <v>4.1891971552000005</v>
      </c>
      <c r="H29" s="40">
        <v>4.2243936672</v>
      </c>
    </row>
    <row r="30" spans="1:8" ht="12.75">
      <c r="A30" s="69" t="s">
        <v>69</v>
      </c>
      <c r="B30" s="40">
        <v>0.207899328</v>
      </c>
      <c r="C30" s="40">
        <v>0.20378703359999997</v>
      </c>
      <c r="D30" s="40">
        <v>0.2003601216</v>
      </c>
      <c r="E30" s="40">
        <v>0.1951055232</v>
      </c>
      <c r="F30" s="40">
        <v>0.1887086208</v>
      </c>
      <c r="G30" s="40">
        <v>0.18181672</v>
      </c>
      <c r="H30" s="40">
        <v>0.17454405120000002</v>
      </c>
    </row>
    <row r="31" spans="1:8" ht="12.75">
      <c r="A31" s="70" t="s">
        <v>18</v>
      </c>
      <c r="B31" s="40">
        <v>4.462609486400001</v>
      </c>
      <c r="C31" s="40">
        <v>4.587780308799999</v>
      </c>
      <c r="D31" s="40">
        <v>4.607780673599999</v>
      </c>
      <c r="E31" s="40">
        <v>4.598960288</v>
      </c>
      <c r="F31" s="40">
        <v>4.570476622399999</v>
      </c>
      <c r="G31" s="40">
        <v>4.5322736784</v>
      </c>
      <c r="H31" s="40">
        <v>4.486823411199999</v>
      </c>
    </row>
    <row r="32" spans="1:8" ht="12.75">
      <c r="A32" s="70" t="s">
        <v>19</v>
      </c>
      <c r="B32" s="40">
        <v>0.7048926719999999</v>
      </c>
      <c r="C32" s="40">
        <v>0.7252901568</v>
      </c>
      <c r="D32" s="40">
        <v>0.7361133120000001</v>
      </c>
      <c r="E32" s="40">
        <v>0.7375702752000001</v>
      </c>
      <c r="F32" s="40">
        <v>0.7339625568000001</v>
      </c>
      <c r="G32" s="40">
        <v>0.7265389824</v>
      </c>
      <c r="H32" s="40">
        <v>0.71634024</v>
      </c>
    </row>
    <row r="33" spans="1:8" ht="12.75">
      <c r="A33" s="70" t="s">
        <v>20</v>
      </c>
      <c r="B33" s="40">
        <v>0.538125924</v>
      </c>
      <c r="C33" s="40">
        <v>0.5302863663999999</v>
      </c>
      <c r="D33" s="40">
        <v>0.5175146368000001</v>
      </c>
      <c r="E33" s="40">
        <v>0.5046909895999999</v>
      </c>
      <c r="F33" s="40">
        <v>0.49264610639999995</v>
      </c>
      <c r="G33" s="40">
        <v>0.4804454704</v>
      </c>
      <c r="H33" s="40">
        <v>0.4683486696</v>
      </c>
    </row>
    <row r="34" spans="1:8" ht="12.75">
      <c r="A34" s="67" t="s">
        <v>21</v>
      </c>
      <c r="B34" s="40">
        <v>0.017081124</v>
      </c>
      <c r="C34" s="40">
        <v>0.017884941600000002</v>
      </c>
      <c r="D34" s="40">
        <v>0.0186887592</v>
      </c>
      <c r="E34" s="40">
        <v>0.0193586072</v>
      </c>
      <c r="F34" s="40">
        <v>0.0198944856</v>
      </c>
      <c r="G34" s="40">
        <v>0.020430364</v>
      </c>
      <c r="H34" s="40">
        <v>0.0208992576</v>
      </c>
    </row>
    <row r="35" spans="1:8" ht="12.75">
      <c r="A35" s="66" t="s">
        <v>23</v>
      </c>
      <c r="B35" s="40">
        <v>28.8153439616</v>
      </c>
      <c r="C35" s="40">
        <v>31.619369971199998</v>
      </c>
      <c r="D35" s="40">
        <v>34.4104017472</v>
      </c>
      <c r="E35" s="40">
        <v>37.126708153600006</v>
      </c>
      <c r="F35" s="40">
        <v>39.699600511999996</v>
      </c>
      <c r="G35" s="40">
        <v>41.96639511039999</v>
      </c>
      <c r="H35" s="40">
        <v>44.040220223999995</v>
      </c>
    </row>
    <row r="36" spans="1:8" ht="12.75">
      <c r="A36" s="71" t="s">
        <v>70</v>
      </c>
      <c r="B36" s="40">
        <v>6.8414611872</v>
      </c>
      <c r="C36" s="40">
        <v>7.4094021216</v>
      </c>
      <c r="D36" s="40">
        <v>7.9519229376</v>
      </c>
      <c r="E36" s="40">
        <v>8.4485525664</v>
      </c>
      <c r="F36" s="40">
        <v>8.912450980800001</v>
      </c>
      <c r="G36" s="40">
        <v>9.3757495104</v>
      </c>
      <c r="H36" s="40">
        <v>9.819251841599998</v>
      </c>
    </row>
    <row r="37" spans="1:8" ht="12.75">
      <c r="A37" s="72" t="s">
        <v>71</v>
      </c>
      <c r="B37" s="40">
        <v>2.634530288</v>
      </c>
      <c r="C37" s="40">
        <v>2.9138306239999996</v>
      </c>
      <c r="D37" s="40">
        <v>3.170813984</v>
      </c>
      <c r="E37" s="40">
        <v>3.3978610368</v>
      </c>
      <c r="F37" s="40">
        <v>3.6432576032</v>
      </c>
      <c r="G37" s="40">
        <v>3.9270213344000005</v>
      </c>
      <c r="H37" s="40">
        <v>4.2159698176</v>
      </c>
    </row>
    <row r="38" spans="1:8" ht="12.75">
      <c r="A38" s="73" t="s">
        <v>72</v>
      </c>
      <c r="B38" s="40">
        <v>0.5386064976</v>
      </c>
      <c r="C38" s="40">
        <v>0.6252400944</v>
      </c>
      <c r="D38" s="40">
        <v>0.7155847775999999</v>
      </c>
      <c r="E38" s="40">
        <v>0.8208673631999999</v>
      </c>
      <c r="F38" s="40">
        <v>0.9329795952</v>
      </c>
      <c r="G38" s="40">
        <v>1.04627688</v>
      </c>
      <c r="H38" s="40">
        <v>1.1555512223999997</v>
      </c>
    </row>
    <row r="39" spans="1:8" ht="12.75">
      <c r="A39" s="67" t="s">
        <v>25</v>
      </c>
      <c r="B39" s="40">
        <v>0.23380936400000002</v>
      </c>
      <c r="C39" s="40">
        <v>0.2400620184</v>
      </c>
      <c r="D39" s="40">
        <v>0.2529664328</v>
      </c>
      <c r="E39" s="40">
        <v>0.265405224</v>
      </c>
      <c r="F39" s="40">
        <v>0.2794404376</v>
      </c>
      <c r="G39" s="40">
        <v>0.293342616</v>
      </c>
      <c r="H39" s="40">
        <v>0.3055818544</v>
      </c>
    </row>
    <row r="40" spans="1:8" ht="12.75">
      <c r="A40" s="74" t="s">
        <v>73</v>
      </c>
      <c r="B40" s="40">
        <v>0.30157853440000004</v>
      </c>
      <c r="C40" s="40">
        <v>0.3573645504</v>
      </c>
      <c r="D40" s="40">
        <v>0.40352998399999995</v>
      </c>
      <c r="E40" s="40">
        <v>0.4464217472</v>
      </c>
      <c r="F40" s="40">
        <v>0.48430279040000007</v>
      </c>
      <c r="G40" s="40">
        <v>0.5153692544</v>
      </c>
      <c r="H40" s="40">
        <v>0.5409573312</v>
      </c>
    </row>
    <row r="41" spans="1:8" ht="12.75">
      <c r="A41" s="67" t="s">
        <v>26</v>
      </c>
      <c r="B41" s="40">
        <v>3.7496250272</v>
      </c>
      <c r="C41" s="40">
        <v>3.7881003488</v>
      </c>
      <c r="D41" s="40">
        <v>3.803239264</v>
      </c>
      <c r="E41" s="40">
        <v>3.779109552</v>
      </c>
      <c r="F41" s="40">
        <v>3.7278752319999997</v>
      </c>
      <c r="G41" s="40">
        <v>3.6517840032</v>
      </c>
      <c r="H41" s="40">
        <v>3.5606860767999997</v>
      </c>
    </row>
    <row r="42" spans="1:8" ht="12.75">
      <c r="A42" s="70" t="s">
        <v>27</v>
      </c>
      <c r="B42" s="40">
        <v>6.6446104968</v>
      </c>
      <c r="C42" s="40">
        <v>6.748687180799999</v>
      </c>
      <c r="D42" s="40">
        <v>6.8360362943999995</v>
      </c>
      <c r="E42" s="40">
        <v>6.8836910448</v>
      </c>
      <c r="F42" s="40">
        <v>6.896492208000001</v>
      </c>
      <c r="G42" s="40">
        <v>6.8589493008</v>
      </c>
      <c r="H42" s="40">
        <v>6.7748273712</v>
      </c>
    </row>
    <row r="43" spans="1:8" ht="12.75">
      <c r="A43" s="75" t="s">
        <v>74</v>
      </c>
      <c r="B43" s="40">
        <v>0.14404546880000002</v>
      </c>
      <c r="C43" s="40">
        <v>0.1880913328</v>
      </c>
      <c r="D43" s="40">
        <v>0.21748475359999997</v>
      </c>
      <c r="E43" s="40">
        <v>0.2501982144</v>
      </c>
      <c r="F43" s="40">
        <v>0.2843282256</v>
      </c>
      <c r="G43" s="40">
        <v>0.3183254352</v>
      </c>
      <c r="H43" s="40">
        <v>0.3515258352</v>
      </c>
    </row>
    <row r="44" spans="1:8" ht="12.75">
      <c r="A44" s="76" t="s">
        <v>75</v>
      </c>
      <c r="B44" s="40">
        <v>0.6922348224</v>
      </c>
      <c r="C44" s="40">
        <v>0.6868183392000001</v>
      </c>
      <c r="D44" s="40">
        <v>0.6686669184</v>
      </c>
      <c r="E44" s="40">
        <v>0.6564281471999999</v>
      </c>
      <c r="F44" s="40">
        <v>0.6532857599999999</v>
      </c>
      <c r="G44" s="40">
        <v>0.6597772704</v>
      </c>
      <c r="H44" s="40">
        <v>0.6645735456</v>
      </c>
    </row>
    <row r="45" spans="1:8" ht="12.75">
      <c r="A45" s="76" t="s">
        <v>111</v>
      </c>
      <c r="B45" s="40">
        <v>0.1236493856</v>
      </c>
      <c r="C45" s="40">
        <v>0.09756934719999999</v>
      </c>
      <c r="D45" s="40">
        <v>0.11043626879999999</v>
      </c>
      <c r="E45" s="40">
        <v>0.12549575999999998</v>
      </c>
      <c r="F45" s="40">
        <v>0.1426901216</v>
      </c>
      <c r="G45" s="40">
        <v>0.15959598719999998</v>
      </c>
      <c r="H45" s="40">
        <v>0.17407848639999998</v>
      </c>
    </row>
    <row r="46" spans="1:8" ht="12.75">
      <c r="A46" s="70" t="s">
        <v>28</v>
      </c>
      <c r="B46" s="40">
        <v>0.12073347360000003</v>
      </c>
      <c r="C46" s="40">
        <v>0.1137272256</v>
      </c>
      <c r="D46" s="40">
        <v>0.10943307359999999</v>
      </c>
      <c r="E46" s="40">
        <v>0.10635936479999998</v>
      </c>
      <c r="F46" s="40">
        <v>0.10342126079999998</v>
      </c>
      <c r="G46" s="40">
        <v>0.10057355999999999</v>
      </c>
      <c r="H46" s="40">
        <v>0.09768065759999998</v>
      </c>
    </row>
    <row r="47" spans="1:8" ht="12.75">
      <c r="A47" s="70" t="s">
        <v>29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</row>
    <row r="48" spans="1:8" ht="12.75">
      <c r="A48" s="67" t="s">
        <v>30</v>
      </c>
      <c r="B48" s="40">
        <v>0.198888792</v>
      </c>
      <c r="C48" s="40">
        <v>0.19851474000000002</v>
      </c>
      <c r="D48" s="40">
        <v>0.197499456</v>
      </c>
      <c r="E48" s="40">
        <v>0.19520170800000003</v>
      </c>
      <c r="F48" s="40">
        <v>0.19204898399999998</v>
      </c>
      <c r="G48" s="40">
        <v>0.18905656799999998</v>
      </c>
      <c r="H48" s="40">
        <v>0.186117588</v>
      </c>
    </row>
    <row r="49" spans="1:8" ht="12.75">
      <c r="A49" s="67" t="s">
        <v>31</v>
      </c>
      <c r="B49" s="40"/>
      <c r="C49" s="40"/>
      <c r="D49" s="40"/>
      <c r="E49" s="40"/>
      <c r="F49" s="40"/>
      <c r="G49" s="40"/>
      <c r="H49" s="40"/>
    </row>
    <row r="50" spans="1:8" ht="12.75">
      <c r="A50" s="73" t="s">
        <v>32</v>
      </c>
      <c r="B50" s="40">
        <v>4.2332544072000005</v>
      </c>
      <c r="C50" s="40">
        <v>4.635861963199999</v>
      </c>
      <c r="D50" s="40">
        <v>5.0292627008</v>
      </c>
      <c r="E50" s="40">
        <v>5.3989088296</v>
      </c>
      <c r="F50" s="40">
        <v>5.7420026976</v>
      </c>
      <c r="G50" s="40">
        <v>6.06200322</v>
      </c>
      <c r="H50" s="40">
        <v>6.3570283399999985</v>
      </c>
    </row>
    <row r="51" spans="1:8" ht="12.75">
      <c r="A51" s="72" t="s">
        <v>76</v>
      </c>
      <c r="B51" s="40">
        <v>0.1562277088</v>
      </c>
      <c r="C51" s="40">
        <v>0.1553327288</v>
      </c>
      <c r="D51" s="40">
        <v>0.153757564</v>
      </c>
      <c r="E51" s="40">
        <v>0.1517528088</v>
      </c>
      <c r="F51" s="40">
        <v>0.149998648</v>
      </c>
      <c r="G51" s="40">
        <v>0.1486382784</v>
      </c>
      <c r="H51" s="40">
        <v>0.147134712</v>
      </c>
    </row>
    <row r="52" spans="1:8" ht="12.75">
      <c r="A52" s="67" t="s">
        <v>33</v>
      </c>
      <c r="B52" s="40"/>
      <c r="C52" s="40"/>
      <c r="D52" s="40"/>
      <c r="E52" s="40"/>
      <c r="F52" s="40"/>
      <c r="G52" s="40"/>
      <c r="H52" s="40"/>
    </row>
    <row r="53" spans="1:8" ht="12.75">
      <c r="A53" s="66" t="s">
        <v>77</v>
      </c>
      <c r="B53" s="40">
        <v>0.0962843136</v>
      </c>
      <c r="C53" s="40">
        <v>0.10484388480000001</v>
      </c>
      <c r="D53" s="40">
        <v>0.1100578368</v>
      </c>
      <c r="E53" s="40">
        <v>0.11653182720000001</v>
      </c>
      <c r="F53" s="40">
        <v>0.12465690240000002</v>
      </c>
      <c r="G53" s="40">
        <v>0.134042016</v>
      </c>
      <c r="H53" s="40">
        <v>0.1429926336</v>
      </c>
    </row>
    <row r="54" spans="1:8" ht="12.75">
      <c r="A54" s="77" t="s">
        <v>78</v>
      </c>
      <c r="B54" s="40">
        <v>1.6752645024</v>
      </c>
      <c r="C54" s="40">
        <v>1.8338310143999998</v>
      </c>
      <c r="D54" s="40">
        <v>1.9742874528</v>
      </c>
      <c r="E54" s="40">
        <v>2.0922510144</v>
      </c>
      <c r="F54" s="40">
        <v>2.190988128</v>
      </c>
      <c r="G54" s="40">
        <v>2.284846272</v>
      </c>
      <c r="H54" s="40">
        <v>2.3880488831999998</v>
      </c>
    </row>
    <row r="55" spans="1:8" ht="12.75">
      <c r="A55" s="66" t="s">
        <v>79</v>
      </c>
      <c r="B55" s="40">
        <v>0.625100752</v>
      </c>
      <c r="C55" s="40">
        <v>0.7042461839999999</v>
      </c>
      <c r="D55" s="40">
        <v>0.7939696079999998</v>
      </c>
      <c r="E55" s="40">
        <v>0.891824648</v>
      </c>
      <c r="F55" s="40">
        <v>0.9965364320000001</v>
      </c>
      <c r="G55" s="40">
        <v>1.1073469280000001</v>
      </c>
      <c r="H55" s="40">
        <v>1.221430744</v>
      </c>
    </row>
    <row r="56" spans="1:8" ht="12.75">
      <c r="A56" s="70" t="s">
        <v>34</v>
      </c>
      <c r="B56" s="40">
        <v>0.9081246719999999</v>
      </c>
      <c r="C56" s="40">
        <v>0.9389178239999999</v>
      </c>
      <c r="D56" s="40">
        <v>0.9635159039999999</v>
      </c>
      <c r="E56" s="40">
        <v>0.9804005119999999</v>
      </c>
      <c r="F56" s="40">
        <v>0.990786368</v>
      </c>
      <c r="G56" s="40">
        <v>0.99728512</v>
      </c>
      <c r="H56" s="40">
        <v>1.002569152</v>
      </c>
    </row>
    <row r="57" spans="1:8" ht="12.75">
      <c r="A57" s="70" t="s">
        <v>35</v>
      </c>
      <c r="B57" s="40">
        <v>0.18896371199999998</v>
      </c>
      <c r="C57" s="40">
        <v>0.2026860768</v>
      </c>
      <c r="D57" s="40">
        <v>0.2124716976</v>
      </c>
      <c r="E57" s="40">
        <v>0.22040142480000002</v>
      </c>
      <c r="F57" s="40">
        <v>0.22726260720000002</v>
      </c>
      <c r="G57" s="40">
        <v>0.2328865272</v>
      </c>
      <c r="H57" s="40">
        <v>0.2374981416</v>
      </c>
    </row>
    <row r="58" spans="1:8" ht="12.75">
      <c r="A58" s="66" t="s">
        <v>80</v>
      </c>
      <c r="B58" s="40">
        <v>3.1473238103999996</v>
      </c>
      <c r="C58" s="40">
        <v>3.6352426703999994</v>
      </c>
      <c r="D58" s="40">
        <v>4.1692620815999994</v>
      </c>
      <c r="E58" s="40">
        <v>4.7500045296</v>
      </c>
      <c r="F58" s="40">
        <v>5.380289508</v>
      </c>
      <c r="G58" s="40">
        <v>6.053233058400001</v>
      </c>
      <c r="H58" s="40">
        <v>6.7465721664</v>
      </c>
    </row>
    <row r="59" spans="1:8" ht="12.75">
      <c r="A59" s="73" t="s">
        <v>81</v>
      </c>
      <c r="B59" s="40">
        <v>0.7179051263999999</v>
      </c>
      <c r="C59" s="40">
        <v>0.7688808512</v>
      </c>
      <c r="D59" s="40">
        <v>0.8010779391999999</v>
      </c>
      <c r="E59" s="40">
        <v>0.8287062784</v>
      </c>
      <c r="F59" s="40">
        <v>0.8521615871999999</v>
      </c>
      <c r="G59" s="40">
        <v>0.8776314624</v>
      </c>
      <c r="H59" s="40">
        <v>0.9050439551999999</v>
      </c>
    </row>
    <row r="60" spans="1:8" ht="12.75">
      <c r="A60" s="70" t="s">
        <v>36</v>
      </c>
      <c r="B60" s="40">
        <v>0.2578290504</v>
      </c>
      <c r="C60" s="40">
        <v>0.2650027896</v>
      </c>
      <c r="D60" s="40">
        <v>0.2716901736</v>
      </c>
      <c r="E60" s="40">
        <v>0.2767361088</v>
      </c>
      <c r="F60" s="40">
        <v>0.28050536159999995</v>
      </c>
      <c r="G60" s="40">
        <v>0.28390984799999996</v>
      </c>
      <c r="H60" s="40">
        <v>0.2877398952</v>
      </c>
    </row>
    <row r="61" spans="1:8" ht="12.75">
      <c r="A61" s="78" t="s">
        <v>82</v>
      </c>
      <c r="B61" s="40">
        <v>4.0273403872</v>
      </c>
      <c r="C61" s="40">
        <v>4.534815129599999</v>
      </c>
      <c r="D61" s="40">
        <v>5.1805920512</v>
      </c>
      <c r="E61" s="40">
        <v>5.8807582944</v>
      </c>
      <c r="F61" s="40">
        <v>6.652331152</v>
      </c>
      <c r="G61" s="40">
        <v>7.491533078399999</v>
      </c>
      <c r="H61" s="40">
        <v>8.3539137312</v>
      </c>
    </row>
    <row r="62" spans="1:8" ht="12.75">
      <c r="A62" s="78" t="s">
        <v>83</v>
      </c>
      <c r="B62" s="40">
        <v>0.837653684</v>
      </c>
      <c r="C62" s="40">
        <v>0.913888752</v>
      </c>
      <c r="D62" s="40">
        <v>0.9966094320000001</v>
      </c>
      <c r="E62" s="40">
        <v>1.0797961440000001</v>
      </c>
      <c r="F62" s="40">
        <v>1.16061386</v>
      </c>
      <c r="G62" s="40">
        <v>1.237936336</v>
      </c>
      <c r="H62" s="40">
        <v>1.310986852</v>
      </c>
    </row>
    <row r="63" spans="1:8" ht="12.75">
      <c r="A63" s="79" t="s">
        <v>84</v>
      </c>
      <c r="B63" s="40">
        <v>1.97842848</v>
      </c>
      <c r="C63" s="40">
        <v>2.215068492</v>
      </c>
      <c r="D63" s="40">
        <v>2.452065036</v>
      </c>
      <c r="E63" s="40">
        <v>2.69035806</v>
      </c>
      <c r="F63" s="40">
        <v>2.913449856</v>
      </c>
      <c r="G63" s="40">
        <v>3.1076949720000004</v>
      </c>
      <c r="H63" s="40">
        <v>3.2873546879999993</v>
      </c>
    </row>
    <row r="64" spans="1:8" ht="12.75">
      <c r="A64" s="80" t="s">
        <v>37</v>
      </c>
      <c r="B64" s="40">
        <v>2.2167796704000002</v>
      </c>
      <c r="C64" s="40">
        <v>2.244932208</v>
      </c>
      <c r="D64" s="40">
        <v>2.2455138719999996</v>
      </c>
      <c r="E64" s="40">
        <v>2.2351602527999996</v>
      </c>
      <c r="F64" s="40">
        <v>2.2250392991999997</v>
      </c>
      <c r="G64" s="40">
        <v>2.212359024</v>
      </c>
      <c r="H64" s="40">
        <v>2.1952581024</v>
      </c>
    </row>
    <row r="65" spans="1:8" ht="12.75">
      <c r="A65" s="80" t="s">
        <v>85</v>
      </c>
      <c r="B65" s="40">
        <v>0.6977686312</v>
      </c>
      <c r="C65" s="40">
        <v>0.6989669408000001</v>
      </c>
      <c r="D65" s="40">
        <v>0.7060158207999999</v>
      </c>
      <c r="E65" s="40">
        <v>0.7105271039999999</v>
      </c>
      <c r="F65" s="40">
        <v>0.7106680816</v>
      </c>
      <c r="G65" s="40">
        <v>0.707002664</v>
      </c>
      <c r="H65" s="40">
        <v>0.7006586719999999</v>
      </c>
    </row>
    <row r="66" spans="1:8" ht="12.75">
      <c r="A66" s="80" t="s">
        <v>86</v>
      </c>
      <c r="B66" s="40">
        <v>1.368841688</v>
      </c>
      <c r="C66" s="40">
        <v>1.3378161039999998</v>
      </c>
      <c r="D66" s="40">
        <v>1.323482992</v>
      </c>
      <c r="E66" s="40">
        <v>1.3064955999999996</v>
      </c>
      <c r="F66" s="40">
        <v>1.2869718959999998</v>
      </c>
      <c r="G66" s="40">
        <v>1.264440008</v>
      </c>
      <c r="H66" s="40">
        <v>1.240197584</v>
      </c>
    </row>
    <row r="67" spans="1:8" ht="12.75">
      <c r="A67" s="63" t="s">
        <v>38</v>
      </c>
      <c r="B67" s="40">
        <v>7.439157155199998</v>
      </c>
      <c r="C67" s="40">
        <v>7.4315821496</v>
      </c>
      <c r="D67" s="40">
        <v>7.298643309599999</v>
      </c>
      <c r="E67" s="40">
        <v>7.0693363520000005</v>
      </c>
      <c r="F67" s="40">
        <v>6.8714832256</v>
      </c>
      <c r="G67" s="40">
        <v>6.6877767984</v>
      </c>
      <c r="H67" s="40">
        <v>6.5058261672</v>
      </c>
    </row>
    <row r="68" spans="1:8" ht="12.75">
      <c r="A68" s="81" t="s">
        <v>87</v>
      </c>
      <c r="B68" s="40">
        <v>0.7374752</v>
      </c>
      <c r="C68" s="40">
        <v>0.818453808</v>
      </c>
      <c r="D68" s="40">
        <v>0.9743292480000001</v>
      </c>
      <c r="E68" s="40">
        <v>1.1380583199999998</v>
      </c>
      <c r="F68" s="40">
        <v>1.321134144</v>
      </c>
      <c r="G68" s="40">
        <v>1.5203482240000001</v>
      </c>
      <c r="H68" s="40">
        <v>1.7285173600000001</v>
      </c>
    </row>
    <row r="69" spans="1:8" ht="12.75">
      <c r="A69" s="78" t="s">
        <v>88</v>
      </c>
      <c r="B69" s="40">
        <v>0.27385395200000007</v>
      </c>
      <c r="C69" s="40">
        <v>0.310146048</v>
      </c>
      <c r="D69" s="40">
        <v>0.352119296</v>
      </c>
      <c r="E69" s="40">
        <v>0.399063552</v>
      </c>
      <c r="F69" s="40">
        <v>0.45041817599999995</v>
      </c>
      <c r="G69" s="40">
        <v>0.505174016</v>
      </c>
      <c r="H69" s="40">
        <v>0.561499648</v>
      </c>
    </row>
    <row r="70" spans="1:8" ht="12.75">
      <c r="A70" s="82" t="s">
        <v>39</v>
      </c>
      <c r="B70" s="40"/>
      <c r="C70" s="40"/>
      <c r="D70" s="40"/>
      <c r="E70" s="40"/>
      <c r="F70" s="40"/>
      <c r="G70" s="40"/>
      <c r="H70" s="40"/>
    </row>
    <row r="71" spans="1:8" ht="12.75">
      <c r="A71" s="63" t="s">
        <v>89</v>
      </c>
      <c r="B71" s="40">
        <v>0.2461742208</v>
      </c>
      <c r="C71" s="40">
        <v>0.25123259519999996</v>
      </c>
      <c r="D71" s="40">
        <v>0.25287188320000004</v>
      </c>
      <c r="E71" s="40">
        <v>0.25380861920000003</v>
      </c>
      <c r="F71" s="40">
        <v>0.2543238239999999</v>
      </c>
      <c r="G71" s="40">
        <v>0.253855456</v>
      </c>
      <c r="H71" s="40">
        <v>0.2521693312</v>
      </c>
    </row>
    <row r="72" spans="1:8" ht="12.75">
      <c r="A72" s="63" t="s">
        <v>41</v>
      </c>
      <c r="B72" s="40">
        <v>0.11548354720000001</v>
      </c>
      <c r="C72" s="40">
        <v>0.11981869599999999</v>
      </c>
      <c r="D72" s="40">
        <v>0.1196982752</v>
      </c>
      <c r="E72" s="40">
        <v>0.11897575039999998</v>
      </c>
      <c r="F72" s="40">
        <v>0.11771133199999999</v>
      </c>
      <c r="G72" s="40">
        <v>0.1159652304</v>
      </c>
      <c r="H72" s="40">
        <v>0.11379765599999998</v>
      </c>
    </row>
    <row r="73" spans="1:8" ht="12.75">
      <c r="A73" s="78" t="s">
        <v>90</v>
      </c>
      <c r="B73" s="40">
        <v>1.5019213887999998</v>
      </c>
      <c r="C73" s="40">
        <v>1.6529145304</v>
      </c>
      <c r="D73" s="40">
        <v>1.7881766392000003</v>
      </c>
      <c r="E73" s="40">
        <v>1.8584088880000003</v>
      </c>
      <c r="F73" s="40">
        <v>1.8637764319999999</v>
      </c>
      <c r="G73" s="40">
        <v>1.8421411008</v>
      </c>
      <c r="H73" s="40">
        <v>1.8157575575999998</v>
      </c>
    </row>
    <row r="74" spans="1:8" ht="12.75">
      <c r="A74" s="83" t="s">
        <v>42</v>
      </c>
      <c r="B74" s="40">
        <v>2.2081307472</v>
      </c>
      <c r="C74" s="40">
        <v>2.3154235776</v>
      </c>
      <c r="D74" s="40">
        <v>2.4075213120000005</v>
      </c>
      <c r="E74" s="40">
        <v>2.4877720224</v>
      </c>
      <c r="F74" s="40">
        <v>2.5560211824</v>
      </c>
      <c r="G74" s="40">
        <v>2.6079420527999995</v>
      </c>
      <c r="H74" s="40">
        <v>2.6480158992000002</v>
      </c>
    </row>
    <row r="75" spans="1:8" ht="12.75">
      <c r="A75" s="80" t="s">
        <v>91</v>
      </c>
      <c r="B75" s="40">
        <v>2.5408917864</v>
      </c>
      <c r="C75" s="40">
        <v>2.5689493656</v>
      </c>
      <c r="D75" s="40">
        <v>2.5801336079999997</v>
      </c>
      <c r="E75" s="40">
        <v>2.5778062512</v>
      </c>
      <c r="F75" s="40">
        <v>2.5580883672</v>
      </c>
      <c r="G75" s="40">
        <v>2.5224668784</v>
      </c>
      <c r="H75" s="40">
        <v>2.4742388735999996</v>
      </c>
    </row>
    <row r="76" spans="1:8" ht="12.75">
      <c r="A76" s="80" t="s">
        <v>43</v>
      </c>
      <c r="B76" s="40">
        <v>0.5063435928</v>
      </c>
      <c r="C76" s="40">
        <v>0.5221982584</v>
      </c>
      <c r="D76" s="40">
        <v>0.5230856464</v>
      </c>
      <c r="E76" s="40">
        <v>0.519713572</v>
      </c>
      <c r="F76" s="40">
        <v>0.5148625175999999</v>
      </c>
      <c r="G76" s="40">
        <v>0.5102481</v>
      </c>
      <c r="H76" s="40">
        <v>0.5070535032</v>
      </c>
    </row>
    <row r="77" spans="1:8" ht="12.75">
      <c r="A77" s="80" t="s">
        <v>44</v>
      </c>
      <c r="B77" s="40">
        <v>0.3536075616</v>
      </c>
      <c r="C77" s="40">
        <v>0.36830240319999996</v>
      </c>
      <c r="D77" s="40">
        <v>0.370993008</v>
      </c>
      <c r="E77" s="40">
        <v>0.3698546751999999</v>
      </c>
      <c r="F77" s="40">
        <v>0.36597399520000007</v>
      </c>
      <c r="G77" s="40">
        <v>0.3607480128</v>
      </c>
      <c r="H77" s="40">
        <v>0.35495286400000003</v>
      </c>
    </row>
    <row r="78" spans="1:8" ht="12.75">
      <c r="A78" s="79" t="s">
        <v>92</v>
      </c>
      <c r="B78" s="40">
        <v>1.7005818368</v>
      </c>
      <c r="C78" s="40">
        <v>1.8246395551999997</v>
      </c>
      <c r="D78" s="40">
        <v>1.9513070527999998</v>
      </c>
      <c r="E78" s="40">
        <v>2.0660752</v>
      </c>
      <c r="F78" s="40">
        <v>2.1649050528</v>
      </c>
      <c r="G78" s="40">
        <v>2.2521773119999997</v>
      </c>
      <c r="H78" s="40">
        <v>2.3331736735999997</v>
      </c>
    </row>
    <row r="79" spans="1:8" ht="12.75">
      <c r="A79" s="84" t="s">
        <v>45</v>
      </c>
      <c r="B79" s="40">
        <v>3.2040484896000003</v>
      </c>
      <c r="C79" s="40">
        <v>3.5121849936</v>
      </c>
      <c r="D79" s="40">
        <v>3.8077561535999993</v>
      </c>
      <c r="E79" s="40">
        <v>4.067116276799999</v>
      </c>
      <c r="F79" s="40">
        <v>4.291921704</v>
      </c>
      <c r="G79" s="40">
        <v>4.5123292608000005</v>
      </c>
      <c r="H79" s="40">
        <v>4.7341075824</v>
      </c>
    </row>
    <row r="80" spans="1:8" ht="12.75">
      <c r="A80" s="85" t="s">
        <v>93</v>
      </c>
      <c r="B80" s="40">
        <v>0.16687052479999998</v>
      </c>
      <c r="C80" s="40">
        <v>0.19152805599999997</v>
      </c>
      <c r="D80" s="40">
        <v>0.2155031832</v>
      </c>
      <c r="E80" s="40">
        <v>0.23674869440000004</v>
      </c>
      <c r="F80" s="40">
        <v>0.25708433360000005</v>
      </c>
      <c r="G80" s="40">
        <v>0.2756457224</v>
      </c>
      <c r="H80" s="40">
        <v>0.2933427328</v>
      </c>
    </row>
    <row r="81" spans="1:8" ht="12.75">
      <c r="A81" s="78" t="s">
        <v>94</v>
      </c>
      <c r="B81" s="40">
        <v>0.501539784</v>
      </c>
      <c r="C81" s="40">
        <v>0.5848049856</v>
      </c>
      <c r="D81" s="40">
        <v>0.6776385599999999</v>
      </c>
      <c r="E81" s="40">
        <v>0.7947275232000001</v>
      </c>
      <c r="F81" s="40">
        <v>0.9477633216</v>
      </c>
      <c r="G81" s="40">
        <v>1.1266540848</v>
      </c>
      <c r="H81" s="40">
        <v>1.3316324783999998</v>
      </c>
    </row>
    <row r="82" spans="1:8" ht="12.75">
      <c r="A82" s="63" t="s">
        <v>46</v>
      </c>
      <c r="B82" s="40">
        <v>2.4031344792</v>
      </c>
      <c r="C82" s="40">
        <v>2.3864624472</v>
      </c>
      <c r="D82" s="40">
        <v>2.2955535616</v>
      </c>
      <c r="E82" s="40">
        <v>2.1904271376</v>
      </c>
      <c r="F82" s="40">
        <v>2.0950723767999997</v>
      </c>
      <c r="G82" s="40">
        <v>2.006895852</v>
      </c>
      <c r="H82" s="40">
        <v>1.9208959536000003</v>
      </c>
    </row>
    <row r="83" spans="1:8" ht="12.75">
      <c r="A83" s="78" t="s">
        <v>112</v>
      </c>
      <c r="B83" s="40">
        <v>0.1184409232</v>
      </c>
      <c r="C83" s="40">
        <v>0.1383182976</v>
      </c>
      <c r="D83" s="40">
        <v>0.15325573280000002</v>
      </c>
      <c r="E83" s="40">
        <v>0.167016992</v>
      </c>
      <c r="F83" s="40">
        <v>0.1797196928</v>
      </c>
      <c r="G83" s="40">
        <v>0.18995242399999998</v>
      </c>
      <c r="H83" s="40">
        <v>0.1978328032</v>
      </c>
    </row>
    <row r="84" spans="1:8" ht="12.75">
      <c r="A84" s="63" t="s">
        <v>47</v>
      </c>
      <c r="B84" s="40">
        <v>3.2539924032000003</v>
      </c>
      <c r="C84" s="40">
        <v>3.3130675071999995</v>
      </c>
      <c r="D84" s="40">
        <v>3.3588012480000002</v>
      </c>
      <c r="E84" s="40">
        <v>3.388480128</v>
      </c>
      <c r="F84" s="40">
        <v>3.4066831744</v>
      </c>
      <c r="G84" s="40">
        <v>3.4238686592</v>
      </c>
      <c r="H84" s="40">
        <v>3.4453505152000004</v>
      </c>
    </row>
    <row r="85" spans="1:8" ht="12.75">
      <c r="A85" s="85" t="s">
        <v>95</v>
      </c>
      <c r="B85" s="40">
        <v>0.1821159616</v>
      </c>
      <c r="C85" s="40">
        <v>0.18868292479999998</v>
      </c>
      <c r="D85" s="40">
        <v>0.1956603232</v>
      </c>
      <c r="E85" s="40">
        <v>0.20257908800000002</v>
      </c>
      <c r="F85" s="40">
        <v>0.2090874176</v>
      </c>
      <c r="G85" s="40">
        <v>0.215185312</v>
      </c>
      <c r="H85" s="40">
        <v>0.2211073056</v>
      </c>
    </row>
    <row r="86" spans="1:8" ht="12.75">
      <c r="A86" s="63" t="s">
        <v>96</v>
      </c>
      <c r="B86" s="40">
        <v>22.580645161290324</v>
      </c>
      <c r="C86" s="40">
        <v>24.838709677419356</v>
      </c>
      <c r="D86" s="40">
        <v>27.419354838709676</v>
      </c>
      <c r="E86" s="40">
        <v>28.70967741935484</v>
      </c>
      <c r="F86" s="40">
        <v>30</v>
      </c>
      <c r="G86" s="40">
        <v>30.967741935483872</v>
      </c>
      <c r="H86" s="40">
        <v>32.25806451612903</v>
      </c>
    </row>
    <row r="87" spans="1:8" ht="12.75">
      <c r="A87" s="86" t="s">
        <v>97</v>
      </c>
      <c r="B87" s="40">
        <v>0.9668473320000001</v>
      </c>
      <c r="C87" s="40">
        <v>0.1516604784</v>
      </c>
      <c r="D87" s="40">
        <v>0.15726880559999998</v>
      </c>
      <c r="E87" s="40">
        <v>0.162830004</v>
      </c>
      <c r="F87" s="40">
        <v>0.16806130079999998</v>
      </c>
      <c r="G87" s="40">
        <v>0.17296269600000003</v>
      </c>
      <c r="H87" s="40">
        <v>0.1777227048</v>
      </c>
    </row>
    <row r="88" spans="1:8" ht="12.75">
      <c r="A88" s="87" t="s">
        <v>98</v>
      </c>
      <c r="B88" s="40">
        <v>0.6765165791999999</v>
      </c>
      <c r="C88" s="40">
        <v>0.7577596223999999</v>
      </c>
      <c r="D88" s="40">
        <v>0.838447632</v>
      </c>
      <c r="E88" s="40">
        <v>0.9181643327999999</v>
      </c>
      <c r="F88" s="40">
        <v>0.9961465535999999</v>
      </c>
      <c r="G88" s="40">
        <v>1.0711107791999999</v>
      </c>
      <c r="H88" s="40">
        <v>1.1416694255999997</v>
      </c>
    </row>
    <row r="89" spans="1:8" ht="12.75">
      <c r="A89" s="88" t="s">
        <v>99</v>
      </c>
      <c r="B89" s="40">
        <v>2.3036567952</v>
      </c>
      <c r="C89" s="40">
        <v>2.5395868967999995</v>
      </c>
      <c r="D89" s="40">
        <v>2.7242308775999997</v>
      </c>
      <c r="E89" s="40">
        <v>2.9076197255999996</v>
      </c>
      <c r="F89" s="40">
        <v>3.0919499231999996</v>
      </c>
      <c r="G89" s="40">
        <v>3.2916903624</v>
      </c>
      <c r="H89" s="40">
        <v>3.493627284</v>
      </c>
    </row>
    <row r="90" spans="1:8" ht="12.75">
      <c r="A90" s="69"/>
      <c r="B90" s="40"/>
      <c r="C90" s="40"/>
      <c r="D90" s="40"/>
      <c r="E90" s="40"/>
      <c r="F90" s="40"/>
      <c r="G90" s="40"/>
      <c r="H90" s="40"/>
    </row>
    <row r="91" ht="12.75">
      <c r="A91" s="66" t="s">
        <v>100</v>
      </c>
    </row>
    <row r="92" spans="1:8" ht="12.75">
      <c r="A92" s="18" t="s">
        <v>1</v>
      </c>
      <c r="B92" s="40">
        <v>9.789502472799999</v>
      </c>
      <c r="C92" s="40">
        <v>9.789502472799999</v>
      </c>
      <c r="D92" s="40">
        <v>9.789502472799999</v>
      </c>
      <c r="E92" s="40">
        <v>9.789502472799999</v>
      </c>
      <c r="F92" s="40">
        <v>9.789502472799999</v>
      </c>
      <c r="G92" s="40">
        <v>9.789502472799999</v>
      </c>
      <c r="H92" s="40">
        <v>9.789502472799999</v>
      </c>
    </row>
    <row r="93" spans="1:8" ht="12.75">
      <c r="A93" s="25" t="s">
        <v>101</v>
      </c>
      <c r="B93" s="40">
        <v>0.7526709383999999</v>
      </c>
      <c r="C93" s="40">
        <v>0.7526709383999999</v>
      </c>
      <c r="D93" s="40">
        <v>0.7526709383999999</v>
      </c>
      <c r="E93" s="40">
        <v>0.7526709383999999</v>
      </c>
      <c r="F93" s="40">
        <v>0.7526709383999999</v>
      </c>
      <c r="G93" s="40">
        <v>0.7526709383999999</v>
      </c>
      <c r="H93" s="40">
        <v>0.7526709383999999</v>
      </c>
    </row>
    <row r="94" spans="1:8" ht="12.75">
      <c r="A94" s="25" t="s">
        <v>9</v>
      </c>
      <c r="B94" s="40">
        <v>0.3828208184</v>
      </c>
      <c r="C94" s="40">
        <v>0.3828208184</v>
      </c>
      <c r="D94" s="40">
        <v>0.3828208184</v>
      </c>
      <c r="E94" s="40">
        <v>0.3828208184</v>
      </c>
      <c r="F94" s="40">
        <v>0.3828208184</v>
      </c>
      <c r="G94" s="40">
        <v>0.3828208184</v>
      </c>
      <c r="H94" s="40">
        <v>0.3828208184</v>
      </c>
    </row>
    <row r="95" spans="1:8" ht="12.75">
      <c r="A95" s="25" t="s">
        <v>102</v>
      </c>
      <c r="B95" s="40">
        <v>0.6081243975999999</v>
      </c>
      <c r="C95" s="40">
        <v>0.6081243975999999</v>
      </c>
      <c r="D95" s="40">
        <v>0.6081243975999999</v>
      </c>
      <c r="E95" s="40">
        <v>0.6081243975999999</v>
      </c>
      <c r="F95" s="40">
        <v>0.6081243975999999</v>
      </c>
      <c r="G95" s="40">
        <v>0.6081243975999999</v>
      </c>
      <c r="H95" s="40">
        <v>0.6081243975999999</v>
      </c>
    </row>
    <row r="96" spans="1:8" ht="12.75">
      <c r="A96" s="25" t="s">
        <v>103</v>
      </c>
      <c r="B96" s="40">
        <v>1.7794267423999997</v>
      </c>
      <c r="C96" s="40">
        <v>1.7794267423999997</v>
      </c>
      <c r="D96" s="40">
        <v>1.7794267423999997</v>
      </c>
      <c r="E96" s="40">
        <v>1.7794267423999997</v>
      </c>
      <c r="F96" s="40">
        <v>1.7794267423999997</v>
      </c>
      <c r="G96" s="40">
        <v>1.7794267423999997</v>
      </c>
      <c r="H96" s="40">
        <v>1.7794267423999997</v>
      </c>
    </row>
    <row r="97" spans="1:8" ht="12.75">
      <c r="A97" s="25" t="s">
        <v>24</v>
      </c>
      <c r="B97" s="40">
        <v>1.1026750447999998</v>
      </c>
      <c r="C97" s="40">
        <v>1.1026750447999998</v>
      </c>
      <c r="D97" s="40">
        <v>1.1026750447999998</v>
      </c>
      <c r="E97" s="40">
        <v>1.1026750447999998</v>
      </c>
      <c r="F97" s="40">
        <v>1.1026750447999998</v>
      </c>
      <c r="G97" s="40">
        <v>1.1026750447999998</v>
      </c>
      <c r="H97" s="40">
        <v>1.1026750447999998</v>
      </c>
    </row>
    <row r="98" spans="1:8" ht="12.75">
      <c r="A98" s="25" t="s">
        <v>104</v>
      </c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</row>
    <row r="99" spans="1:8" ht="12.75">
      <c r="A99" s="41" t="s">
        <v>105</v>
      </c>
      <c r="B99" s="40">
        <v>0.8102323727999999</v>
      </c>
      <c r="C99" s="40">
        <v>0.8102323727999999</v>
      </c>
      <c r="D99" s="40">
        <v>0.8102323727999999</v>
      </c>
      <c r="E99" s="40">
        <v>0.8102323727999999</v>
      </c>
      <c r="F99" s="40">
        <v>0.8102323727999999</v>
      </c>
      <c r="G99" s="40">
        <v>0.8102323727999999</v>
      </c>
      <c r="H99" s="40">
        <v>0.8102323727999999</v>
      </c>
    </row>
    <row r="101" spans="1:8" ht="12.75">
      <c r="A101" s="14" t="s">
        <v>51</v>
      </c>
      <c r="B101" s="42">
        <f aca="true" t="shared" si="0" ref="B101:H101">SUM(B4:B99)</f>
        <v>235.9216352876904</v>
      </c>
      <c r="C101" s="42">
        <f t="shared" si="0"/>
        <v>250.34856159021936</v>
      </c>
      <c r="D101" s="42">
        <f t="shared" si="0"/>
        <v>265.0120348843097</v>
      </c>
      <c r="E101" s="42">
        <f t="shared" si="0"/>
        <v>277.5209485257549</v>
      </c>
      <c r="F101" s="42">
        <f t="shared" si="0"/>
        <v>289.6937967976</v>
      </c>
      <c r="G101" s="42">
        <f t="shared" si="0"/>
        <v>301.1641793154839</v>
      </c>
      <c r="H101" s="42">
        <f t="shared" si="0"/>
        <v>312.2500617921291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L104"/>
  <sheetViews>
    <sheetView tabSelected="1" workbookViewId="0" topLeftCell="A1">
      <pane xSplit="1" ySplit="6" topLeftCell="B7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A2" sqref="A2"/>
    </sheetView>
  </sheetViews>
  <sheetFormatPr defaultColWidth="9.140625" defaultRowHeight="12.75"/>
  <cols>
    <col min="1" max="1" width="23.28125" style="0" customWidth="1"/>
    <col min="2" max="8" width="11.00390625" style="0" customWidth="1"/>
    <col min="9" max="9" width="23.7109375" style="0" customWidth="1"/>
    <col min="10" max="10" width="19.57421875" style="0" customWidth="1"/>
    <col min="11" max="11" width="13.8515625" style="0" customWidth="1"/>
  </cols>
  <sheetData>
    <row r="1" ht="15.75">
      <c r="A1" s="97" t="s">
        <v>123</v>
      </c>
    </row>
    <row r="4" ht="12.75">
      <c r="A4" s="3" t="s">
        <v>116</v>
      </c>
    </row>
    <row r="5" ht="12.75">
      <c r="A5" s="3" t="s">
        <v>117</v>
      </c>
    </row>
    <row r="6" spans="1:12" s="92" customFormat="1" ht="12.75">
      <c r="A6" s="92" t="s">
        <v>0</v>
      </c>
      <c r="B6" s="93">
        <v>1990</v>
      </c>
      <c r="C6" s="93">
        <v>1995</v>
      </c>
      <c r="D6" s="93">
        <v>2000</v>
      </c>
      <c r="E6" s="93">
        <v>2005</v>
      </c>
      <c r="F6" s="93">
        <v>2010</v>
      </c>
      <c r="G6" s="93">
        <v>2015</v>
      </c>
      <c r="H6" s="93">
        <v>2020</v>
      </c>
      <c r="I6"/>
      <c r="J6"/>
      <c r="K6"/>
      <c r="L6"/>
    </row>
    <row r="7" spans="1:8" ht="12.75">
      <c r="A7" t="s">
        <v>54</v>
      </c>
      <c r="B7" s="94">
        <v>0.7189869999999999</v>
      </c>
      <c r="C7" s="94">
        <v>0.531229</v>
      </c>
      <c r="D7" s="94">
        <v>0.531229</v>
      </c>
      <c r="E7" s="94">
        <v>0.531229</v>
      </c>
      <c r="F7" s="94">
        <v>0.531229</v>
      </c>
      <c r="G7" s="94">
        <v>0.531229</v>
      </c>
      <c r="H7" s="94">
        <v>0.531229</v>
      </c>
    </row>
    <row r="8" spans="1:8" ht="12.75">
      <c r="A8" t="s">
        <v>55</v>
      </c>
      <c r="B8" s="94">
        <v>6.9970704999999995</v>
      </c>
      <c r="C8" s="94">
        <v>4.014964</v>
      </c>
      <c r="D8" s="94">
        <v>4.014964</v>
      </c>
      <c r="E8" s="94">
        <v>4.014964</v>
      </c>
      <c r="F8" s="94">
        <v>4.014964</v>
      </c>
      <c r="G8" s="94">
        <v>4.014964</v>
      </c>
      <c r="H8" s="94">
        <v>4.014964</v>
      </c>
    </row>
    <row r="9" spans="1:8" ht="12.75">
      <c r="A9" t="s">
        <v>56</v>
      </c>
      <c r="B9" s="94">
        <v>0.019063</v>
      </c>
      <c r="C9" s="94">
        <v>0.0159445</v>
      </c>
      <c r="D9" s="94">
        <v>0.0159445</v>
      </c>
      <c r="E9" s="94">
        <v>0.0159445</v>
      </c>
      <c r="F9" s="94">
        <v>0.0159445</v>
      </c>
      <c r="G9" s="94">
        <v>0.0159445</v>
      </c>
      <c r="H9" s="94">
        <v>0.0159445</v>
      </c>
    </row>
    <row r="10" spans="1:8" ht="12.75">
      <c r="A10" t="s">
        <v>3</v>
      </c>
      <c r="B10" s="94">
        <v>6.148204499999999</v>
      </c>
      <c r="C10" s="94">
        <v>6.1746265</v>
      </c>
      <c r="D10" s="94">
        <v>6.1746265</v>
      </c>
      <c r="E10" s="94">
        <v>6.1746265</v>
      </c>
      <c r="F10" s="94">
        <v>6.1746265</v>
      </c>
      <c r="G10" s="94">
        <v>6.1746265</v>
      </c>
      <c r="H10" s="94">
        <v>6.1746265</v>
      </c>
    </row>
    <row r="11" spans="1:8" ht="12.75">
      <c r="A11" t="s">
        <v>57</v>
      </c>
      <c r="B11" s="94">
        <v>0.08992499999999999</v>
      </c>
      <c r="C11" s="94">
        <v>0.019998</v>
      </c>
      <c r="D11" s="94">
        <v>0.019998</v>
      </c>
      <c r="E11" s="94">
        <v>0.019998</v>
      </c>
      <c r="F11" s="94">
        <v>0.019998</v>
      </c>
      <c r="G11" s="94">
        <v>0.019998</v>
      </c>
      <c r="H11" s="94">
        <v>0.019998</v>
      </c>
    </row>
    <row r="12" spans="1:8" ht="12.75">
      <c r="A12" t="s">
        <v>58</v>
      </c>
      <c r="B12" s="94">
        <v>0.057233</v>
      </c>
      <c r="C12" s="94">
        <v>0.034451999999999997</v>
      </c>
      <c r="D12" s="94">
        <v>0.034451999999999997</v>
      </c>
      <c r="E12" s="94">
        <v>0.034451999999999997</v>
      </c>
      <c r="F12" s="94">
        <v>0.034451999999999997</v>
      </c>
      <c r="G12" s="94">
        <v>0.034451999999999997</v>
      </c>
      <c r="H12" s="94">
        <v>0.034451999999999997</v>
      </c>
    </row>
    <row r="13" spans="1:8" ht="12.75">
      <c r="A13" t="s">
        <v>59</v>
      </c>
      <c r="B13" s="94">
        <v>0.459351</v>
      </c>
      <c r="C13" s="94">
        <v>0.057267</v>
      </c>
      <c r="D13" s="94">
        <v>0.057267</v>
      </c>
      <c r="E13" s="94">
        <v>0.057267</v>
      </c>
      <c r="F13" s="94">
        <v>0.057267</v>
      </c>
      <c r="G13" s="94">
        <v>0.057267</v>
      </c>
      <c r="H13" s="94">
        <v>0.057267</v>
      </c>
    </row>
    <row r="14" spans="1:8" ht="12.75">
      <c r="A14" t="s">
        <v>60</v>
      </c>
      <c r="B14" s="94">
        <v>0.13613050000000002</v>
      </c>
      <c r="C14" s="94">
        <v>0.11190850000000001</v>
      </c>
      <c r="D14" s="94">
        <v>0.11190850000000001</v>
      </c>
      <c r="E14" s="94">
        <v>0.11190850000000001</v>
      </c>
      <c r="F14" s="94">
        <v>0.11190850000000001</v>
      </c>
      <c r="G14" s="94">
        <v>0.11190850000000001</v>
      </c>
      <c r="H14" s="94">
        <v>0.11190850000000001</v>
      </c>
    </row>
    <row r="15" spans="1:8" ht="12.75">
      <c r="A15" t="s">
        <v>61</v>
      </c>
      <c r="B15" s="94">
        <v>0.056067</v>
      </c>
      <c r="C15" s="94">
        <v>0.018326000000000002</v>
      </c>
      <c r="D15" s="94">
        <v>0.018326000000000002</v>
      </c>
      <c r="E15" s="94">
        <v>0.018326000000000002</v>
      </c>
      <c r="F15" s="94">
        <v>0.018326000000000002</v>
      </c>
      <c r="G15" s="94">
        <v>0.018326000000000002</v>
      </c>
      <c r="H15" s="94">
        <v>0.018326000000000002</v>
      </c>
    </row>
    <row r="16" spans="1:8" ht="12.75">
      <c r="A16" t="s">
        <v>62</v>
      </c>
      <c r="B16" s="94">
        <v>17.6755245</v>
      </c>
      <c r="C16" s="94">
        <v>16.9997185</v>
      </c>
      <c r="D16" s="94">
        <v>16.9997185</v>
      </c>
      <c r="E16" s="94">
        <v>16.9997185</v>
      </c>
      <c r="F16" s="94">
        <v>16.9997185</v>
      </c>
      <c r="G16" s="94">
        <v>16.9997185</v>
      </c>
      <c r="H16" s="94">
        <v>16.9997185</v>
      </c>
    </row>
    <row r="17" spans="1:8" ht="12.75">
      <c r="A17" t="s">
        <v>7</v>
      </c>
      <c r="B17" s="94">
        <v>118.673668</v>
      </c>
      <c r="C17" s="94">
        <v>97.17911699999999</v>
      </c>
      <c r="D17" s="94">
        <v>97.17911699999999</v>
      </c>
      <c r="E17" s="94">
        <v>97.17911699999999</v>
      </c>
      <c r="F17" s="94">
        <v>97.17911699999999</v>
      </c>
      <c r="G17" s="94">
        <v>97.17911699999999</v>
      </c>
      <c r="H17" s="94">
        <v>97.17911699999999</v>
      </c>
    </row>
    <row r="18" spans="1:8" ht="12.75">
      <c r="A18" t="s">
        <v>8</v>
      </c>
      <c r="B18" s="94">
        <v>0.16217299999999998</v>
      </c>
      <c r="C18" s="94">
        <v>0.136433</v>
      </c>
      <c r="D18" s="94">
        <v>0.136433</v>
      </c>
      <c r="E18" s="94">
        <v>0.136433</v>
      </c>
      <c r="F18" s="94">
        <v>0.136433</v>
      </c>
      <c r="G18" s="94">
        <v>0.136433</v>
      </c>
      <c r="H18" s="94">
        <v>0.136433</v>
      </c>
    </row>
    <row r="19" spans="1:8" ht="12.75">
      <c r="A19" t="s">
        <v>10</v>
      </c>
      <c r="B19" s="94">
        <v>2.3978845</v>
      </c>
      <c r="C19" s="94">
        <v>16.937556</v>
      </c>
      <c r="D19" s="94">
        <v>16.937556</v>
      </c>
      <c r="E19" s="94">
        <v>16.937556</v>
      </c>
      <c r="F19" s="94">
        <v>16.937556</v>
      </c>
      <c r="G19" s="94">
        <v>16.937556</v>
      </c>
      <c r="H19" s="94">
        <v>16.937556</v>
      </c>
    </row>
    <row r="20" spans="1:8" ht="12.75">
      <c r="A20" t="s">
        <v>63</v>
      </c>
      <c r="B20" s="94">
        <v>2.7047175</v>
      </c>
      <c r="C20" s="94">
        <v>1.959018</v>
      </c>
      <c r="D20" s="94">
        <v>1.959018</v>
      </c>
      <c r="E20" s="94">
        <v>1.959018</v>
      </c>
      <c r="F20" s="94">
        <v>1.959018</v>
      </c>
      <c r="G20" s="94">
        <v>1.959018</v>
      </c>
      <c r="H20" s="94">
        <v>1.959018</v>
      </c>
    </row>
    <row r="21" spans="1:8" ht="12.75">
      <c r="A21" t="s">
        <v>11</v>
      </c>
      <c r="B21" s="94">
        <v>5.8172939999999995</v>
      </c>
      <c r="C21" s="94">
        <v>0.66033</v>
      </c>
      <c r="D21" s="94">
        <v>0.66033</v>
      </c>
      <c r="E21" s="94">
        <v>0.66033</v>
      </c>
      <c r="F21" s="94">
        <v>0.66033</v>
      </c>
      <c r="G21" s="94">
        <v>0.66033</v>
      </c>
      <c r="H21" s="94">
        <v>0.66033</v>
      </c>
    </row>
    <row r="22" spans="1:8" ht="12.75">
      <c r="A22" t="s">
        <v>64</v>
      </c>
      <c r="B22" s="94">
        <v>11.4992935</v>
      </c>
      <c r="C22" s="94">
        <v>9.389423</v>
      </c>
      <c r="D22" s="94">
        <v>9.389423</v>
      </c>
      <c r="E22" s="94">
        <v>9.389423</v>
      </c>
      <c r="F22" s="94">
        <v>9.389423</v>
      </c>
      <c r="G22" s="94">
        <v>9.389423</v>
      </c>
      <c r="H22" s="94">
        <v>9.389423</v>
      </c>
    </row>
    <row r="23" spans="1:8" ht="12.75">
      <c r="A23" t="s">
        <v>12</v>
      </c>
      <c r="B23" s="94">
        <v>0.0632775</v>
      </c>
      <c r="C23" s="94">
        <v>0.055231</v>
      </c>
      <c r="D23" s="94">
        <v>0.055231</v>
      </c>
      <c r="E23" s="94">
        <v>0.055231</v>
      </c>
      <c r="F23" s="94">
        <v>0.055231</v>
      </c>
      <c r="G23" s="94">
        <v>0.055231</v>
      </c>
      <c r="H23" s="94">
        <v>0.055231</v>
      </c>
    </row>
    <row r="24" spans="1:8" ht="12.75">
      <c r="A24" t="s">
        <v>13</v>
      </c>
      <c r="B24" s="94">
        <v>0.127138</v>
      </c>
      <c r="C24" s="94">
        <v>0.10533050000000001</v>
      </c>
      <c r="D24" s="94">
        <v>0.10533050000000001</v>
      </c>
      <c r="E24" s="94">
        <v>0.10533050000000001</v>
      </c>
      <c r="F24" s="94">
        <v>0.10533050000000001</v>
      </c>
      <c r="G24" s="94">
        <v>0.10533050000000001</v>
      </c>
      <c r="H24" s="94">
        <v>0.10533050000000001</v>
      </c>
    </row>
    <row r="25" spans="1:8" ht="12.75">
      <c r="A25" t="s">
        <v>65</v>
      </c>
      <c r="B25" s="94">
        <v>40.5501735</v>
      </c>
      <c r="C25" s="94">
        <v>40.7871495</v>
      </c>
      <c r="D25" s="94">
        <v>40.7871495</v>
      </c>
      <c r="E25" s="94">
        <v>40.7871495</v>
      </c>
      <c r="F25" s="94">
        <v>40.7871495</v>
      </c>
      <c r="G25" s="94">
        <v>40.7871495</v>
      </c>
      <c r="H25" s="94">
        <v>40.7871495</v>
      </c>
    </row>
    <row r="26" spans="1:8" ht="12.75">
      <c r="A26" t="s">
        <v>14</v>
      </c>
      <c r="B26" s="94">
        <v>0.1373625</v>
      </c>
      <c r="C26" s="94">
        <v>0.030371000000000002</v>
      </c>
      <c r="D26" s="94">
        <v>0.030371000000000002</v>
      </c>
      <c r="E26" s="94">
        <v>0.030371000000000002</v>
      </c>
      <c r="F26" s="94">
        <v>0.030371000000000002</v>
      </c>
      <c r="G26" s="94">
        <v>0.030371000000000002</v>
      </c>
      <c r="H26" s="94">
        <v>0.030371000000000002</v>
      </c>
    </row>
    <row r="27" spans="1:8" ht="12.75">
      <c r="A27" t="s">
        <v>66</v>
      </c>
      <c r="B27" s="94">
        <v>7.8043065</v>
      </c>
      <c r="C27" s="94">
        <v>6.880484500000001</v>
      </c>
      <c r="D27" s="94">
        <v>6.880484500000001</v>
      </c>
      <c r="E27" s="94">
        <v>6.880484500000001</v>
      </c>
      <c r="F27" s="94">
        <v>6.880484500000001</v>
      </c>
      <c r="G27" s="94">
        <v>6.880484500000001</v>
      </c>
      <c r="H27" s="94">
        <v>6.880484500000001</v>
      </c>
    </row>
    <row r="28" spans="1:8" ht="12.75">
      <c r="A28" t="s">
        <v>67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</row>
    <row r="29" spans="1:8" ht="12.75">
      <c r="A29" t="s">
        <v>15</v>
      </c>
      <c r="B29" s="94">
        <v>0.011033000000000001</v>
      </c>
      <c r="C29" s="94">
        <v>0.009097</v>
      </c>
      <c r="D29" s="94">
        <v>0.009097</v>
      </c>
      <c r="E29" s="94">
        <v>0.009097</v>
      </c>
      <c r="F29" s="94">
        <v>0.009097</v>
      </c>
      <c r="G29" s="94">
        <v>0.009097</v>
      </c>
      <c r="H29" s="94">
        <v>0.009097</v>
      </c>
    </row>
    <row r="30" spans="1:8" ht="12.75">
      <c r="A30" t="s">
        <v>68</v>
      </c>
      <c r="B30" s="94">
        <v>3.3034299999999996</v>
      </c>
      <c r="C30" s="94">
        <v>3.9508419999999997</v>
      </c>
      <c r="D30" s="94">
        <v>3.9508419999999997</v>
      </c>
      <c r="E30" s="94">
        <v>3.9508419999999997</v>
      </c>
      <c r="F30" s="94">
        <v>3.9508419999999997</v>
      </c>
      <c r="G30" s="94">
        <v>3.9508419999999997</v>
      </c>
      <c r="H30" s="94">
        <v>3.9508419999999997</v>
      </c>
    </row>
    <row r="31" spans="1:8" ht="12.75">
      <c r="A31" t="s">
        <v>16</v>
      </c>
      <c r="B31" s="94">
        <v>0.137917</v>
      </c>
      <c r="C31" s="94">
        <v>0.1974145</v>
      </c>
      <c r="D31" s="94">
        <v>0.1974145</v>
      </c>
      <c r="E31" s="94">
        <v>0.1974145</v>
      </c>
      <c r="F31" s="94">
        <v>0.1974145</v>
      </c>
      <c r="G31" s="94">
        <v>0.1974145</v>
      </c>
      <c r="H31" s="94">
        <v>0.1974145</v>
      </c>
    </row>
    <row r="32" spans="1:8" ht="12.75">
      <c r="A32" t="s">
        <v>17</v>
      </c>
      <c r="B32" s="94">
        <v>1.243484</v>
      </c>
      <c r="C32" s="94">
        <v>0.3044085</v>
      </c>
      <c r="D32" s="94">
        <v>0.3044085</v>
      </c>
      <c r="E32" s="94">
        <v>0.3044085</v>
      </c>
      <c r="F32" s="94">
        <v>0.3044085</v>
      </c>
      <c r="G32" s="94">
        <v>0.3044085</v>
      </c>
      <c r="H32" s="94">
        <v>0.3044085</v>
      </c>
    </row>
    <row r="33" spans="1:8" ht="12.75">
      <c r="A33" t="s">
        <v>69</v>
      </c>
      <c r="B33" s="94">
        <v>0.0478885</v>
      </c>
      <c r="C33" s="94">
        <v>0.040964</v>
      </c>
      <c r="D33" s="94">
        <v>0.040964</v>
      </c>
      <c r="E33" s="94">
        <v>0.040964</v>
      </c>
      <c r="F33" s="94">
        <v>0.040964</v>
      </c>
      <c r="G33" s="94">
        <v>0.040964</v>
      </c>
      <c r="H33" s="94">
        <v>0.040964</v>
      </c>
    </row>
    <row r="34" spans="1:8" ht="12.75">
      <c r="A34" t="s">
        <v>18</v>
      </c>
      <c r="B34" s="94">
        <v>0.624327</v>
      </c>
      <c r="C34" s="94">
        <v>0.160754</v>
      </c>
      <c r="D34" s="94">
        <v>0.160754</v>
      </c>
      <c r="E34" s="94">
        <v>0.160754</v>
      </c>
      <c r="F34" s="94">
        <v>0.160754</v>
      </c>
      <c r="G34" s="94">
        <v>0.160754</v>
      </c>
      <c r="H34" s="94">
        <v>0.160754</v>
      </c>
    </row>
    <row r="35" spans="1:8" ht="12.75">
      <c r="A35" t="s">
        <v>19</v>
      </c>
      <c r="B35" s="94">
        <v>0.34379950000000004</v>
      </c>
      <c r="C35" s="94">
        <v>0.1556335</v>
      </c>
      <c r="D35" s="94">
        <v>0.1556335</v>
      </c>
      <c r="E35" s="94">
        <v>0.1556335</v>
      </c>
      <c r="F35" s="94">
        <v>0.1556335</v>
      </c>
      <c r="G35" s="94">
        <v>0.1556335</v>
      </c>
      <c r="H35" s="94">
        <v>0.1556335</v>
      </c>
    </row>
    <row r="36" spans="1:8" ht="12.75">
      <c r="A36" t="s">
        <v>20</v>
      </c>
      <c r="B36" s="94">
        <v>0.2337665</v>
      </c>
      <c r="C36" s="94">
        <v>0.191048</v>
      </c>
      <c r="D36" s="94">
        <v>0.191048</v>
      </c>
      <c r="E36" s="94">
        <v>0.191048</v>
      </c>
      <c r="F36" s="94">
        <v>0.191048</v>
      </c>
      <c r="G36" s="94">
        <v>0.191048</v>
      </c>
      <c r="H36" s="94">
        <v>0.191048</v>
      </c>
    </row>
    <row r="37" spans="1:8" ht="12.75">
      <c r="A37" t="s">
        <v>21</v>
      </c>
      <c r="B37" s="94">
        <v>0.000132</v>
      </c>
      <c r="C37" s="94">
        <v>3.3E-05</v>
      </c>
      <c r="D37" s="94">
        <v>3.3E-05</v>
      </c>
      <c r="E37" s="94">
        <v>3.3E-05</v>
      </c>
      <c r="F37" s="94">
        <v>3.3E-05</v>
      </c>
      <c r="G37" s="94">
        <v>3.3E-05</v>
      </c>
      <c r="H37" s="94">
        <v>3.3E-05</v>
      </c>
    </row>
    <row r="38" spans="1:8" ht="12.75">
      <c r="A38" t="s">
        <v>23</v>
      </c>
      <c r="B38" s="94">
        <v>2.5505744999999997</v>
      </c>
      <c r="C38" s="94">
        <v>0.9448156000000001</v>
      </c>
      <c r="D38" s="94">
        <v>0.9448156000000001</v>
      </c>
      <c r="E38" s="94">
        <v>0.9448156000000001</v>
      </c>
      <c r="F38" s="94">
        <v>0.9448156000000001</v>
      </c>
      <c r="G38" s="94">
        <v>0.9448156000000001</v>
      </c>
      <c r="H38" s="94">
        <v>0.9448156000000001</v>
      </c>
    </row>
    <row r="39" spans="1:8" ht="12.75">
      <c r="A39" t="s">
        <v>70</v>
      </c>
      <c r="B39" s="94">
        <v>43.635867</v>
      </c>
      <c r="C39" s="94">
        <v>41.282456</v>
      </c>
      <c r="D39" s="94">
        <v>41.282456</v>
      </c>
      <c r="E39" s="94">
        <v>41.282456</v>
      </c>
      <c r="F39" s="94">
        <v>41.282456</v>
      </c>
      <c r="G39" s="94">
        <v>41.282456</v>
      </c>
      <c r="H39" s="94">
        <v>41.282456</v>
      </c>
    </row>
    <row r="40" spans="1:8" ht="12.75">
      <c r="A40" t="s">
        <v>71</v>
      </c>
      <c r="B40" s="94">
        <v>1.5023985</v>
      </c>
      <c r="C40" s="94">
        <v>1.4724105</v>
      </c>
      <c r="D40" s="94">
        <v>1.4724105</v>
      </c>
      <c r="E40" s="94">
        <v>1.4724105</v>
      </c>
      <c r="F40" s="94">
        <v>1.4724105</v>
      </c>
      <c r="G40" s="94">
        <v>1.4724105</v>
      </c>
      <c r="H40" s="94">
        <v>1.4724105</v>
      </c>
    </row>
    <row r="41" spans="1:8" ht="12.75">
      <c r="A41" t="s">
        <v>72</v>
      </c>
      <c r="B41" s="94">
        <v>0</v>
      </c>
      <c r="C41" s="94">
        <v>0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</row>
    <row r="42" spans="1:8" ht="12.75">
      <c r="A42" t="s">
        <v>25</v>
      </c>
      <c r="B42" s="94">
        <v>0.030970499999999998</v>
      </c>
      <c r="C42" s="94">
        <v>0.007964</v>
      </c>
      <c r="D42" s="94">
        <v>0.007964</v>
      </c>
      <c r="E42" s="94">
        <v>0.007964</v>
      </c>
      <c r="F42" s="94">
        <v>0.007964</v>
      </c>
      <c r="G42" s="94">
        <v>0.007964</v>
      </c>
      <c r="H42" s="94">
        <v>0.007964</v>
      </c>
    </row>
    <row r="43" spans="1:8" ht="12.75">
      <c r="A43" t="s">
        <v>73</v>
      </c>
      <c r="B43" s="94">
        <v>0.124773</v>
      </c>
      <c r="C43" s="94">
        <v>0.122452</v>
      </c>
      <c r="D43" s="94">
        <v>0.122452</v>
      </c>
      <c r="E43" s="94">
        <v>0.122452</v>
      </c>
      <c r="F43" s="94">
        <v>0.122452</v>
      </c>
      <c r="G43" s="94">
        <v>0.122452</v>
      </c>
      <c r="H43" s="94">
        <v>0.122452</v>
      </c>
    </row>
    <row r="44" spans="1:8" ht="12.75">
      <c r="A44" t="s">
        <v>26</v>
      </c>
      <c r="B44" s="94">
        <v>1.007006</v>
      </c>
      <c r="C44" s="94">
        <v>0.221881</v>
      </c>
      <c r="D44" s="94">
        <v>0.221881</v>
      </c>
      <c r="E44" s="94">
        <v>0.221881</v>
      </c>
      <c r="F44" s="94">
        <v>0.221881</v>
      </c>
      <c r="G44" s="94">
        <v>0.221881</v>
      </c>
      <c r="H44" s="94">
        <v>0.221881</v>
      </c>
    </row>
    <row r="45" spans="1:8" ht="12.75">
      <c r="A45" t="s">
        <v>27</v>
      </c>
      <c r="B45" s="94">
        <v>0.24580500000000002</v>
      </c>
      <c r="C45" s="94">
        <v>0.290103</v>
      </c>
      <c r="D45" s="94">
        <v>0.290103</v>
      </c>
      <c r="E45" s="94">
        <v>0.290103</v>
      </c>
      <c r="F45" s="94">
        <v>0.290103</v>
      </c>
      <c r="G45" s="94">
        <v>0.290103</v>
      </c>
      <c r="H45" s="94">
        <v>0.290103</v>
      </c>
    </row>
    <row r="46" spans="1:8" ht="12.75">
      <c r="A46" t="s">
        <v>74</v>
      </c>
      <c r="B46" s="94">
        <v>0.020655</v>
      </c>
      <c r="C46" s="94">
        <v>0.02268</v>
      </c>
      <c r="D46" s="94">
        <v>0.02268</v>
      </c>
      <c r="E46" s="94">
        <v>0.02268</v>
      </c>
      <c r="F46" s="94">
        <v>0.02268</v>
      </c>
      <c r="G46" s="94">
        <v>0.02268</v>
      </c>
      <c r="H46" s="94">
        <v>0.02268</v>
      </c>
    </row>
    <row r="47" spans="1:8" ht="12.75">
      <c r="A47" t="s">
        <v>75</v>
      </c>
      <c r="B47" s="94">
        <v>0.4657565</v>
      </c>
      <c r="C47" s="94">
        <v>0.1846735</v>
      </c>
      <c r="D47" s="94">
        <v>0.1846735</v>
      </c>
      <c r="E47" s="94">
        <v>0.1846735</v>
      </c>
      <c r="F47" s="94">
        <v>0.1846735</v>
      </c>
      <c r="G47" s="94">
        <v>0.1846735</v>
      </c>
      <c r="H47" s="94">
        <v>0.1846735</v>
      </c>
    </row>
    <row r="48" spans="1:8" ht="12.75">
      <c r="A48" t="s">
        <v>111</v>
      </c>
      <c r="B48" s="94"/>
      <c r="C48" s="94"/>
      <c r="D48" s="94"/>
      <c r="E48" s="94"/>
      <c r="F48" s="94"/>
      <c r="G48" s="94"/>
      <c r="H48" s="94"/>
    </row>
    <row r="49" spans="1:8" ht="12.75">
      <c r="A49" t="s">
        <v>28</v>
      </c>
      <c r="B49" s="94">
        <v>0.024563</v>
      </c>
      <c r="C49" s="94">
        <v>0.015653</v>
      </c>
      <c r="D49" s="94">
        <v>0.015653</v>
      </c>
      <c r="E49" s="94">
        <v>0.015653</v>
      </c>
      <c r="F49" s="94">
        <v>0.015653</v>
      </c>
      <c r="G49" s="94">
        <v>0.015653</v>
      </c>
      <c r="H49" s="94">
        <v>0.015653</v>
      </c>
    </row>
    <row r="50" spans="1:8" ht="12.75">
      <c r="A50" t="s">
        <v>29</v>
      </c>
      <c r="B50" s="94">
        <v>0</v>
      </c>
      <c r="C50" s="94">
        <v>0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</row>
    <row r="51" spans="1:8" ht="12.75">
      <c r="A51" t="s">
        <v>30</v>
      </c>
      <c r="B51" s="94">
        <v>0.038313</v>
      </c>
      <c r="C51" s="94">
        <v>0.034825999999999996</v>
      </c>
      <c r="D51" s="94">
        <v>0.034825999999999996</v>
      </c>
      <c r="E51" s="94">
        <v>0.034825999999999996</v>
      </c>
      <c r="F51" s="94">
        <v>0.034825999999999996</v>
      </c>
      <c r="G51" s="94">
        <v>0.034825999999999996</v>
      </c>
      <c r="H51" s="94">
        <v>0.034825999999999996</v>
      </c>
    </row>
    <row r="52" spans="1:8" ht="12.75">
      <c r="A52" t="s">
        <v>31</v>
      </c>
      <c r="B52" s="94">
        <v>2.2E-05</v>
      </c>
      <c r="C52" s="94">
        <v>0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</row>
    <row r="53" spans="1:8" ht="12.75">
      <c r="A53" t="s">
        <v>32</v>
      </c>
      <c r="B53" s="94">
        <v>7.8934985</v>
      </c>
      <c r="C53" s="94">
        <v>6.799998</v>
      </c>
      <c r="D53" s="94">
        <v>6.799998</v>
      </c>
      <c r="E53" s="94">
        <v>6.799998</v>
      </c>
      <c r="F53" s="94">
        <v>6.799998</v>
      </c>
      <c r="G53" s="94">
        <v>6.799998</v>
      </c>
      <c r="H53" s="94">
        <v>6.799998</v>
      </c>
    </row>
    <row r="54" spans="1:8" ht="12.75">
      <c r="A54" t="s">
        <v>76</v>
      </c>
      <c r="B54" s="94">
        <v>0.0715715</v>
      </c>
      <c r="C54" s="94">
        <v>0.0698115</v>
      </c>
      <c r="D54" s="94">
        <v>0.0698115</v>
      </c>
      <c r="E54" s="94">
        <v>0.0698115</v>
      </c>
      <c r="F54" s="94">
        <v>0.0698115</v>
      </c>
      <c r="G54" s="94">
        <v>0.0698115</v>
      </c>
      <c r="H54" s="94">
        <v>0.0698115</v>
      </c>
    </row>
    <row r="55" spans="1:8" ht="12.75">
      <c r="A55" t="s">
        <v>33</v>
      </c>
      <c r="B55" s="94">
        <v>0</v>
      </c>
      <c r="C55" s="94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</row>
    <row r="56" spans="1:8" ht="12.75">
      <c r="A56" t="s">
        <v>77</v>
      </c>
      <c r="B56" s="94">
        <v>0.306658</v>
      </c>
      <c r="C56" s="94">
        <v>0.306658</v>
      </c>
      <c r="D56" s="94">
        <v>0.306658</v>
      </c>
      <c r="E56" s="94">
        <v>0.306658</v>
      </c>
      <c r="F56" s="94">
        <v>0.306658</v>
      </c>
      <c r="G56" s="94">
        <v>0.306658</v>
      </c>
      <c r="H56" s="94">
        <v>0.306658</v>
      </c>
    </row>
    <row r="57" spans="1:8" ht="12.75">
      <c r="A57" t="s">
        <v>78</v>
      </c>
      <c r="B57" s="94">
        <v>15.624071</v>
      </c>
      <c r="C57" s="94">
        <v>15.325262</v>
      </c>
      <c r="D57" s="94">
        <v>15.325262</v>
      </c>
      <c r="E57" s="94">
        <v>15.325262</v>
      </c>
      <c r="F57" s="94">
        <v>15.325262</v>
      </c>
      <c r="G57" s="94">
        <v>15.325262</v>
      </c>
      <c r="H57" s="94">
        <v>15.325262</v>
      </c>
    </row>
    <row r="58" spans="1:8" ht="12.75">
      <c r="A58" t="s">
        <v>79</v>
      </c>
      <c r="B58" s="94">
        <v>1.083294</v>
      </c>
      <c r="C58" s="94">
        <v>1.0921231</v>
      </c>
      <c r="D58" s="94">
        <v>1.0921231</v>
      </c>
      <c r="E58" s="94">
        <v>1.0921231</v>
      </c>
      <c r="F58" s="94">
        <v>1.0921231</v>
      </c>
      <c r="G58" s="94">
        <v>1.0921231</v>
      </c>
      <c r="H58" s="94">
        <v>1.0921231</v>
      </c>
    </row>
    <row r="59" spans="1:8" ht="12.75">
      <c r="A59" t="s">
        <v>34</v>
      </c>
      <c r="B59" s="94">
        <v>0.094875</v>
      </c>
      <c r="C59" s="94">
        <v>0.0261085</v>
      </c>
      <c r="D59" s="94">
        <v>0.0261085</v>
      </c>
      <c r="E59" s="94">
        <v>0.0261085</v>
      </c>
      <c r="F59" s="94">
        <v>0.0261085</v>
      </c>
      <c r="G59" s="94">
        <v>0.0261085</v>
      </c>
      <c r="H59" s="94">
        <v>0.0261085</v>
      </c>
    </row>
    <row r="60" spans="1:8" ht="12.75">
      <c r="A60" t="s">
        <v>35</v>
      </c>
      <c r="B60" s="94">
        <v>0.0482845</v>
      </c>
      <c r="C60" s="94">
        <v>0.0543235</v>
      </c>
      <c r="D60" s="94">
        <v>0.0543235</v>
      </c>
      <c r="E60" s="94">
        <v>0.0543235</v>
      </c>
      <c r="F60" s="94">
        <v>0.0543235</v>
      </c>
      <c r="G60" s="94">
        <v>0.0543235</v>
      </c>
      <c r="H60" s="94">
        <v>0.0543235</v>
      </c>
    </row>
    <row r="61" spans="1:8" ht="12.75">
      <c r="A61" t="s">
        <v>80</v>
      </c>
      <c r="B61" s="94">
        <v>4.3526505</v>
      </c>
      <c r="C61" s="94">
        <v>4.4835765</v>
      </c>
      <c r="D61" s="94">
        <v>4.4835765</v>
      </c>
      <c r="E61" s="94">
        <v>4.4835765</v>
      </c>
      <c r="F61" s="94">
        <v>4.4835765</v>
      </c>
      <c r="G61" s="94">
        <v>4.4835765</v>
      </c>
      <c r="H61" s="94">
        <v>4.4835765</v>
      </c>
    </row>
    <row r="62" spans="1:8" ht="12.75">
      <c r="A62" t="s">
        <v>81</v>
      </c>
      <c r="B62" s="94">
        <v>0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</row>
    <row r="63" spans="1:8" ht="12.75">
      <c r="A63" t="s">
        <v>36</v>
      </c>
      <c r="B63" s="94">
        <v>0.024365</v>
      </c>
      <c r="C63" s="94">
        <v>0.005230500000000001</v>
      </c>
      <c r="D63" s="94">
        <v>0.005230500000000001</v>
      </c>
      <c r="E63" s="94">
        <v>0.005230500000000001</v>
      </c>
      <c r="F63" s="94">
        <v>0.005230500000000001</v>
      </c>
      <c r="G63" s="94">
        <v>0.005230500000000001</v>
      </c>
      <c r="H63" s="94">
        <v>0.005230500000000001</v>
      </c>
    </row>
    <row r="64" spans="1:8" ht="12.75">
      <c r="A64" t="s">
        <v>82</v>
      </c>
      <c r="B64" s="94">
        <v>1.258978</v>
      </c>
      <c r="C64" s="94">
        <v>1.0139531</v>
      </c>
      <c r="D64" s="94">
        <v>1.0139531</v>
      </c>
      <c r="E64" s="94">
        <v>1.0139531</v>
      </c>
      <c r="F64" s="94">
        <v>1.0139531</v>
      </c>
      <c r="G64" s="94">
        <v>1.0139531</v>
      </c>
      <c r="H64" s="94">
        <v>1.0139531</v>
      </c>
    </row>
    <row r="65" spans="1:8" ht="12.75">
      <c r="A65" t="s">
        <v>83</v>
      </c>
      <c r="B65" s="94">
        <v>10.250997</v>
      </c>
      <c r="C65" s="94">
        <v>8.996377500000001</v>
      </c>
      <c r="D65" s="94">
        <v>8.996377500000001</v>
      </c>
      <c r="E65" s="94">
        <v>8.996377500000001</v>
      </c>
      <c r="F65" s="94">
        <v>8.996377500000001</v>
      </c>
      <c r="G65" s="94">
        <v>8.996377500000001</v>
      </c>
      <c r="H65" s="94">
        <v>8.996377500000001</v>
      </c>
    </row>
    <row r="66" spans="1:8" ht="12.75">
      <c r="A66" t="s">
        <v>84</v>
      </c>
      <c r="B66" s="94">
        <v>12.348414000000002</v>
      </c>
      <c r="C66" s="94">
        <v>11.107902000000001</v>
      </c>
      <c r="D66" s="94">
        <v>11.107902000000001</v>
      </c>
      <c r="E66" s="94">
        <v>11.107902000000001</v>
      </c>
      <c r="F66" s="94">
        <v>11.107902000000001</v>
      </c>
      <c r="G66" s="94">
        <v>11.107902000000001</v>
      </c>
      <c r="H66" s="94">
        <v>11.107902000000001</v>
      </c>
    </row>
    <row r="67" spans="1:8" ht="12.75">
      <c r="A67" t="s">
        <v>37</v>
      </c>
      <c r="B67" s="94">
        <v>0.531168</v>
      </c>
      <c r="C67" s="94">
        <v>0.4978875</v>
      </c>
      <c r="D67" s="94">
        <v>0.4978875</v>
      </c>
      <c r="E67" s="94">
        <v>0.4978875</v>
      </c>
      <c r="F67" s="94">
        <v>0.4978875</v>
      </c>
      <c r="G67" s="94">
        <v>0.4978875</v>
      </c>
      <c r="H67" s="94">
        <v>0.4978875</v>
      </c>
    </row>
    <row r="68" spans="1:8" ht="12.75">
      <c r="A68" t="s">
        <v>85</v>
      </c>
      <c r="B68" s="94">
        <v>0.4439655</v>
      </c>
      <c r="C68" s="94">
        <v>0.47537050000000003</v>
      </c>
      <c r="D68" s="94">
        <v>0.47537050000000003</v>
      </c>
      <c r="E68" s="94">
        <v>0.47537050000000003</v>
      </c>
      <c r="F68" s="94">
        <v>0.47537050000000003</v>
      </c>
      <c r="G68" s="94">
        <v>0.47537050000000003</v>
      </c>
      <c r="H68" s="94">
        <v>0.47537050000000003</v>
      </c>
    </row>
    <row r="69" spans="1:8" ht="12.75">
      <c r="A69" t="s">
        <v>86</v>
      </c>
      <c r="B69" s="94">
        <v>0.31556449999999997</v>
      </c>
      <c r="C69" s="94">
        <v>0.374473</v>
      </c>
      <c r="D69" s="94">
        <v>0.374473</v>
      </c>
      <c r="E69" s="94">
        <v>0.374473</v>
      </c>
      <c r="F69" s="94">
        <v>0.374473</v>
      </c>
      <c r="G69" s="94">
        <v>0.374473</v>
      </c>
      <c r="H69" s="94">
        <v>0.374473</v>
      </c>
    </row>
    <row r="70" spans="1:8" ht="12.75">
      <c r="A70" t="s">
        <v>38</v>
      </c>
      <c r="B70" s="94">
        <v>4.53904</v>
      </c>
      <c r="C70" s="94">
        <v>1.870803</v>
      </c>
      <c r="D70" s="94">
        <v>1.870803</v>
      </c>
      <c r="E70" s="94">
        <v>1.870803</v>
      </c>
      <c r="F70" s="94">
        <v>1.870803</v>
      </c>
      <c r="G70" s="94">
        <v>1.870803</v>
      </c>
      <c r="H70" s="94">
        <v>1.870803</v>
      </c>
    </row>
    <row r="71" spans="1:8" ht="12.75">
      <c r="A71" t="s">
        <v>87</v>
      </c>
      <c r="B71" s="94">
        <v>0.2046705</v>
      </c>
      <c r="C71" s="94">
        <v>0.2249535</v>
      </c>
      <c r="D71" s="94">
        <v>0.2249535</v>
      </c>
      <c r="E71" s="94">
        <v>0.2249535</v>
      </c>
      <c r="F71" s="94">
        <v>0.2249535</v>
      </c>
      <c r="G71" s="94">
        <v>0.2249535</v>
      </c>
      <c r="H71" s="94">
        <v>0.2249535</v>
      </c>
    </row>
    <row r="72" spans="1:8" ht="12.75">
      <c r="A72" t="s">
        <v>88</v>
      </c>
      <c r="B72" s="94">
        <v>1.3526655</v>
      </c>
      <c r="C72" s="94">
        <v>1.336872</v>
      </c>
      <c r="D72" s="94">
        <v>1.336872</v>
      </c>
      <c r="E72" s="94">
        <v>1.336872</v>
      </c>
      <c r="F72" s="94">
        <v>1.336872</v>
      </c>
      <c r="G72" s="94">
        <v>1.336872</v>
      </c>
      <c r="H72" s="94">
        <v>1.336872</v>
      </c>
    </row>
    <row r="73" spans="1:8" ht="12.75">
      <c r="A73" t="s">
        <v>39</v>
      </c>
      <c r="B73" s="94">
        <v>0.0003135</v>
      </c>
      <c r="C73" s="94">
        <v>0.0001485</v>
      </c>
      <c r="D73" s="94">
        <v>0.0001485</v>
      </c>
      <c r="E73" s="94">
        <v>0.0001485</v>
      </c>
      <c r="F73" s="94">
        <v>0.0001485</v>
      </c>
      <c r="G73" s="94">
        <v>0.0001485</v>
      </c>
      <c r="H73" s="94">
        <v>0.0001485</v>
      </c>
    </row>
    <row r="74" spans="1:8" ht="12.75">
      <c r="A74" s="56" t="s">
        <v>40</v>
      </c>
      <c r="B74" s="94">
        <v>0.069355</v>
      </c>
      <c r="C74" s="94">
        <v>0.0594</v>
      </c>
      <c r="D74" s="94">
        <v>0.0594</v>
      </c>
      <c r="E74" s="94">
        <v>0.0594</v>
      </c>
      <c r="F74" s="94">
        <v>0.0594</v>
      </c>
      <c r="G74" s="94">
        <v>0.0594</v>
      </c>
      <c r="H74" s="94">
        <v>0.0594</v>
      </c>
    </row>
    <row r="75" spans="1:8" ht="12.75">
      <c r="A75" t="s">
        <v>41</v>
      </c>
      <c r="B75" s="94">
        <v>0.017396500000000002</v>
      </c>
      <c r="C75" s="94">
        <v>0.0144265001</v>
      </c>
      <c r="D75" s="94">
        <v>0.0144265001</v>
      </c>
      <c r="E75" s="94">
        <v>0.0144265001</v>
      </c>
      <c r="F75" s="94">
        <v>0.0144265001</v>
      </c>
      <c r="G75" s="94">
        <v>0.0144265001</v>
      </c>
      <c r="H75" s="94">
        <v>0.0144265001</v>
      </c>
    </row>
    <row r="76" spans="1:8" ht="12.75">
      <c r="A76" t="s">
        <v>90</v>
      </c>
      <c r="B76" s="94">
        <v>2.862079</v>
      </c>
      <c r="C76" s="94">
        <v>1.8487405000000001</v>
      </c>
      <c r="D76" s="94">
        <v>1.8487405000000001</v>
      </c>
      <c r="E76" s="94">
        <v>1.8487405000000001</v>
      </c>
      <c r="F76" s="94">
        <v>1.8487405000000001</v>
      </c>
      <c r="G76" s="94">
        <v>1.8487405000000001</v>
      </c>
      <c r="H76" s="94">
        <v>1.8487405000000001</v>
      </c>
    </row>
    <row r="77" spans="1:8" ht="12.75">
      <c r="A77" t="s">
        <v>42</v>
      </c>
      <c r="B77" s="94">
        <v>0.6189825</v>
      </c>
      <c r="C77" s="94">
        <v>0.792321</v>
      </c>
      <c r="D77" s="94">
        <v>0.792321</v>
      </c>
      <c r="E77" s="94">
        <v>0.792321</v>
      </c>
      <c r="F77" s="94">
        <v>0.792321</v>
      </c>
      <c r="G77" s="94">
        <v>0.792321</v>
      </c>
      <c r="H77" s="94">
        <v>0.792321</v>
      </c>
    </row>
    <row r="78" spans="1:8" ht="12.75">
      <c r="A78" t="s">
        <v>91</v>
      </c>
      <c r="B78" s="94">
        <v>1.221506</v>
      </c>
      <c r="C78" s="94">
        <v>0.4965015</v>
      </c>
      <c r="D78" s="94">
        <v>0.4965015</v>
      </c>
      <c r="E78" s="94">
        <v>0.4965015</v>
      </c>
      <c r="F78" s="94">
        <v>0.4965015</v>
      </c>
      <c r="G78" s="94">
        <v>0.4965015</v>
      </c>
      <c r="H78" s="94">
        <v>0.4965015</v>
      </c>
    </row>
    <row r="79" spans="1:8" ht="12.75">
      <c r="A79" t="s">
        <v>43</v>
      </c>
      <c r="B79" s="94">
        <v>0.10667850000000001</v>
      </c>
      <c r="C79" s="94">
        <v>0.047968</v>
      </c>
      <c r="D79" s="94">
        <v>0.047968</v>
      </c>
      <c r="E79" s="94">
        <v>0.047968</v>
      </c>
      <c r="F79" s="94">
        <v>0.047968</v>
      </c>
      <c r="G79" s="94">
        <v>0.047968</v>
      </c>
      <c r="H79" s="94">
        <v>0.047968</v>
      </c>
    </row>
    <row r="80" spans="1:8" ht="12.75">
      <c r="A80" t="s">
        <v>44</v>
      </c>
      <c r="B80" s="94">
        <v>0.034798499999999996</v>
      </c>
      <c r="C80" s="94">
        <v>0.00814</v>
      </c>
      <c r="D80" s="94">
        <v>0.00814</v>
      </c>
      <c r="E80" s="94">
        <v>0.00814</v>
      </c>
      <c r="F80" s="94">
        <v>0.00814</v>
      </c>
      <c r="G80" s="94">
        <v>0.00814</v>
      </c>
      <c r="H80" s="94">
        <v>0.00814</v>
      </c>
    </row>
    <row r="81" spans="1:8" ht="12.75">
      <c r="A81" t="s">
        <v>92</v>
      </c>
      <c r="B81" s="94">
        <v>9.3614765</v>
      </c>
      <c r="C81" s="94">
        <v>6.998678</v>
      </c>
      <c r="D81" s="94">
        <v>6.998678</v>
      </c>
      <c r="E81" s="94">
        <v>6.998678</v>
      </c>
      <c r="F81" s="94">
        <v>6.998678</v>
      </c>
      <c r="G81" s="94">
        <v>6.998678</v>
      </c>
      <c r="H81" s="94">
        <v>6.998678</v>
      </c>
    </row>
    <row r="82" spans="1:8" ht="12.75">
      <c r="A82" t="s">
        <v>45</v>
      </c>
      <c r="B82" s="94">
        <v>1.587261</v>
      </c>
      <c r="C82" s="94">
        <v>1.7002709999999999</v>
      </c>
      <c r="D82" s="94">
        <v>1.7002709999999999</v>
      </c>
      <c r="E82" s="94">
        <v>1.7002709999999999</v>
      </c>
      <c r="F82" s="94">
        <v>1.7002709999999999</v>
      </c>
      <c r="G82" s="94">
        <v>1.7002709999999999</v>
      </c>
      <c r="H82" s="94">
        <v>1.7002709999999999</v>
      </c>
    </row>
    <row r="83" spans="1:8" ht="12.75">
      <c r="A83" t="s">
        <v>93</v>
      </c>
      <c r="B83" s="94">
        <v>0.047179</v>
      </c>
      <c r="C83" s="94">
        <v>0.0463705</v>
      </c>
      <c r="D83" s="94">
        <v>0.0463705</v>
      </c>
      <c r="E83" s="94">
        <v>0.0463705</v>
      </c>
      <c r="F83" s="94">
        <v>0.0463705</v>
      </c>
      <c r="G83" s="94">
        <v>0.0463705</v>
      </c>
      <c r="H83" s="94">
        <v>0.0463705</v>
      </c>
    </row>
    <row r="84" spans="1:8" ht="12.75">
      <c r="A84" t="s">
        <v>94</v>
      </c>
      <c r="B84" s="94">
        <v>1.7471445</v>
      </c>
      <c r="C84" s="94">
        <v>1.739931</v>
      </c>
      <c r="D84" s="94">
        <v>1.739931</v>
      </c>
      <c r="E84" s="94">
        <v>1.739931</v>
      </c>
      <c r="F84" s="94">
        <v>1.739931</v>
      </c>
      <c r="G84" s="94">
        <v>1.739931</v>
      </c>
      <c r="H84" s="94">
        <v>1.739931</v>
      </c>
    </row>
    <row r="85" spans="1:8" ht="12.75">
      <c r="A85" t="s">
        <v>46</v>
      </c>
      <c r="B85" s="94">
        <v>0.7408830000000001</v>
      </c>
      <c r="C85" s="94">
        <v>0.6039055</v>
      </c>
      <c r="D85" s="94">
        <v>0.6039055</v>
      </c>
      <c r="E85" s="94">
        <v>0.6039055</v>
      </c>
      <c r="F85" s="94">
        <v>0.6039055</v>
      </c>
      <c r="G85" s="94">
        <v>0.6039055</v>
      </c>
      <c r="H85" s="94">
        <v>0.6039055</v>
      </c>
    </row>
    <row r="86" spans="1:8" ht="12.75">
      <c r="A86" t="s">
        <v>112</v>
      </c>
      <c r="B86" s="94">
        <v>0</v>
      </c>
      <c r="C86" s="94">
        <v>0.000429</v>
      </c>
      <c r="D86" s="94">
        <v>0.000429</v>
      </c>
      <c r="E86" s="94">
        <v>0.000429</v>
      </c>
      <c r="F86" s="94">
        <v>0.000429</v>
      </c>
      <c r="G86" s="94">
        <v>0.000429</v>
      </c>
      <c r="H86" s="94">
        <v>0.000429</v>
      </c>
    </row>
    <row r="87" spans="1:8" ht="12.75">
      <c r="A87" t="s">
        <v>47</v>
      </c>
      <c r="B87" s="94">
        <v>0.370634</v>
      </c>
      <c r="C87" s="94">
        <v>0.0893365</v>
      </c>
      <c r="D87" s="94">
        <v>0.0893365</v>
      </c>
      <c r="E87" s="94">
        <v>0.0893365</v>
      </c>
      <c r="F87" s="94">
        <v>0.0893365</v>
      </c>
      <c r="G87" s="94">
        <v>0.0893365</v>
      </c>
      <c r="H87" s="94">
        <v>0.0893365</v>
      </c>
    </row>
    <row r="88" spans="1:8" ht="12.75">
      <c r="A88" t="s">
        <v>95</v>
      </c>
      <c r="B88" s="94">
        <v>0.0819775</v>
      </c>
      <c r="C88" s="94">
        <v>0.093355</v>
      </c>
      <c r="D88" s="94">
        <v>0.093355</v>
      </c>
      <c r="E88" s="94">
        <v>0.093355</v>
      </c>
      <c r="F88" s="94">
        <v>0.093355</v>
      </c>
      <c r="G88" s="94">
        <v>0.093355</v>
      </c>
      <c r="H88" s="94">
        <v>0.093355</v>
      </c>
    </row>
    <row r="89" spans="1:8" ht="12.75">
      <c r="A89" t="s">
        <v>96</v>
      </c>
      <c r="B89" s="94">
        <v>6.397941</v>
      </c>
      <c r="C89" s="94">
        <v>3.0812429999999997</v>
      </c>
      <c r="D89" s="94">
        <v>3.0812429999999997</v>
      </c>
      <c r="E89" s="94">
        <v>3.0812429999999997</v>
      </c>
      <c r="F89" s="94">
        <v>3.0812429999999997</v>
      </c>
      <c r="G89" s="94">
        <v>3.0812429999999997</v>
      </c>
      <c r="H89" s="94">
        <v>3.0812429999999997</v>
      </c>
    </row>
    <row r="90" spans="1:8" ht="12.75">
      <c r="A90" t="s">
        <v>97</v>
      </c>
      <c r="B90" s="94">
        <v>0.1951455</v>
      </c>
      <c r="C90" s="94">
        <v>0.1611225</v>
      </c>
      <c r="D90" s="94">
        <v>0.1611225</v>
      </c>
      <c r="E90" s="94">
        <v>0.1611225</v>
      </c>
      <c r="F90" s="94">
        <v>0.1611225</v>
      </c>
      <c r="G90" s="94">
        <v>0.1611225</v>
      </c>
      <c r="H90" s="94">
        <v>0.1611225</v>
      </c>
    </row>
    <row r="91" spans="1:8" ht="12.75">
      <c r="A91" t="s">
        <v>98</v>
      </c>
      <c r="B91" s="94">
        <v>18.633061</v>
      </c>
      <c r="C91" s="94">
        <v>16.8312845</v>
      </c>
      <c r="D91" s="94">
        <v>16.8312845</v>
      </c>
      <c r="E91" s="94">
        <v>16.8312845</v>
      </c>
      <c r="F91" s="94">
        <v>16.8312845</v>
      </c>
      <c r="G91" s="94">
        <v>16.8312845</v>
      </c>
      <c r="H91" s="94">
        <v>16.8312845</v>
      </c>
    </row>
    <row r="92" spans="1:8" ht="12.75">
      <c r="A92" t="s">
        <v>99</v>
      </c>
      <c r="B92" s="94">
        <v>4.936036</v>
      </c>
      <c r="C92" s="94">
        <v>4.890414</v>
      </c>
      <c r="D92" s="94">
        <v>4.890414</v>
      </c>
      <c r="E92" s="94">
        <v>4.890414</v>
      </c>
      <c r="F92" s="94">
        <v>4.890414</v>
      </c>
      <c r="G92" s="94">
        <v>4.890414</v>
      </c>
      <c r="H92" s="94">
        <v>4.890414</v>
      </c>
    </row>
    <row r="93" spans="2:8" ht="12.75">
      <c r="B93" s="94"/>
      <c r="C93" s="94"/>
      <c r="D93" s="94"/>
      <c r="E93" s="94"/>
      <c r="F93" s="94"/>
      <c r="G93" s="94"/>
      <c r="H93" s="94"/>
    </row>
    <row r="94" spans="1:8" ht="12.75">
      <c r="A94" t="s">
        <v>100</v>
      </c>
      <c r="B94" s="94"/>
      <c r="C94" s="94"/>
      <c r="D94" s="94"/>
      <c r="E94" s="94"/>
      <c r="F94" s="94"/>
      <c r="G94" s="94"/>
      <c r="H94" s="94"/>
    </row>
    <row r="95" spans="1:8" ht="12.75">
      <c r="A95" t="s">
        <v>1</v>
      </c>
      <c r="B95" s="94">
        <v>81.98262879989998</v>
      </c>
      <c r="C95" s="94">
        <v>78.93927720000002</v>
      </c>
      <c r="D95" s="94">
        <v>78.93927720000002</v>
      </c>
      <c r="E95" s="94">
        <v>78.93927720000002</v>
      </c>
      <c r="F95" s="94">
        <v>78.93927720000002</v>
      </c>
      <c r="G95" s="94">
        <v>78.93927720000002</v>
      </c>
      <c r="H95" s="94">
        <v>78.93927720000002</v>
      </c>
    </row>
    <row r="96" spans="1:8" ht="12.75">
      <c r="A96" t="s">
        <v>101</v>
      </c>
      <c r="B96" s="94"/>
      <c r="C96" s="94"/>
      <c r="D96" s="94"/>
      <c r="E96" s="94"/>
      <c r="F96" s="94"/>
      <c r="G96" s="94"/>
      <c r="H96" s="94"/>
    </row>
    <row r="97" spans="1:8" ht="12.75">
      <c r="A97" t="s">
        <v>9</v>
      </c>
      <c r="B97" s="94">
        <v>0.27795100000000006</v>
      </c>
      <c r="C97" s="94">
        <v>0.22174050000000012</v>
      </c>
      <c r="D97" s="94">
        <v>0.22174050000000012</v>
      </c>
      <c r="E97" s="94">
        <v>0.22174050000000012</v>
      </c>
      <c r="F97" s="94">
        <v>0.22174050000000012</v>
      </c>
      <c r="G97" s="94">
        <v>0.22174050000000012</v>
      </c>
      <c r="H97" s="94">
        <v>0.22174050000000012</v>
      </c>
    </row>
    <row r="98" spans="1:8" ht="12.75">
      <c r="A98" t="s">
        <v>2</v>
      </c>
      <c r="B98" s="94">
        <v>0.0695475000000001</v>
      </c>
      <c r="C98" s="94">
        <v>0.04862549999999999</v>
      </c>
      <c r="D98" s="94">
        <v>0.04862549999999999</v>
      </c>
      <c r="E98" s="94">
        <v>0.04862549999999999</v>
      </c>
      <c r="F98" s="94">
        <v>0.04862549999999999</v>
      </c>
      <c r="G98" s="94">
        <v>0.04862549999999999</v>
      </c>
      <c r="H98" s="94">
        <v>0.04862549999999999</v>
      </c>
    </row>
    <row r="99" spans="1:8" ht="12.75">
      <c r="A99" t="s">
        <v>103</v>
      </c>
      <c r="B99" s="94">
        <v>22.484533999999982</v>
      </c>
      <c r="C99" s="94">
        <v>21.801958000000013</v>
      </c>
      <c r="D99" s="94">
        <v>21.801958000000013</v>
      </c>
      <c r="E99" s="94">
        <v>21.801958000000013</v>
      </c>
      <c r="F99" s="94">
        <v>21.801958000000013</v>
      </c>
      <c r="G99" s="94">
        <v>21.801958000000013</v>
      </c>
      <c r="H99" s="94">
        <v>21.801958000000013</v>
      </c>
    </row>
    <row r="100" spans="1:8" ht="12.75">
      <c r="A100" t="s">
        <v>24</v>
      </c>
      <c r="B100" s="94">
        <v>0.2933620000000001</v>
      </c>
      <c r="C100" s="94">
        <v>0.3964574999999999</v>
      </c>
      <c r="D100" s="94">
        <v>0.3964574999999999</v>
      </c>
      <c r="E100" s="94">
        <v>0.3964574999999999</v>
      </c>
      <c r="F100" s="94">
        <v>0.3964574999999999</v>
      </c>
      <c r="G100" s="94">
        <v>0.3964574999999999</v>
      </c>
      <c r="H100" s="94">
        <v>0.3964574999999999</v>
      </c>
    </row>
    <row r="101" spans="1:8" ht="12.75">
      <c r="A101" t="s">
        <v>22</v>
      </c>
      <c r="B101" s="94">
        <v>0.5297375</v>
      </c>
      <c r="C101" s="94">
        <v>0.0208295</v>
      </c>
      <c r="D101" s="94">
        <v>0.0208295</v>
      </c>
      <c r="E101" s="94">
        <v>0.0208295</v>
      </c>
      <c r="F101" s="94">
        <v>0.0208295</v>
      </c>
      <c r="G101" s="94">
        <v>0.0208295</v>
      </c>
      <c r="H101" s="94">
        <v>0.0208295</v>
      </c>
    </row>
    <row r="102" spans="1:8" ht="12.75">
      <c r="A102" t="s">
        <v>105</v>
      </c>
      <c r="B102" s="94">
        <v>38.07899699999999</v>
      </c>
      <c r="C102" s="94">
        <v>41.26916349999996</v>
      </c>
      <c r="D102" s="94">
        <v>41.26916349999996</v>
      </c>
      <c r="E102" s="94">
        <v>41.26916349999996</v>
      </c>
      <c r="F102" s="94">
        <v>41.26916349999996</v>
      </c>
      <c r="G102" s="94">
        <v>41.26916349999996</v>
      </c>
      <c r="H102" s="94">
        <v>41.26916349999996</v>
      </c>
    </row>
    <row r="103" spans="1:8" ht="12.75">
      <c r="A103" t="s">
        <v>4</v>
      </c>
      <c r="B103" s="94">
        <v>0</v>
      </c>
      <c r="C103" s="94">
        <v>0</v>
      </c>
      <c r="D103" s="94">
        <v>0</v>
      </c>
      <c r="E103" s="94">
        <v>0</v>
      </c>
      <c r="F103" s="94">
        <v>0</v>
      </c>
      <c r="G103" s="94">
        <v>0</v>
      </c>
      <c r="H103" s="94">
        <v>0</v>
      </c>
    </row>
    <row r="104" spans="1:8" ht="12.75">
      <c r="A104" s="2" t="s">
        <v>49</v>
      </c>
      <c r="B104" s="95">
        <f aca="true" t="shared" si="0" ref="B104:H104">SUM(B7:B103)</f>
        <v>531.3786632999</v>
      </c>
      <c r="C104" s="95">
        <f t="shared" si="0"/>
        <v>487.9727085001001</v>
      </c>
      <c r="D104" s="95">
        <f t="shared" si="0"/>
        <v>487.9727085001001</v>
      </c>
      <c r="E104" s="95">
        <f t="shared" si="0"/>
        <v>487.9727085001001</v>
      </c>
      <c r="F104" s="95">
        <f t="shared" si="0"/>
        <v>487.9727085001001</v>
      </c>
      <c r="G104" s="95">
        <f t="shared" si="0"/>
        <v>487.9727085001001</v>
      </c>
      <c r="H104" s="95">
        <f t="shared" si="0"/>
        <v>487.9727085001001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8"/>
  <sheetViews>
    <sheetView zoomScale="75" zoomScaleNormal="75" workbookViewId="0" topLeftCell="A87">
      <selection activeCell="I87" sqref="I1:I16384"/>
    </sheetView>
  </sheetViews>
  <sheetFormatPr defaultColWidth="9.140625" defaultRowHeight="12.75"/>
  <cols>
    <col min="1" max="1" width="19.7109375" style="0" customWidth="1"/>
    <col min="2" max="8" width="11.421875" style="0" customWidth="1"/>
  </cols>
  <sheetData>
    <row r="1" spans="1:4" ht="18.75">
      <c r="A1" s="97" t="s">
        <v>118</v>
      </c>
      <c r="D1" s="43"/>
    </row>
    <row r="3" spans="1:38" s="3" customFormat="1" ht="12.75">
      <c r="A3" s="9" t="s">
        <v>0</v>
      </c>
      <c r="B3" s="6">
        <v>1990</v>
      </c>
      <c r="C3" s="7">
        <v>1995</v>
      </c>
      <c r="D3" s="7">
        <v>2000</v>
      </c>
      <c r="E3" s="7">
        <v>2005</v>
      </c>
      <c r="F3" s="7">
        <v>2010</v>
      </c>
      <c r="G3" s="7">
        <v>2015</v>
      </c>
      <c r="H3" s="8">
        <v>2020</v>
      </c>
      <c r="I3"/>
      <c r="J3" s="14" t="s">
        <v>53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11" ht="12.75">
      <c r="A4" s="18" t="s">
        <v>54</v>
      </c>
      <c r="B4" s="98">
        <v>0.002512</v>
      </c>
      <c r="C4" s="99">
        <v>0.009044</v>
      </c>
      <c r="D4" s="99">
        <v>0.013055427999999997</v>
      </c>
      <c r="E4" s="99">
        <v>0.014343727766195207</v>
      </c>
      <c r="F4" s="99">
        <v>0.015759155979468416</v>
      </c>
      <c r="G4" s="99">
        <v>0.01711973633990067</v>
      </c>
      <c r="H4" s="100">
        <v>0.018597783582417583</v>
      </c>
      <c r="J4" s="14"/>
      <c r="K4" s="14"/>
    </row>
    <row r="5" spans="1:11" ht="12.75">
      <c r="A5" s="25" t="s">
        <v>55</v>
      </c>
      <c r="B5" s="101">
        <v>0.20644118963199998</v>
      </c>
      <c r="C5" s="102">
        <v>0.352433343488</v>
      </c>
      <c r="D5" s="102">
        <v>0.43349671170623993</v>
      </c>
      <c r="E5" s="102">
        <v>0.4444430469037437</v>
      </c>
      <c r="F5" s="102">
        <v>0.455665790782145</v>
      </c>
      <c r="G5" s="102">
        <v>0.46740439310740806</v>
      </c>
      <c r="H5" s="103">
        <v>0.47944539861355095</v>
      </c>
      <c r="J5" s="14"/>
      <c r="K5" s="14"/>
    </row>
    <row r="6" spans="1:11" ht="12.75">
      <c r="A6" s="25" t="s">
        <v>56</v>
      </c>
      <c r="B6" s="101">
        <v>0.0001506528131123739</v>
      </c>
      <c r="C6" s="102">
        <v>0.000156</v>
      </c>
      <c r="D6" s="102">
        <v>0.000167496</v>
      </c>
      <c r="E6" s="102">
        <v>0.00016499858948387517</v>
      </c>
      <c r="F6" s="102">
        <v>0.0001625384160318358</v>
      </c>
      <c r="G6" s="102">
        <v>0.00016589788852116075</v>
      </c>
      <c r="H6" s="103">
        <v>0.0001693267972439748</v>
      </c>
      <c r="J6" s="14"/>
      <c r="K6" s="14"/>
    </row>
    <row r="7" spans="1:11" ht="12.75">
      <c r="A7" s="104" t="s">
        <v>3</v>
      </c>
      <c r="B7" s="25"/>
      <c r="H7" s="105"/>
      <c r="J7" s="14" t="s">
        <v>5</v>
      </c>
      <c r="K7" s="19" t="s">
        <v>4</v>
      </c>
    </row>
    <row r="8" spans="1:11" ht="12.75">
      <c r="A8" s="18" t="s">
        <v>57</v>
      </c>
      <c r="B8" s="25"/>
      <c r="C8" s="20"/>
      <c r="D8" s="20"/>
      <c r="E8" s="20"/>
      <c r="F8" s="20"/>
      <c r="G8" s="20"/>
      <c r="H8" s="105"/>
      <c r="J8" s="14" t="s">
        <v>5</v>
      </c>
      <c r="K8" s="19" t="s">
        <v>4</v>
      </c>
    </row>
    <row r="9" spans="1:11" ht="12.75">
      <c r="A9" s="18" t="s">
        <v>58</v>
      </c>
      <c r="B9" s="101">
        <v>0.0007146351391227992</v>
      </c>
      <c r="C9" s="94">
        <v>0.00074</v>
      </c>
      <c r="D9" s="94">
        <v>0.00073778</v>
      </c>
      <c r="E9" s="94">
        <v>0.0007267795012980216</v>
      </c>
      <c r="F9" s="94">
        <v>0.0007159430229973719</v>
      </c>
      <c r="G9" s="94">
        <v>0.0007307406994384462</v>
      </c>
      <c r="H9" s="103">
        <v>0.0007458442259556033</v>
      </c>
      <c r="J9" s="14"/>
      <c r="K9" s="14"/>
    </row>
    <row r="10" spans="1:11" ht="12.75">
      <c r="A10" s="20" t="s">
        <v>59</v>
      </c>
      <c r="B10" s="98">
        <v>2.2</v>
      </c>
      <c r="C10" s="99">
        <v>2.4170943369784172</v>
      </c>
      <c r="D10" s="99">
        <v>2.632156518954263</v>
      </c>
      <c r="E10" s="99">
        <v>2.7664229548571613</v>
      </c>
      <c r="F10" s="99">
        <v>2.907538328382216</v>
      </c>
      <c r="G10" s="99">
        <v>3.006254830472467</v>
      </c>
      <c r="H10" s="100">
        <v>3.1083229471192</v>
      </c>
      <c r="J10" s="14"/>
      <c r="K10" s="14"/>
    </row>
    <row r="11" spans="1:11" ht="12.75">
      <c r="A11" s="106" t="s">
        <v>60</v>
      </c>
      <c r="B11" s="101">
        <v>0.08498363816595451</v>
      </c>
      <c r="C11" s="94">
        <v>0.088</v>
      </c>
      <c r="D11" s="94">
        <v>0.10001903999999999</v>
      </c>
      <c r="E11" s="94">
        <v>0.09852772914894262</v>
      </c>
      <c r="F11" s="94">
        <v>0.09705865414472478</v>
      </c>
      <c r="G11" s="94">
        <v>0.09906473914549313</v>
      </c>
      <c r="H11" s="103">
        <v>0.1011122874971164</v>
      </c>
      <c r="J11" s="14" t="s">
        <v>5</v>
      </c>
      <c r="K11" s="21" t="s">
        <v>6</v>
      </c>
    </row>
    <row r="12" spans="1:11" ht="12.75">
      <c r="A12" s="18" t="s">
        <v>61</v>
      </c>
      <c r="B12" s="25"/>
      <c r="H12" s="105"/>
      <c r="J12" s="14" t="s">
        <v>5</v>
      </c>
      <c r="K12" s="19" t="s">
        <v>4</v>
      </c>
    </row>
    <row r="13" spans="1:11" ht="12.75">
      <c r="A13" s="25" t="s">
        <v>62</v>
      </c>
      <c r="B13" s="101">
        <v>0.13502763267854</v>
      </c>
      <c r="C13" s="102">
        <v>0.14</v>
      </c>
      <c r="D13" s="102">
        <v>0.14709882765409385</v>
      </c>
      <c r="E13" s="102">
        <v>0.15081325738603768</v>
      </c>
      <c r="F13" s="102">
        <v>0.1546214811233695</v>
      </c>
      <c r="G13" s="102">
        <v>0.1586047515697528</v>
      </c>
      <c r="H13" s="103">
        <v>0.16269063675849765</v>
      </c>
      <c r="J13" s="14"/>
      <c r="K13" s="14"/>
    </row>
    <row r="14" spans="1:11" ht="12.75">
      <c r="A14" s="25" t="s">
        <v>7</v>
      </c>
      <c r="B14" s="101">
        <v>5.009513172192</v>
      </c>
      <c r="C14" s="102">
        <v>5.239681518528</v>
      </c>
      <c r="D14" s="102">
        <v>5.8773510977795205</v>
      </c>
      <c r="E14" s="102">
        <v>6.1771550717325425</v>
      </c>
      <c r="F14" s="102">
        <v>6.4922520614170915</v>
      </c>
      <c r="G14" s="102">
        <v>6.6993510610769444</v>
      </c>
      <c r="H14" s="103">
        <v>6.913056396297149</v>
      </c>
      <c r="J14" s="14"/>
      <c r="K14" s="14"/>
    </row>
    <row r="15" spans="1:11" ht="12.75">
      <c r="A15" s="107" t="s">
        <v>8</v>
      </c>
      <c r="B15" s="25"/>
      <c r="H15" s="105"/>
      <c r="J15" s="14" t="s">
        <v>5</v>
      </c>
      <c r="K15" s="21" t="s">
        <v>6</v>
      </c>
    </row>
    <row r="16" spans="1:11" ht="12.75">
      <c r="A16" s="107" t="s">
        <v>10</v>
      </c>
      <c r="B16" s="25">
        <v>0.39</v>
      </c>
      <c r="C16" s="20">
        <v>0.4</v>
      </c>
      <c r="D16" s="20">
        <v>0.41726849622853474</v>
      </c>
      <c r="E16" s="20">
        <v>0.4316570650640014</v>
      </c>
      <c r="F16" s="20">
        <v>0.4604342027349349</v>
      </c>
      <c r="G16" s="20">
        <v>0.4604342027349349</v>
      </c>
      <c r="H16" s="105">
        <v>0.4748227715704016</v>
      </c>
      <c r="J16" s="14" t="s">
        <v>5</v>
      </c>
      <c r="K16" s="19" t="s">
        <v>4</v>
      </c>
    </row>
    <row r="17" spans="1:11" ht="12.75">
      <c r="A17" s="25" t="s">
        <v>63</v>
      </c>
      <c r="B17" s="101">
        <v>0.42981199999999997</v>
      </c>
      <c r="C17" s="94">
        <v>0.534436</v>
      </c>
      <c r="D17" s="94">
        <v>0.6196508399999999</v>
      </c>
      <c r="E17" s="94">
        <v>0.6352978002118946</v>
      </c>
      <c r="F17" s="94">
        <v>0.6513398657767858</v>
      </c>
      <c r="G17" s="94">
        <v>0.668119312067498</v>
      </c>
      <c r="H17" s="103">
        <v>0.685331020887523</v>
      </c>
      <c r="J17" s="14"/>
      <c r="K17" s="14"/>
    </row>
    <row r="18" spans="1:11" ht="12.75">
      <c r="A18" s="18" t="s">
        <v>11</v>
      </c>
      <c r="B18" s="98">
        <f>C18*(1-(D18-C18)/C18)</f>
        <v>32.903518012</v>
      </c>
      <c r="C18" s="99">
        <v>34.12562</v>
      </c>
      <c r="D18" s="99">
        <v>35.347721987999996</v>
      </c>
      <c r="E18" s="99">
        <v>35.88112867100825</v>
      </c>
      <c r="F18" s="99">
        <v>36.422584605099054</v>
      </c>
      <c r="G18" s="99">
        <v>36.75157008436373</v>
      </c>
      <c r="H18" s="100">
        <v>37.083527111275025</v>
      </c>
      <c r="J18" s="14"/>
      <c r="K18" s="14"/>
    </row>
    <row r="19" spans="1:11" ht="12.75">
      <c r="A19" s="25" t="s">
        <v>64</v>
      </c>
      <c r="B19" s="101">
        <v>0.9406802996479999</v>
      </c>
      <c r="C19" s="102">
        <v>1.1261908184319998</v>
      </c>
      <c r="D19" s="102">
        <v>0.8325454321151999</v>
      </c>
      <c r="E19" s="102">
        <v>0.8535682475622044</v>
      </c>
      <c r="F19" s="102">
        <v>0.8751219154435271</v>
      </c>
      <c r="G19" s="102">
        <v>0.8976663073187237</v>
      </c>
      <c r="H19" s="103">
        <v>0.9207914749647624</v>
      </c>
      <c r="J19" s="14"/>
      <c r="K19" s="14"/>
    </row>
    <row r="20" spans="1:11" ht="12.75">
      <c r="A20" s="104" t="s">
        <v>12</v>
      </c>
      <c r="B20" s="25"/>
      <c r="H20" s="105"/>
      <c r="J20" s="14" t="s">
        <v>5</v>
      </c>
      <c r="K20" s="21" t="s">
        <v>6</v>
      </c>
    </row>
    <row r="21" spans="1:11" ht="12.75">
      <c r="A21" s="108" t="s">
        <v>13</v>
      </c>
      <c r="B21" s="18"/>
      <c r="C21" s="109"/>
      <c r="D21" s="109"/>
      <c r="E21" s="109"/>
      <c r="F21" s="109"/>
      <c r="G21" s="109"/>
      <c r="H21" s="110"/>
      <c r="J21" s="14" t="s">
        <v>5</v>
      </c>
      <c r="K21" s="19" t="s">
        <v>4</v>
      </c>
    </row>
    <row r="22" spans="1:11" ht="12.75">
      <c r="A22" s="111" t="s">
        <v>65</v>
      </c>
      <c r="B22" s="98">
        <v>1.6444790621790162</v>
      </c>
      <c r="C22" s="99">
        <v>1.8515188229119999</v>
      </c>
      <c r="D22" s="99">
        <v>2.1301401027808</v>
      </c>
      <c r="E22" s="99">
        <v>2.340340717910043</v>
      </c>
      <c r="F22" s="99">
        <v>2.571283770845622</v>
      </c>
      <c r="G22" s="99">
        <v>2.7932777789174144</v>
      </c>
      <c r="H22" s="100">
        <v>3.0344378316625136</v>
      </c>
      <c r="J22" s="14"/>
      <c r="K22" s="14"/>
    </row>
    <row r="23" spans="1:11" ht="12.75">
      <c r="A23" s="104" t="s">
        <v>14</v>
      </c>
      <c r="B23" s="25"/>
      <c r="H23" s="105"/>
      <c r="J23" s="14" t="s">
        <v>5</v>
      </c>
      <c r="K23" s="19" t="s">
        <v>4</v>
      </c>
    </row>
    <row r="24" spans="1:11" ht="12.75">
      <c r="A24" s="25" t="s">
        <v>66</v>
      </c>
      <c r="B24" s="101">
        <v>0.15</v>
      </c>
      <c r="C24" s="94">
        <v>0.1568725984296073</v>
      </c>
      <c r="D24" s="94">
        <v>0.1634096940782762</v>
      </c>
      <c r="E24" s="94">
        <v>0.16753599362703608</v>
      </c>
      <c r="F24" s="94">
        <v>0.17176648741018422</v>
      </c>
      <c r="G24" s="94">
        <v>0.17619143773409265</v>
      </c>
      <c r="H24" s="103">
        <v>0.18073038110556403</v>
      </c>
      <c r="J24" s="14"/>
      <c r="K24" s="14"/>
    </row>
    <row r="25" spans="1:11" ht="12.75">
      <c r="A25" s="25" t="s">
        <v>67</v>
      </c>
      <c r="B25" s="101">
        <v>0.251</v>
      </c>
      <c r="C25" s="94">
        <v>0.28260087661749866</v>
      </c>
      <c r="D25" s="94">
        <v>0.3166266859079824</v>
      </c>
      <c r="E25" s="94">
        <v>0.3478711679292855</v>
      </c>
      <c r="F25" s="94">
        <v>0.3821988318181564</v>
      </c>
      <c r="G25" s="94">
        <v>0.41519629849907663</v>
      </c>
      <c r="H25" s="103">
        <v>0.4510426300029967</v>
      </c>
      <c r="J25" s="14"/>
      <c r="K25" s="14"/>
    </row>
    <row r="26" spans="1:11" ht="12.75">
      <c r="A26" s="107" t="s">
        <v>15</v>
      </c>
      <c r="B26" s="25"/>
      <c r="C26" s="20"/>
      <c r="D26" s="20"/>
      <c r="E26" s="20"/>
      <c r="F26" s="20"/>
      <c r="G26" s="20"/>
      <c r="H26" s="105"/>
      <c r="J26" s="14" t="s">
        <v>5</v>
      </c>
      <c r="K26" s="21" t="s">
        <v>6</v>
      </c>
    </row>
    <row r="27" spans="1:11" ht="12.75">
      <c r="A27" s="25" t="s">
        <v>68</v>
      </c>
      <c r="B27" s="101">
        <v>2.1883674169203005</v>
      </c>
      <c r="C27" s="94">
        <v>2.463882670848</v>
      </c>
      <c r="D27" s="94">
        <v>2.7795087947212798</v>
      </c>
      <c r="E27" s="94">
        <v>3.053788621501141</v>
      </c>
      <c r="F27" s="94">
        <v>3.3551341742543346</v>
      </c>
      <c r="G27" s="94">
        <v>3.6448025847994736</v>
      </c>
      <c r="H27" s="103">
        <v>3.9594797680821117</v>
      </c>
      <c r="J27" s="14"/>
      <c r="K27" s="14"/>
    </row>
    <row r="28" spans="1:11" ht="12.75">
      <c r="A28" s="107" t="s">
        <v>16</v>
      </c>
      <c r="B28" s="25"/>
      <c r="H28" s="105"/>
      <c r="J28" s="14" t="s">
        <v>5</v>
      </c>
      <c r="K28" s="19" t="s">
        <v>4</v>
      </c>
    </row>
    <row r="29" spans="1:11" ht="12.75">
      <c r="A29" s="112" t="s">
        <v>17</v>
      </c>
      <c r="B29" s="18"/>
      <c r="C29" s="109"/>
      <c r="D29" s="109"/>
      <c r="E29" s="109"/>
      <c r="F29" s="109"/>
      <c r="G29" s="109"/>
      <c r="H29" s="110"/>
      <c r="J29" s="14" t="s">
        <v>5</v>
      </c>
      <c r="K29" s="19" t="s">
        <v>4</v>
      </c>
    </row>
    <row r="30" spans="1:11" ht="12.75">
      <c r="A30" s="25" t="s">
        <v>69</v>
      </c>
      <c r="B30" s="101">
        <v>0.008734000267873781</v>
      </c>
      <c r="C30" s="94">
        <v>0.009044</v>
      </c>
      <c r="D30" s="94">
        <v>0.01168484</v>
      </c>
      <c r="E30" s="94">
        <v>0.011510615885422721</v>
      </c>
      <c r="F30" s="94">
        <v>0.011338989499363782</v>
      </c>
      <c r="G30" s="94">
        <v>0.01157335269921431</v>
      </c>
      <c r="H30" s="103">
        <v>0.011812559902972527</v>
      </c>
      <c r="J30" s="14"/>
      <c r="K30" s="14"/>
    </row>
    <row r="31" spans="1:11" ht="12.75">
      <c r="A31" s="104" t="s">
        <v>18</v>
      </c>
      <c r="B31" s="25"/>
      <c r="C31" s="20"/>
      <c r="D31" s="20"/>
      <c r="E31" s="20"/>
      <c r="F31" s="20"/>
      <c r="G31" s="20"/>
      <c r="H31" s="105"/>
      <c r="J31" s="14" t="s">
        <v>5</v>
      </c>
      <c r="K31" s="19" t="s">
        <v>4</v>
      </c>
    </row>
    <row r="32" spans="1:11" ht="12.75">
      <c r="A32" s="104" t="s">
        <v>19</v>
      </c>
      <c r="B32" s="25"/>
      <c r="H32" s="105"/>
      <c r="J32" s="14" t="s">
        <v>5</v>
      </c>
      <c r="K32" s="19" t="s">
        <v>4</v>
      </c>
    </row>
    <row r="33" spans="1:11" ht="12.75">
      <c r="A33" s="104" t="s">
        <v>20</v>
      </c>
      <c r="B33" s="25"/>
      <c r="H33" s="105"/>
      <c r="J33" s="14" t="s">
        <v>5</v>
      </c>
      <c r="K33" s="19" t="s">
        <v>4</v>
      </c>
    </row>
    <row r="34" spans="1:11" ht="12.75">
      <c r="A34" s="107" t="s">
        <v>21</v>
      </c>
      <c r="B34" s="25"/>
      <c r="H34" s="105"/>
      <c r="J34" s="14" t="s">
        <v>5</v>
      </c>
      <c r="K34" s="19" t="s">
        <v>4</v>
      </c>
    </row>
    <row r="35" spans="1:11" ht="12.75">
      <c r="A35" s="25" t="s">
        <v>23</v>
      </c>
      <c r="B35" s="101">
        <v>11</v>
      </c>
      <c r="C35" s="94">
        <v>12.02628731446525</v>
      </c>
      <c r="D35" s="94">
        <v>13.01916764267086</v>
      </c>
      <c r="E35" s="94">
        <v>13.548333540866501</v>
      </c>
      <c r="F35" s="94">
        <v>14.099007461348872</v>
      </c>
      <c r="G35" s="94">
        <v>14.426281737941498</v>
      </c>
      <c r="H35" s="103">
        <v>14.76115289342172</v>
      </c>
      <c r="J35" s="14"/>
      <c r="K35" s="14"/>
    </row>
    <row r="36" spans="1:11" ht="12.75">
      <c r="A36" s="18" t="s">
        <v>70</v>
      </c>
      <c r="B36" s="98">
        <v>6.803079557248</v>
      </c>
      <c r="C36" s="99">
        <v>7.350247704831999</v>
      </c>
      <c r="D36" s="99">
        <v>7.85745572484096</v>
      </c>
      <c r="E36" s="99">
        <v>8.176823116849976</v>
      </c>
      <c r="F36" s="99">
        <v>8.509171241382397</v>
      </c>
      <c r="G36" s="99">
        <v>8.863815938543611</v>
      </c>
      <c r="H36" s="100">
        <v>9.233241494810459</v>
      </c>
      <c r="J36" s="14"/>
      <c r="K36" s="14"/>
    </row>
    <row r="37" spans="1:11" ht="12.75">
      <c r="A37" s="25" t="s">
        <v>71</v>
      </c>
      <c r="B37" s="101">
        <v>0.097536743296</v>
      </c>
      <c r="C37" s="102">
        <v>0.100862521472</v>
      </c>
      <c r="D37" s="102">
        <v>0.11394790503168001</v>
      </c>
      <c r="E37" s="102">
        <v>0.12580769451033458</v>
      </c>
      <c r="F37" s="102">
        <v>0.13890186040371041</v>
      </c>
      <c r="G37" s="102">
        <v>0.19664458391492615</v>
      </c>
      <c r="H37" s="103">
        <v>0.27839146481324956</v>
      </c>
      <c r="J37" s="14" t="s">
        <v>50</v>
      </c>
      <c r="K37" s="14"/>
    </row>
    <row r="38" spans="1:11" ht="12.75">
      <c r="A38" s="25" t="s">
        <v>72</v>
      </c>
      <c r="B38" s="101">
        <v>0.000984593024</v>
      </c>
      <c r="C38" s="102">
        <v>0.00111022272</v>
      </c>
      <c r="D38" s="102">
        <v>0.0011324271744000002</v>
      </c>
      <c r="E38" s="102">
        <v>0.0012502911042770585</v>
      </c>
      <c r="F38" s="102">
        <v>0.0013804224066440297</v>
      </c>
      <c r="G38" s="102">
        <v>0.0019542761269891896</v>
      </c>
      <c r="H38" s="103">
        <v>0.0027666858797263244</v>
      </c>
      <c r="J38" s="14" t="s">
        <v>50</v>
      </c>
      <c r="K38" s="14"/>
    </row>
    <row r="39" spans="1:11" ht="12.75">
      <c r="A39" s="107" t="s">
        <v>25</v>
      </c>
      <c r="B39" s="25"/>
      <c r="C39" s="20"/>
      <c r="D39" s="20"/>
      <c r="E39" s="20"/>
      <c r="F39" s="20"/>
      <c r="G39" s="20"/>
      <c r="H39" s="105"/>
      <c r="J39" s="14" t="s">
        <v>5</v>
      </c>
      <c r="K39" s="19" t="s">
        <v>4</v>
      </c>
    </row>
    <row r="40" spans="1:11" ht="12.75">
      <c r="A40" s="25" t="s">
        <v>73</v>
      </c>
      <c r="B40" s="101">
        <v>0.000508</v>
      </c>
      <c r="C40" s="102">
        <v>0.000631259392</v>
      </c>
      <c r="D40" s="102">
        <v>0.0009352268697600001</v>
      </c>
      <c r="E40" s="102">
        <v>0.0010325660335388427</v>
      </c>
      <c r="F40" s="102">
        <v>0.0011400363356666035</v>
      </c>
      <c r="G40" s="102">
        <v>0.0016139594547076913</v>
      </c>
      <c r="H40" s="103">
        <v>0.0022848965773685005</v>
      </c>
      <c r="J40" s="14" t="s">
        <v>50</v>
      </c>
      <c r="K40" s="14"/>
    </row>
    <row r="41" spans="1:11" ht="12.75">
      <c r="A41" s="107" t="s">
        <v>26</v>
      </c>
      <c r="B41" s="25"/>
      <c r="C41" s="20"/>
      <c r="D41" s="20"/>
      <c r="E41" s="20"/>
      <c r="F41" s="20"/>
      <c r="G41" s="20"/>
      <c r="H41" s="105"/>
      <c r="J41" s="14" t="s">
        <v>5</v>
      </c>
      <c r="K41" s="19" t="s">
        <v>4</v>
      </c>
    </row>
    <row r="42" spans="1:11" ht="12.75">
      <c r="A42" s="104" t="s">
        <v>27</v>
      </c>
      <c r="B42" s="25"/>
      <c r="C42" s="20"/>
      <c r="D42" s="20"/>
      <c r="E42" s="20"/>
      <c r="F42" s="20"/>
      <c r="G42" s="20"/>
      <c r="H42" s="105"/>
      <c r="J42" s="14" t="s">
        <v>5</v>
      </c>
      <c r="K42" s="19" t="s">
        <v>4</v>
      </c>
    </row>
    <row r="43" spans="1:11" ht="12.75">
      <c r="A43" s="18" t="s">
        <v>74</v>
      </c>
      <c r="B43" s="98">
        <v>0.000266814848</v>
      </c>
      <c r="C43" s="99">
        <v>0.000342814848</v>
      </c>
      <c r="D43" s="99">
        <v>0.00046391114496</v>
      </c>
      <c r="E43" s="99">
        <v>0.0005121953895408685</v>
      </c>
      <c r="F43" s="99">
        <v>0.0005655050970796189</v>
      </c>
      <c r="G43" s="99">
        <v>0.0008005905334441515</v>
      </c>
      <c r="H43" s="100">
        <v>0.0011334030507423542</v>
      </c>
      <c r="J43" s="14" t="s">
        <v>50</v>
      </c>
      <c r="K43" s="14"/>
    </row>
    <row r="44" spans="1:11" ht="12.75">
      <c r="A44" s="18" t="s">
        <v>75</v>
      </c>
      <c r="B44" s="98">
        <v>0.012747545724893176</v>
      </c>
      <c r="C44" s="99">
        <v>0.0132</v>
      </c>
      <c r="D44" s="99">
        <v>0.012239172000000001</v>
      </c>
      <c r="E44" s="99">
        <v>0.01205668264585745</v>
      </c>
      <c r="F44" s="99">
        <v>0.011876914257183431</v>
      </c>
      <c r="G44" s="99">
        <v>0.01212239571122482</v>
      </c>
      <c r="H44" s="100">
        <v>0.012372950970041876</v>
      </c>
      <c r="J44" s="14"/>
      <c r="K44" s="14"/>
    </row>
    <row r="45" spans="1:11" ht="12.75">
      <c r="A45" s="25" t="s">
        <v>111</v>
      </c>
      <c r="B45" s="101">
        <v>0.000246518784</v>
      </c>
      <c r="C45" s="102">
        <v>0.000277333632</v>
      </c>
      <c r="D45" s="113">
        <v>0</v>
      </c>
      <c r="E45" s="102">
        <v>0</v>
      </c>
      <c r="F45" s="102">
        <v>0</v>
      </c>
      <c r="G45" s="102">
        <v>0</v>
      </c>
      <c r="H45" s="103">
        <v>0</v>
      </c>
      <c r="J45" s="14"/>
      <c r="K45" s="14"/>
    </row>
    <row r="46" spans="1:11" ht="12.75">
      <c r="A46" s="104" t="s">
        <v>28</v>
      </c>
      <c r="B46" s="25"/>
      <c r="H46" s="105"/>
      <c r="J46" s="14" t="s">
        <v>5</v>
      </c>
      <c r="K46" s="21" t="s">
        <v>6</v>
      </c>
    </row>
    <row r="47" spans="1:11" ht="12.75">
      <c r="A47" s="104" t="s">
        <v>29</v>
      </c>
      <c r="B47" s="25"/>
      <c r="H47" s="105"/>
      <c r="J47" s="14" t="s">
        <v>5</v>
      </c>
      <c r="K47" s="21" t="s">
        <v>6</v>
      </c>
    </row>
    <row r="48" spans="1:11" ht="12.75">
      <c r="A48" s="107" t="s">
        <v>30</v>
      </c>
      <c r="B48" s="25"/>
      <c r="H48" s="105"/>
      <c r="J48" s="14" t="s">
        <v>5</v>
      </c>
      <c r="K48" s="21" t="s">
        <v>6</v>
      </c>
    </row>
    <row r="49" spans="1:11" ht="12.75">
      <c r="A49" s="107" t="s">
        <v>31</v>
      </c>
      <c r="B49" s="25"/>
      <c r="C49" s="20"/>
      <c r="D49" s="20"/>
      <c r="E49" s="20"/>
      <c r="F49" s="20"/>
      <c r="G49" s="20"/>
      <c r="H49" s="105"/>
      <c r="J49" s="14" t="s">
        <v>5</v>
      </c>
      <c r="K49" s="19" t="s">
        <v>4</v>
      </c>
    </row>
    <row r="50" spans="1:11" ht="12.75">
      <c r="A50" s="25" t="s">
        <v>32</v>
      </c>
      <c r="B50" s="101">
        <v>1.251708</v>
      </c>
      <c r="C50" s="102">
        <v>1.310588</v>
      </c>
      <c r="D50" s="102">
        <v>1.20573066</v>
      </c>
      <c r="E50" s="102">
        <v>1.2361768701</v>
      </c>
      <c r="F50" s="102">
        <v>1.267391885158028</v>
      </c>
      <c r="G50" s="102">
        <v>1.3000417123583505</v>
      </c>
      <c r="H50" s="103">
        <v>1.333532645793213</v>
      </c>
      <c r="J50" s="14"/>
      <c r="K50" s="19" t="s">
        <v>4</v>
      </c>
    </row>
    <row r="51" spans="1:11" ht="60" customHeight="1">
      <c r="A51" s="41" t="s">
        <v>76</v>
      </c>
      <c r="B51" s="114">
        <v>0.0042491819082977255</v>
      </c>
      <c r="C51" s="115">
        <v>0.0044</v>
      </c>
      <c r="D51" s="115">
        <v>0.009826432000000001</v>
      </c>
      <c r="E51" s="115">
        <v>0.009679917249720678</v>
      </c>
      <c r="F51" s="115">
        <v>0.0095355870738677</v>
      </c>
      <c r="G51" s="115">
        <v>0.009732676126574765</v>
      </c>
      <c r="H51" s="116">
        <v>0.009933838771646521</v>
      </c>
      <c r="J51" s="14"/>
      <c r="K51" s="14"/>
    </row>
    <row r="52" spans="1:11" ht="12.75">
      <c r="A52" s="67" t="s">
        <v>33</v>
      </c>
      <c r="B52" s="20"/>
      <c r="C52" s="20"/>
      <c r="D52" s="20"/>
      <c r="E52" s="20"/>
      <c r="F52" s="20"/>
      <c r="G52" s="20"/>
      <c r="H52" s="20"/>
      <c r="J52" s="14" t="s">
        <v>5</v>
      </c>
      <c r="K52" s="21" t="s">
        <v>6</v>
      </c>
    </row>
    <row r="53" spans="1:11" ht="12.75">
      <c r="A53" s="20" t="s">
        <v>77</v>
      </c>
      <c r="B53" s="102">
        <v>0.1</v>
      </c>
      <c r="C53" s="102">
        <v>0.1</v>
      </c>
      <c r="D53" s="102">
        <v>0.10242250263060482</v>
      </c>
      <c r="E53" s="102">
        <v>0.10658547964169511</v>
      </c>
      <c r="F53" s="102">
        <v>0.11091766143835262</v>
      </c>
      <c r="G53" s="102">
        <v>0.1155404806688943</v>
      </c>
      <c r="H53" s="102">
        <v>0.12035596946495998</v>
      </c>
      <c r="J53" s="14"/>
      <c r="K53" s="14"/>
    </row>
    <row r="54" spans="1:11" ht="12.75">
      <c r="A54" s="20" t="s">
        <v>78</v>
      </c>
      <c r="B54" s="102">
        <v>0.82</v>
      </c>
      <c r="C54" s="94">
        <v>0.8365317258504397</v>
      </c>
      <c r="D54" s="94">
        <v>0.8567967289150104</v>
      </c>
      <c r="E54" s="94">
        <v>0.8916213523526411</v>
      </c>
      <c r="F54" s="94">
        <v>0.9278614275031987</v>
      </c>
      <c r="G54" s="94">
        <v>0.9665327769953951</v>
      </c>
      <c r="H54" s="102">
        <v>1.0068158685292576</v>
      </c>
      <c r="J54" s="14"/>
      <c r="K54" s="14"/>
    </row>
    <row r="55" spans="1:11" ht="12.75">
      <c r="A55" s="20" t="s">
        <v>79</v>
      </c>
      <c r="B55" s="102">
        <v>0.957284</v>
      </c>
      <c r="C55" s="94">
        <v>1.065852</v>
      </c>
      <c r="D55" s="94">
        <v>1.1736240399999998</v>
      </c>
      <c r="E55" s="94">
        <v>1.2334906610789642</v>
      </c>
      <c r="F55" s="94">
        <v>1.2964110814984848</v>
      </c>
      <c r="G55" s="94">
        <v>1.340426723867601</v>
      </c>
      <c r="H55" s="102">
        <v>1.3859367817047852</v>
      </c>
      <c r="J55" s="14"/>
      <c r="K55" s="14"/>
    </row>
    <row r="56" spans="1:11" ht="12.75">
      <c r="A56" s="70" t="s">
        <v>34</v>
      </c>
      <c r="B56" s="20"/>
      <c r="H56" s="20"/>
      <c r="J56" s="14" t="s">
        <v>5</v>
      </c>
      <c r="K56" s="19" t="s">
        <v>4</v>
      </c>
    </row>
    <row r="57" spans="1:11" ht="12.75">
      <c r="A57" s="70" t="s">
        <v>35</v>
      </c>
      <c r="B57" s="20"/>
      <c r="H57" s="20"/>
      <c r="J57" s="14" t="s">
        <v>5</v>
      </c>
      <c r="K57" s="19" t="s">
        <v>4</v>
      </c>
    </row>
    <row r="58" spans="1:11" ht="12.75">
      <c r="A58" s="20" t="s">
        <v>80</v>
      </c>
      <c r="B58" s="102">
        <v>9.30811407204146</v>
      </c>
      <c r="C58" s="102">
        <v>10.480004766592</v>
      </c>
      <c r="D58" s="102">
        <v>11.945700043527552</v>
      </c>
      <c r="E58" s="102">
        <v>13.124492693842399</v>
      </c>
      <c r="F58" s="102">
        <v>14.41960771181867</v>
      </c>
      <c r="G58" s="102">
        <v>15.664537014085768</v>
      </c>
      <c r="H58" s="102">
        <v>17.016948364312665</v>
      </c>
      <c r="J58" s="14"/>
      <c r="K58" s="14"/>
    </row>
    <row r="59" spans="1:11" ht="12.75">
      <c r="A59" s="20" t="s">
        <v>81</v>
      </c>
      <c r="B59" s="102">
        <v>0.159884</v>
      </c>
      <c r="C59" s="102">
        <v>0.16876</v>
      </c>
      <c r="D59" s="102">
        <v>0.168977088</v>
      </c>
      <c r="E59" s="102">
        <v>0.17584518548519837</v>
      </c>
      <c r="F59" s="102">
        <v>0.18299243775773807</v>
      </c>
      <c r="G59" s="102">
        <v>0.19061918492622526</v>
      </c>
      <c r="H59" s="102">
        <v>0.19856379917755346</v>
      </c>
      <c r="J59" s="14"/>
      <c r="K59" s="14"/>
    </row>
    <row r="60" spans="1:11" ht="12.75">
      <c r="A60" s="70" t="s">
        <v>36</v>
      </c>
      <c r="B60" s="20"/>
      <c r="H60" s="20"/>
      <c r="J60" s="14" t="s">
        <v>5</v>
      </c>
      <c r="K60" s="19" t="s">
        <v>4</v>
      </c>
    </row>
    <row r="61" spans="1:11" ht="12.75">
      <c r="A61" s="20" t="s">
        <v>82</v>
      </c>
      <c r="B61" s="102">
        <v>3.192924612800875</v>
      </c>
      <c r="C61" s="94">
        <v>3.51400889536</v>
      </c>
      <c r="D61" s="94">
        <v>3.87012279525376</v>
      </c>
      <c r="E61" s="94">
        <v>4.067537952932806</v>
      </c>
      <c r="F61" s="94">
        <v>4.275023267695561</v>
      </c>
      <c r="G61" s="94">
        <v>4.420168505927435</v>
      </c>
      <c r="H61" s="102">
        <v>4.570241703345072</v>
      </c>
      <c r="J61" s="14"/>
      <c r="K61" s="14"/>
    </row>
    <row r="62" spans="1:11" ht="12.75">
      <c r="A62" s="117" t="s">
        <v>83</v>
      </c>
      <c r="B62" s="102">
        <v>0.604008002688</v>
      </c>
      <c r="C62" s="94">
        <v>0.641304300544</v>
      </c>
      <c r="D62" s="94">
        <v>0.68304014259264</v>
      </c>
      <c r="E62" s="94">
        <v>0.7002877621299167</v>
      </c>
      <c r="F62" s="94">
        <v>0.7179709056739869</v>
      </c>
      <c r="G62" s="94">
        <v>0.736466862827912</v>
      </c>
      <c r="H62" s="102">
        <v>0.7554393022854182</v>
      </c>
      <c r="J62" s="14"/>
      <c r="K62" s="14"/>
    </row>
    <row r="63" spans="1:11" ht="12.75">
      <c r="A63" s="117" t="s">
        <v>84</v>
      </c>
      <c r="B63" s="102">
        <v>1.648644</v>
      </c>
      <c r="C63" s="102">
        <v>1.529095717376</v>
      </c>
      <c r="D63" s="102">
        <v>1.16919640276992</v>
      </c>
      <c r="E63" s="102">
        <v>1.2167185548475263</v>
      </c>
      <c r="F63" s="102">
        <v>1.2661722514737965</v>
      </c>
      <c r="G63" s="102">
        <v>1.3189436979448759</v>
      </c>
      <c r="H63" s="102">
        <v>1.3739145494016578</v>
      </c>
      <c r="J63" s="14"/>
      <c r="K63" s="14"/>
    </row>
    <row r="64" spans="1:11" ht="12.75">
      <c r="A64" s="80" t="s">
        <v>37</v>
      </c>
      <c r="B64" s="20"/>
      <c r="H64" s="20"/>
      <c r="J64" s="14" t="s">
        <v>5</v>
      </c>
      <c r="K64" s="19" t="s">
        <v>4</v>
      </c>
    </row>
    <row r="65" spans="1:11" ht="12.75">
      <c r="A65" s="80" t="s">
        <v>85</v>
      </c>
      <c r="B65" s="20"/>
      <c r="H65" s="20"/>
      <c r="J65" s="14" t="s">
        <v>5</v>
      </c>
      <c r="K65" s="19" t="s">
        <v>4</v>
      </c>
    </row>
    <row r="66" spans="1:11" ht="12.75">
      <c r="A66" s="80" t="s">
        <v>86</v>
      </c>
      <c r="B66" s="20">
        <v>0.41</v>
      </c>
      <c r="C66" s="20">
        <v>0.41</v>
      </c>
      <c r="D66" s="20">
        <v>0.41</v>
      </c>
      <c r="E66" s="20">
        <v>0.41</v>
      </c>
      <c r="F66" s="20">
        <v>0.41</v>
      </c>
      <c r="G66" s="20">
        <v>0.41</v>
      </c>
      <c r="H66" s="20">
        <v>0.41</v>
      </c>
      <c r="J66" s="14" t="s">
        <v>5</v>
      </c>
      <c r="K66" s="21" t="s">
        <v>6</v>
      </c>
    </row>
    <row r="67" spans="1:11" ht="12.75">
      <c r="A67" s="63" t="s">
        <v>38</v>
      </c>
      <c r="B67" s="20">
        <v>2</v>
      </c>
      <c r="C67">
        <v>2</v>
      </c>
      <c r="D67">
        <v>2</v>
      </c>
      <c r="E67">
        <v>2</v>
      </c>
      <c r="F67">
        <v>2</v>
      </c>
      <c r="G67">
        <v>2</v>
      </c>
      <c r="H67" s="20">
        <v>2</v>
      </c>
      <c r="J67" s="14" t="s">
        <v>5</v>
      </c>
      <c r="K67" s="21" t="s">
        <v>6</v>
      </c>
    </row>
    <row r="68" spans="1:11" ht="12.75">
      <c r="A68" s="117" t="s">
        <v>87</v>
      </c>
      <c r="B68" s="102">
        <v>0.000573037568</v>
      </c>
      <c r="C68" s="102">
        <v>0.000455407872</v>
      </c>
      <c r="D68" s="102">
        <v>0.00020082686976000003</v>
      </c>
      <c r="E68" s="102">
        <v>0.00022172909166876258</v>
      </c>
      <c r="F68" s="102">
        <v>0.0002448068336224538</v>
      </c>
      <c r="G68" s="102">
        <v>0.0003465751847909162</v>
      </c>
      <c r="H68" s="102">
        <v>0.0004906495334934181</v>
      </c>
      <c r="J68" s="14" t="s">
        <v>50</v>
      </c>
      <c r="K68" s="14"/>
    </row>
    <row r="69" spans="1:11" ht="12.75">
      <c r="A69" s="117" t="s">
        <v>88</v>
      </c>
      <c r="B69" s="102">
        <v>0.1632385127550151</v>
      </c>
      <c r="C69" s="94">
        <v>0.183790226304</v>
      </c>
      <c r="D69" s="94">
        <v>0.205673756895232</v>
      </c>
      <c r="E69" s="94">
        <v>0.22596948775297312</v>
      </c>
      <c r="F69" s="94">
        <v>0.24826798598982966</v>
      </c>
      <c r="G69" s="94">
        <v>0.26970241726913896</v>
      </c>
      <c r="H69" s="102">
        <v>0.292987408710024</v>
      </c>
      <c r="J69" s="14"/>
      <c r="K69" s="14"/>
    </row>
    <row r="70" spans="1:11" ht="12.75">
      <c r="A70" s="117" t="s">
        <v>39</v>
      </c>
      <c r="B70" s="102">
        <v>0</v>
      </c>
      <c r="C70" s="102">
        <v>0</v>
      </c>
      <c r="D70" s="102">
        <v>0</v>
      </c>
      <c r="E70" s="102">
        <v>0</v>
      </c>
      <c r="F70" s="102">
        <v>0</v>
      </c>
      <c r="G70" s="102">
        <v>0</v>
      </c>
      <c r="H70" s="102">
        <v>0</v>
      </c>
      <c r="J70" s="14"/>
      <c r="K70" s="14"/>
    </row>
    <row r="71" spans="1:11" ht="12.75">
      <c r="A71" s="63" t="s">
        <v>89</v>
      </c>
      <c r="B71" s="20"/>
      <c r="H71" s="20"/>
      <c r="J71" s="14" t="s">
        <v>5</v>
      </c>
      <c r="K71" s="19" t="s">
        <v>4</v>
      </c>
    </row>
    <row r="72" spans="1:11" ht="12.75">
      <c r="A72" s="63" t="s">
        <v>41</v>
      </c>
      <c r="B72" s="20"/>
      <c r="H72" s="20"/>
      <c r="J72" s="14" t="s">
        <v>5</v>
      </c>
      <c r="K72" s="21" t="s">
        <v>6</v>
      </c>
    </row>
    <row r="73" spans="1:11" ht="12.75">
      <c r="A73" s="117" t="s">
        <v>90</v>
      </c>
      <c r="B73" s="102">
        <v>1.199030551936</v>
      </c>
      <c r="C73" s="102">
        <v>1.320016627072</v>
      </c>
      <c r="D73" s="102">
        <v>1.4389361270845438</v>
      </c>
      <c r="E73" s="102">
        <v>1.5809292563862303</v>
      </c>
      <c r="F73" s="102">
        <v>1.7369341603521171</v>
      </c>
      <c r="G73" s="102">
        <v>1.8868938732338152</v>
      </c>
      <c r="H73" s="102">
        <v>2.0498004876163747</v>
      </c>
      <c r="J73" s="14"/>
      <c r="K73" s="14"/>
    </row>
    <row r="74" spans="1:11" ht="12.75">
      <c r="A74" s="117" t="s">
        <v>42</v>
      </c>
      <c r="B74" s="102">
        <v>0.02</v>
      </c>
      <c r="C74" s="94">
        <v>0.020403212825620482</v>
      </c>
      <c r="D74" s="94">
        <v>0.020897481193049038</v>
      </c>
      <c r="E74" s="94">
        <v>0.021746862252503444</v>
      </c>
      <c r="F74" s="94">
        <v>0.022630766524468264</v>
      </c>
      <c r="G74" s="94">
        <v>0.023573970170619397</v>
      </c>
      <c r="H74" s="102">
        <v>0.024556484598274583</v>
      </c>
      <c r="J74" s="14"/>
      <c r="K74" s="19" t="s">
        <v>4</v>
      </c>
    </row>
    <row r="75" spans="1:11" ht="12.75">
      <c r="A75" s="80" t="s">
        <v>91</v>
      </c>
      <c r="B75" s="20"/>
      <c r="H75" s="20"/>
      <c r="J75" s="14" t="s">
        <v>5</v>
      </c>
      <c r="K75" s="19" t="s">
        <v>4</v>
      </c>
    </row>
    <row r="76" spans="1:11" ht="12.75">
      <c r="A76" s="80" t="s">
        <v>43</v>
      </c>
      <c r="B76" s="20"/>
      <c r="H76" s="20"/>
      <c r="J76" s="14" t="s">
        <v>5</v>
      </c>
      <c r="K76" s="19" t="s">
        <v>4</v>
      </c>
    </row>
    <row r="77" spans="1:11" ht="12.75">
      <c r="A77" s="80" t="s">
        <v>44</v>
      </c>
      <c r="B77" s="20"/>
      <c r="C77" s="20"/>
      <c r="D77" s="20"/>
      <c r="E77" s="20"/>
      <c r="F77" s="20"/>
      <c r="G77" s="20"/>
      <c r="H77" s="20"/>
      <c r="J77" s="14" t="s">
        <v>5</v>
      </c>
      <c r="K77" s="19" t="s">
        <v>4</v>
      </c>
    </row>
    <row r="78" spans="1:11" ht="12.75">
      <c r="A78" s="117" t="s">
        <v>92</v>
      </c>
      <c r="B78" s="102">
        <v>0.9</v>
      </c>
      <c r="C78" s="102">
        <v>0.9181445771529216</v>
      </c>
      <c r="D78" s="102">
        <v>0.9403866536872066</v>
      </c>
      <c r="E78" s="102">
        <v>0.9786088013626549</v>
      </c>
      <c r="F78" s="102">
        <v>1.018384493601072</v>
      </c>
      <c r="G78" s="102">
        <v>1.060828657677873</v>
      </c>
      <c r="H78" s="102">
        <v>1.1050418069223564</v>
      </c>
      <c r="J78" s="14"/>
      <c r="K78" s="14"/>
    </row>
    <row r="79" spans="1:11" ht="12.75">
      <c r="A79" s="117" t="s">
        <v>45</v>
      </c>
      <c r="B79" s="102">
        <v>1.206888</v>
      </c>
      <c r="C79" s="102">
        <v>1.136952</v>
      </c>
      <c r="D79" s="102">
        <v>1.1650110080000002</v>
      </c>
      <c r="E79" s="102">
        <v>1.3903649339389796</v>
      </c>
      <c r="F79" s="102">
        <v>1.6593102007214189</v>
      </c>
      <c r="G79" s="102">
        <v>1.8957444841455264</v>
      </c>
      <c r="H79" s="102">
        <v>2.1658681707649903</v>
      </c>
      <c r="J79" s="14" t="s">
        <v>5</v>
      </c>
      <c r="K79" s="19" t="s">
        <v>4</v>
      </c>
    </row>
    <row r="80" spans="1:11" ht="12.75">
      <c r="A80" s="117" t="s">
        <v>93</v>
      </c>
      <c r="B80" s="102">
        <v>0</v>
      </c>
      <c r="C80" s="94">
        <v>0</v>
      </c>
      <c r="D80" s="94">
        <v>0</v>
      </c>
      <c r="E80" s="94">
        <v>0</v>
      </c>
      <c r="F80" s="94">
        <v>0</v>
      </c>
      <c r="G80" s="94">
        <v>0</v>
      </c>
      <c r="H80" s="102">
        <v>0</v>
      </c>
      <c r="J80" s="14"/>
      <c r="K80" s="14"/>
    </row>
    <row r="81" spans="1:11" ht="12.75">
      <c r="A81" s="117" t="s">
        <v>94</v>
      </c>
      <c r="B81" s="102">
        <v>4.704</v>
      </c>
      <c r="C81" s="94">
        <v>5.296233161787703</v>
      </c>
      <c r="D81" s="94">
        <v>5.933912073749597</v>
      </c>
      <c r="E81" s="94">
        <v>6.519466031630912</v>
      </c>
      <c r="F81" s="94">
        <v>7.162802011444652</v>
      </c>
      <c r="G81" s="94">
        <v>7.781208717687874</v>
      </c>
      <c r="H81" s="102">
        <v>8.453006101729468</v>
      </c>
      <c r="J81" s="14"/>
      <c r="K81" s="14"/>
    </row>
    <row r="82" spans="1:11" ht="12.75">
      <c r="A82" s="70" t="s">
        <v>46</v>
      </c>
      <c r="B82" s="20"/>
      <c r="C82" s="20"/>
      <c r="D82" s="20"/>
      <c r="E82" s="20"/>
      <c r="F82" s="20"/>
      <c r="G82" s="20"/>
      <c r="H82" s="20"/>
      <c r="J82" s="14" t="s">
        <v>5</v>
      </c>
      <c r="K82" s="21" t="s">
        <v>6</v>
      </c>
    </row>
    <row r="83" spans="1:11" ht="12.75">
      <c r="A83" s="117" t="s">
        <v>112</v>
      </c>
      <c r="B83" s="102">
        <v>0.0009522755972985044</v>
      </c>
      <c r="C83" s="102">
        <v>0.000986075136</v>
      </c>
      <c r="D83" s="102">
        <v>0.0007229163340800001</v>
      </c>
      <c r="E83" s="102">
        <v>0.0007981580467774459</v>
      </c>
      <c r="F83" s="102">
        <v>0.0008812309773665858</v>
      </c>
      <c r="G83" s="102">
        <v>0.0012475664355649405</v>
      </c>
      <c r="H83" s="102">
        <v>0.001766190761699417</v>
      </c>
      <c r="J83" s="14"/>
      <c r="K83" s="14"/>
    </row>
    <row r="84" spans="1:11" ht="12.75">
      <c r="A84" s="117" t="s">
        <v>47</v>
      </c>
      <c r="B84" s="20"/>
      <c r="H84" s="20"/>
      <c r="J84" s="14" t="s">
        <v>5</v>
      </c>
      <c r="K84" s="19" t="s">
        <v>4</v>
      </c>
    </row>
    <row r="85" spans="1:11" ht="12.75">
      <c r="A85" s="117" t="s">
        <v>95</v>
      </c>
      <c r="B85" s="102">
        <v>0.092315259392</v>
      </c>
      <c r="C85" s="94">
        <v>0.087836444544</v>
      </c>
      <c r="D85" s="94">
        <v>0.08053831784447998</v>
      </c>
      <c r="E85" s="94">
        <v>0.08257201129488428</v>
      </c>
      <c r="F85" s="94">
        <v>0.08465705805338973</v>
      </c>
      <c r="G85" s="94">
        <v>0.08683794491963809</v>
      </c>
      <c r="H85" s="102">
        <v>0.08907501455000252</v>
      </c>
      <c r="J85" s="14"/>
      <c r="K85" s="14"/>
    </row>
    <row r="86" spans="1:11" ht="12.75">
      <c r="A86" s="63" t="s">
        <v>96</v>
      </c>
      <c r="B86" s="20"/>
      <c r="H86" s="20"/>
      <c r="J86" s="14" t="s">
        <v>5</v>
      </c>
      <c r="K86" s="19" t="s">
        <v>4</v>
      </c>
    </row>
    <row r="87" spans="1:11" ht="12.75">
      <c r="A87" s="117" t="s">
        <v>97</v>
      </c>
      <c r="B87" s="102">
        <v>3.862892643907023E-05</v>
      </c>
      <c r="C87" s="94">
        <v>4E-05</v>
      </c>
      <c r="D87" s="94">
        <v>3.9880000000000004E-05</v>
      </c>
      <c r="E87" s="94">
        <v>3.928537844854171E-05</v>
      </c>
      <c r="F87" s="94">
        <v>3.8699622864722815E-05</v>
      </c>
      <c r="G87" s="94">
        <v>3.949949726694304E-05</v>
      </c>
      <c r="H87" s="102">
        <v>4.031590410570829E-05</v>
      </c>
      <c r="J87" s="14"/>
      <c r="K87" s="14"/>
    </row>
    <row r="88" spans="1:11" ht="12.75">
      <c r="A88" s="117" t="s">
        <v>98</v>
      </c>
      <c r="B88" s="102">
        <v>0.086496889088</v>
      </c>
      <c r="C88" s="94">
        <v>0.087572889088</v>
      </c>
      <c r="D88" s="94">
        <v>0.08801075353343998</v>
      </c>
      <c r="E88" s="94">
        <v>0.09023313534890982</v>
      </c>
      <c r="F88" s="94">
        <v>0.09251163509014947</v>
      </c>
      <c r="G88" s="94">
        <v>0.09489486709209342</v>
      </c>
      <c r="H88" s="102">
        <v>0.09733949455818153</v>
      </c>
      <c r="J88" s="14"/>
      <c r="K88" s="14"/>
    </row>
    <row r="89" spans="1:11" ht="12.75">
      <c r="A89" s="117" t="s">
        <v>99</v>
      </c>
      <c r="B89" s="102">
        <v>1.12</v>
      </c>
      <c r="C89" s="94">
        <v>1.142579918234747</v>
      </c>
      <c r="D89" s="94">
        <v>1.170258946810746</v>
      </c>
      <c r="E89" s="94">
        <v>1.217824286140193</v>
      </c>
      <c r="F89" s="94">
        <v>1.2673229253702227</v>
      </c>
      <c r="G89" s="94">
        <v>1.3201423295546861</v>
      </c>
      <c r="H89" s="102">
        <v>1.3751631375033766</v>
      </c>
      <c r="J89" s="14"/>
      <c r="K89" s="14"/>
    </row>
    <row r="90" spans="1:11" ht="13.5" thickBot="1">
      <c r="A90" s="118"/>
      <c r="B90" s="20"/>
      <c r="H90" s="20"/>
      <c r="J90" s="14"/>
      <c r="K90" s="14"/>
    </row>
    <row r="91" spans="1:11" ht="12.75">
      <c r="A91" t="s">
        <v>100</v>
      </c>
      <c r="J91" s="14"/>
      <c r="K91" s="14"/>
    </row>
    <row r="92" spans="1:11" ht="12.75">
      <c r="A92" s="18" t="s">
        <v>1</v>
      </c>
      <c r="B92" s="98">
        <v>7.8472627564604025</v>
      </c>
      <c r="C92" s="99">
        <v>8.857680699904</v>
      </c>
      <c r="D92" s="99">
        <v>9.941246399900157</v>
      </c>
      <c r="E92" s="99">
        <v>10.92224107986625</v>
      </c>
      <c r="F92" s="99">
        <v>12.000039573298979</v>
      </c>
      <c r="G92" s="99">
        <v>13.036073367818927</v>
      </c>
      <c r="H92" s="100">
        <v>14.161554035978835</v>
      </c>
      <c r="J92" s="14"/>
      <c r="K92" s="14"/>
    </row>
    <row r="93" spans="1:11" ht="12.75">
      <c r="A93" s="25" t="s">
        <v>101</v>
      </c>
      <c r="B93" s="119"/>
      <c r="C93" s="119"/>
      <c r="D93" s="119"/>
      <c r="E93" s="119"/>
      <c r="F93" s="119"/>
      <c r="G93" s="119"/>
      <c r="H93" s="119"/>
      <c r="J93" s="14"/>
      <c r="K93" s="14"/>
    </row>
    <row r="94" spans="1:11" ht="12.75">
      <c r="A94" s="25" t="s">
        <v>9</v>
      </c>
      <c r="B94" s="101">
        <v>0.483543748816753</v>
      </c>
      <c r="C94" s="102">
        <v>0.6484679999999999</v>
      </c>
      <c r="D94" s="102">
        <v>0.9166178719999998</v>
      </c>
      <c r="E94" s="102">
        <v>0.9029508524126622</v>
      </c>
      <c r="F94" s="102">
        <v>0.889487611771935</v>
      </c>
      <c r="G94" s="102">
        <v>0.9078722449823255</v>
      </c>
      <c r="H94" s="103">
        <v>0.9266368663272415</v>
      </c>
      <c r="J94" s="14"/>
      <c r="K94" s="14"/>
    </row>
    <row r="95" spans="1:11" ht="12.75">
      <c r="A95" s="25" t="s">
        <v>102</v>
      </c>
      <c r="B95" s="101">
        <v>1.0925805554026624</v>
      </c>
      <c r="C95" s="102">
        <v>1.1756719999999998</v>
      </c>
      <c r="D95" s="102">
        <v>1.4354806</v>
      </c>
      <c r="E95" s="102">
        <v>1.4140771972552586</v>
      </c>
      <c r="F95" s="102">
        <v>1.3929929250156974</v>
      </c>
      <c r="G95" s="102">
        <v>1.4217844041236145</v>
      </c>
      <c r="H95" s="103">
        <v>1.4511709682849696</v>
      </c>
      <c r="J95" s="14"/>
      <c r="K95" s="14"/>
    </row>
    <row r="96" spans="1:11" ht="12.75">
      <c r="A96" s="25" t="s">
        <v>103</v>
      </c>
      <c r="B96" s="101">
        <v>2.73575409424</v>
      </c>
      <c r="C96" s="102">
        <v>2.368661471392</v>
      </c>
      <c r="D96" s="102">
        <v>2.4341230977067196</v>
      </c>
      <c r="E96" s="102">
        <v>2.4955877561919255</v>
      </c>
      <c r="F96" s="102">
        <v>2.5586044743269762</v>
      </c>
      <c r="G96" s="102">
        <v>2.624517784124074</v>
      </c>
      <c r="H96" s="103">
        <v>2.6921291150307263</v>
      </c>
      <c r="J96" s="14"/>
      <c r="K96" s="14"/>
    </row>
    <row r="97" spans="1:11" ht="12.75">
      <c r="A97" s="25" t="s">
        <v>24</v>
      </c>
      <c r="B97" s="101">
        <v>0.015315854208</v>
      </c>
      <c r="C97" s="102">
        <v>0.017475409663999998</v>
      </c>
      <c r="D97" s="102">
        <v>0.01882738900224</v>
      </c>
      <c r="E97" s="102">
        <v>0.02078695877175199</v>
      </c>
      <c r="F97" s="102">
        <v>0.022950482136801217</v>
      </c>
      <c r="G97" s="102">
        <v>0.03249119916264034</v>
      </c>
      <c r="H97" s="103">
        <v>0.04599807606366471</v>
      </c>
      <c r="J97" s="14"/>
      <c r="K97" s="14"/>
    </row>
    <row r="98" spans="1:11" ht="12.75">
      <c r="A98" s="25" t="s">
        <v>104</v>
      </c>
      <c r="B98" s="101">
        <v>0.000610814848</v>
      </c>
      <c r="C98" s="102">
        <v>0.000579703936</v>
      </c>
      <c r="D98" s="102">
        <v>0.000450348824192</v>
      </c>
      <c r="E98" s="102">
        <v>0.00044363400181139656</v>
      </c>
      <c r="F98" s="102">
        <v>0.0004370192992427722</v>
      </c>
      <c r="G98" s="102">
        <v>0.0004460519596374853</v>
      </c>
      <c r="H98" s="103">
        <v>0.0004552713141986748</v>
      </c>
      <c r="J98" s="14"/>
      <c r="K98" s="14"/>
    </row>
    <row r="99" spans="1:11" ht="12.75">
      <c r="A99" s="41" t="s">
        <v>105</v>
      </c>
      <c r="B99" s="114">
        <v>0.8368204579840001</v>
      </c>
      <c r="C99" s="115">
        <v>0.8133619392</v>
      </c>
      <c r="D99" s="115">
        <v>0.92362473404928</v>
      </c>
      <c r="E99" s="115">
        <v>0.9685107506601943</v>
      </c>
      <c r="F99" s="115">
        <v>1.0155958426781406</v>
      </c>
      <c r="G99" s="115">
        <v>1.0518758731916888</v>
      </c>
      <c r="H99" s="116">
        <v>1.089462642420191</v>
      </c>
      <c r="J99" s="14"/>
      <c r="K99" s="14"/>
    </row>
    <row r="101" spans="1:8" ht="12.75">
      <c r="A101" s="14" t="s">
        <v>51</v>
      </c>
      <c r="B101" s="42">
        <f aca="true" t="shared" si="0" ref="B101:H101">SUM(B4:B99)</f>
        <v>107.423540791222</v>
      </c>
      <c r="C101" s="42">
        <f t="shared" si="0"/>
        <v>114.82772932743015</v>
      </c>
      <c r="D101" s="42">
        <f t="shared" si="0"/>
        <v>123.13837780283303</v>
      </c>
      <c r="E101" s="42">
        <f t="shared" si="0"/>
        <v>129.24692119143057</v>
      </c>
      <c r="F101" s="42">
        <f t="shared" si="0"/>
        <v>135.84499835758226</v>
      </c>
      <c r="G101" s="42">
        <f t="shared" si="0"/>
        <v>141.74029245562127</v>
      </c>
      <c r="H101" s="42">
        <f t="shared" si="0"/>
        <v>148.08168502122672</v>
      </c>
    </row>
    <row r="113" ht="12.75">
      <c r="K113" s="44"/>
    </row>
    <row r="114" ht="12.75">
      <c r="K114" s="44"/>
    </row>
    <row r="115" spans="1:22" s="44" customFormat="1" ht="12.75">
      <c r="A115"/>
      <c r="B115"/>
      <c r="C115"/>
      <c r="D115"/>
      <c r="E115"/>
      <c r="F115"/>
      <c r="G115"/>
      <c r="H115"/>
      <c r="I115"/>
      <c r="J115"/>
      <c r="L115"/>
      <c r="M115"/>
      <c r="N115"/>
      <c r="O115"/>
      <c r="P115"/>
      <c r="Q115"/>
      <c r="R115"/>
      <c r="S115"/>
      <c r="T115"/>
      <c r="U115"/>
      <c r="V115"/>
    </row>
    <row r="116" ht="12.75">
      <c r="K116" s="44"/>
    </row>
    <row r="117" spans="1:22" s="44" customFormat="1" ht="12.75">
      <c r="A117"/>
      <c r="B117"/>
      <c r="C117"/>
      <c r="D117"/>
      <c r="E117"/>
      <c r="F117"/>
      <c r="G117"/>
      <c r="H117"/>
      <c r="I117"/>
      <c r="J117"/>
      <c r="L117"/>
      <c r="M117"/>
      <c r="N117"/>
      <c r="O117"/>
      <c r="P117"/>
      <c r="Q117"/>
      <c r="R117"/>
      <c r="S117"/>
      <c r="T117"/>
      <c r="U117"/>
      <c r="V117"/>
    </row>
    <row r="118" ht="12.75">
      <c r="K118" s="44"/>
    </row>
    <row r="119" ht="12.75">
      <c r="K119" s="44"/>
    </row>
    <row r="120" ht="12.75">
      <c r="K120" s="44"/>
    </row>
    <row r="121" ht="12.75">
      <c r="K121" s="44"/>
    </row>
    <row r="122" ht="12.75">
      <c r="K122" s="44"/>
    </row>
    <row r="123" spans="1:22" s="44" customFormat="1" ht="12.75">
      <c r="A123"/>
      <c r="B123"/>
      <c r="C123"/>
      <c r="D123"/>
      <c r="E123"/>
      <c r="F123"/>
      <c r="G123"/>
      <c r="H123"/>
      <c r="I123"/>
      <c r="J123"/>
      <c r="L123"/>
      <c r="M123"/>
      <c r="N123"/>
      <c r="O123"/>
      <c r="P123"/>
      <c r="Q123"/>
      <c r="R123"/>
      <c r="S123"/>
      <c r="T123"/>
      <c r="U123"/>
      <c r="V123"/>
    </row>
    <row r="124" ht="12.75">
      <c r="K124" s="44"/>
    </row>
    <row r="125" ht="12.75">
      <c r="K125" s="44"/>
    </row>
    <row r="126" ht="12.75">
      <c r="K126" s="44"/>
    </row>
    <row r="127" ht="12.75">
      <c r="K127" s="44"/>
    </row>
    <row r="128" ht="12.75">
      <c r="K128" s="44"/>
    </row>
  </sheetData>
  <printOptions/>
  <pageMargins left="0.75" right="0.75" top="1" bottom="1" header="0.5" footer="0.5"/>
  <pageSetup fitToHeight="2" fitToWidth="1" horizontalDpi="600" verticalDpi="600" orientation="landscape" scale="94" r:id="rId1"/>
  <headerFooter alignWithMargins="0">
    <oddHeader>&amp;C&amp;A
&amp;F
&amp;D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1"/>
  <dimension ref="A1:Z389"/>
  <sheetViews>
    <sheetView workbookViewId="0" topLeftCell="A1">
      <pane xSplit="1" topLeftCell="B1" activePane="topRight" state="frozen"/>
      <selection pane="topLeft" activeCell="A1" sqref="A1"/>
      <selection pane="topRight" activeCell="F13" sqref="F13"/>
    </sheetView>
  </sheetViews>
  <sheetFormatPr defaultColWidth="9.140625" defaultRowHeight="12.75"/>
  <cols>
    <col min="1" max="1" width="19.140625" style="58" customWidth="1"/>
    <col min="3" max="3" width="10.7109375" style="0" customWidth="1"/>
    <col min="4" max="4" width="10.57421875" style="0" customWidth="1"/>
    <col min="5" max="5" width="10.421875" style="0" customWidth="1"/>
    <col min="8" max="8" width="9.140625" style="57" customWidth="1"/>
    <col min="9" max="9" width="13.00390625" style="0" customWidth="1"/>
    <col min="16" max="16" width="10.00390625" style="0" bestFit="1" customWidth="1"/>
  </cols>
  <sheetData>
    <row r="1" spans="1:8" ht="12.75">
      <c r="A1" s="1" t="s">
        <v>119</v>
      </c>
      <c r="B1" s="14"/>
      <c r="C1" s="14"/>
      <c r="D1" s="14"/>
      <c r="E1" s="14"/>
      <c r="F1" s="14"/>
      <c r="G1" s="14"/>
      <c r="H1" s="14"/>
    </row>
    <row r="2" spans="1:26" ht="36" customHeight="1">
      <c r="A2" s="45"/>
      <c r="B2" s="123" t="s">
        <v>114</v>
      </c>
      <c r="C2" s="123"/>
      <c r="D2" s="123"/>
      <c r="E2" s="46"/>
      <c r="F2" s="46"/>
      <c r="G2" s="46"/>
      <c r="H2" s="14"/>
      <c r="W2" t="s">
        <v>107</v>
      </c>
      <c r="X2" t="s">
        <v>108</v>
      </c>
      <c r="Y2" t="s">
        <v>109</v>
      </c>
      <c r="Z2" t="s">
        <v>110</v>
      </c>
    </row>
    <row r="3" spans="1:24" ht="12.75">
      <c r="A3" s="1" t="s">
        <v>0</v>
      </c>
      <c r="B3" s="14">
        <v>1990</v>
      </c>
      <c r="C3" s="14">
        <v>1995</v>
      </c>
      <c r="D3" s="14">
        <v>2000</v>
      </c>
      <c r="E3" s="14">
        <v>2005</v>
      </c>
      <c r="F3" s="14">
        <v>2010</v>
      </c>
      <c r="G3" s="14">
        <v>2015</v>
      </c>
      <c r="H3" s="14">
        <v>2020</v>
      </c>
      <c r="W3">
        <f>15.2*10^6</f>
        <v>15200000</v>
      </c>
      <c r="X3">
        <f>2.3*10^6</f>
        <v>2300000</v>
      </c>
    </row>
    <row r="4" spans="1:8" ht="12.75">
      <c r="A4" s="1" t="s">
        <v>54</v>
      </c>
      <c r="B4" s="42"/>
      <c r="C4" s="42"/>
      <c r="D4" s="42"/>
      <c r="E4" s="42"/>
      <c r="F4" s="42"/>
      <c r="G4" s="42"/>
      <c r="H4" s="42"/>
    </row>
    <row r="5" spans="1:8" ht="12.75">
      <c r="A5" s="1" t="s">
        <v>55</v>
      </c>
      <c r="B5" s="47"/>
      <c r="C5" s="47"/>
      <c r="D5" s="47"/>
      <c r="E5" s="47"/>
      <c r="F5" s="47"/>
      <c r="G5" s="47"/>
      <c r="H5" s="47"/>
    </row>
    <row r="6" spans="1:8" ht="12.75">
      <c r="A6" s="48" t="s">
        <v>56</v>
      </c>
      <c r="B6" s="42"/>
      <c r="C6" s="42"/>
      <c r="D6" s="42"/>
      <c r="E6" s="42"/>
      <c r="F6" s="42"/>
      <c r="G6" s="42"/>
      <c r="H6" s="42"/>
    </row>
    <row r="7" spans="1:8" ht="12.75">
      <c r="A7" s="49" t="s">
        <v>3</v>
      </c>
      <c r="B7" s="42">
        <v>0.11</v>
      </c>
      <c r="C7" s="42">
        <v>0.09</v>
      </c>
      <c r="D7" s="42">
        <v>0.07</v>
      </c>
      <c r="E7" s="42">
        <v>0.05</v>
      </c>
      <c r="F7" s="42">
        <v>0.04</v>
      </c>
      <c r="G7" s="42">
        <v>0.03</v>
      </c>
      <c r="H7" s="42">
        <v>0.02</v>
      </c>
    </row>
    <row r="8" spans="1:8" ht="12.75">
      <c r="A8" s="14" t="s">
        <v>57</v>
      </c>
      <c r="B8" s="42">
        <v>0.76</v>
      </c>
      <c r="C8" s="42">
        <v>0.76</v>
      </c>
      <c r="D8" s="42">
        <v>0.76</v>
      </c>
      <c r="E8" s="42">
        <v>0.78</v>
      </c>
      <c r="F8" s="42">
        <v>0.78</v>
      </c>
      <c r="G8" s="42">
        <v>0.78</v>
      </c>
      <c r="H8" s="42">
        <v>0.78</v>
      </c>
    </row>
    <row r="9" spans="1:8" ht="12.75">
      <c r="A9" s="14" t="s">
        <v>58</v>
      </c>
      <c r="B9" s="42"/>
      <c r="C9" s="42"/>
      <c r="D9" s="42"/>
      <c r="E9" s="42"/>
      <c r="F9" s="42"/>
      <c r="G9" s="42"/>
      <c r="H9" s="42"/>
    </row>
    <row r="10" spans="1:8" ht="12.75">
      <c r="A10" s="14" t="s">
        <v>59</v>
      </c>
      <c r="B10" s="42"/>
      <c r="C10" s="42"/>
      <c r="D10" s="42"/>
      <c r="E10" s="42"/>
      <c r="F10" s="42"/>
      <c r="G10" s="42"/>
      <c r="H10" s="42"/>
    </row>
    <row r="11" spans="1:8" ht="12.75">
      <c r="A11" s="14" t="s">
        <v>60</v>
      </c>
      <c r="B11" s="42"/>
      <c r="C11" s="42"/>
      <c r="D11" s="42"/>
      <c r="E11" s="42"/>
      <c r="F11" s="42"/>
      <c r="G11" s="42"/>
      <c r="H11" s="42"/>
    </row>
    <row r="12" spans="1:8" ht="12.75">
      <c r="A12" s="14" t="s">
        <v>61</v>
      </c>
      <c r="B12" s="50">
        <v>0.3</v>
      </c>
      <c r="C12" s="50">
        <v>0.5</v>
      </c>
      <c r="D12" s="50">
        <v>1.016129032258065</v>
      </c>
      <c r="E12" s="50">
        <v>1.016129032258065</v>
      </c>
      <c r="F12" s="50">
        <v>1.016129032258065</v>
      </c>
      <c r="G12" s="50">
        <v>1.016129032258065</v>
      </c>
      <c r="H12" s="50">
        <v>1.016129032258065</v>
      </c>
    </row>
    <row r="13" spans="1:8" ht="12.75">
      <c r="A13" s="1" t="s">
        <v>62</v>
      </c>
      <c r="B13" s="42"/>
      <c r="C13" s="42"/>
      <c r="D13" s="42"/>
      <c r="E13" s="42"/>
      <c r="F13" s="42"/>
      <c r="G13" s="42"/>
      <c r="H13" s="42"/>
    </row>
    <row r="14" spans="1:8" ht="12.75">
      <c r="A14" s="1" t="s">
        <v>7</v>
      </c>
      <c r="B14" s="42"/>
      <c r="C14" s="42"/>
      <c r="D14" s="42"/>
      <c r="E14" s="42"/>
      <c r="F14" s="42"/>
      <c r="G14" s="42"/>
      <c r="H14" s="42"/>
    </row>
    <row r="15" spans="1:8" ht="12.75">
      <c r="A15" s="51" t="s">
        <v>8</v>
      </c>
      <c r="B15" s="50"/>
      <c r="C15" s="50"/>
      <c r="D15" s="50"/>
      <c r="E15" s="50"/>
      <c r="F15" s="50"/>
      <c r="G15" s="50"/>
      <c r="H15" s="50"/>
    </row>
    <row r="16" spans="1:8" ht="12.75">
      <c r="A16" s="51" t="s">
        <v>10</v>
      </c>
      <c r="B16" s="50">
        <v>1.52</v>
      </c>
      <c r="C16" s="50">
        <v>1.61</v>
      </c>
      <c r="D16" s="50">
        <v>1.63</v>
      </c>
      <c r="E16" s="50">
        <v>1.64</v>
      </c>
      <c r="F16" s="50">
        <v>1.65</v>
      </c>
      <c r="G16" s="50">
        <v>1.65</v>
      </c>
      <c r="H16" s="50">
        <v>1.65</v>
      </c>
    </row>
    <row r="17" spans="1:8" ht="12.75">
      <c r="A17" s="1" t="s">
        <v>63</v>
      </c>
      <c r="B17" s="42"/>
      <c r="C17" s="42"/>
      <c r="D17" s="42"/>
      <c r="E17" s="42"/>
      <c r="F17" s="42"/>
      <c r="G17" s="42"/>
      <c r="H17" s="42"/>
    </row>
    <row r="18" spans="1:8" ht="12.75">
      <c r="A18" s="1" t="s">
        <v>11</v>
      </c>
      <c r="B18" s="42"/>
      <c r="C18" s="42"/>
      <c r="D18" s="42"/>
      <c r="E18" s="42"/>
      <c r="F18" s="42"/>
      <c r="G18" s="42"/>
      <c r="H18" s="42"/>
    </row>
    <row r="19" spans="1:8" ht="12.75">
      <c r="A19" s="1" t="s">
        <v>64</v>
      </c>
      <c r="B19" s="42"/>
      <c r="C19" s="42"/>
      <c r="D19" s="42"/>
      <c r="E19" s="42"/>
      <c r="F19" s="42"/>
      <c r="G19" s="42"/>
      <c r="H19" s="42"/>
    </row>
    <row r="20" spans="1:8" ht="12.75">
      <c r="A20" s="49" t="s">
        <v>12</v>
      </c>
      <c r="B20" s="50"/>
      <c r="C20" s="50"/>
      <c r="D20" s="50"/>
      <c r="E20" s="50"/>
      <c r="F20" s="50"/>
      <c r="G20" s="50"/>
      <c r="H20" s="50"/>
    </row>
    <row r="21" spans="1:8" ht="12.75">
      <c r="A21" s="49" t="s">
        <v>13</v>
      </c>
      <c r="B21" s="50">
        <v>1</v>
      </c>
      <c r="C21" s="50">
        <v>1</v>
      </c>
      <c r="D21" s="50">
        <v>0.692</v>
      </c>
      <c r="E21" s="50">
        <v>0.692</v>
      </c>
      <c r="F21" s="50">
        <v>0.692</v>
      </c>
      <c r="G21" s="50">
        <v>0.692</v>
      </c>
      <c r="H21" s="50">
        <v>0.692</v>
      </c>
    </row>
    <row r="22" spans="1:8" ht="12.75">
      <c r="A22" s="1" t="s">
        <v>65</v>
      </c>
      <c r="B22" s="47"/>
      <c r="C22" s="47"/>
      <c r="D22" s="47"/>
      <c r="E22" s="47"/>
      <c r="F22" s="47"/>
      <c r="G22" s="47"/>
      <c r="H22" s="47"/>
    </row>
    <row r="23" spans="1:8" ht="12.75">
      <c r="A23" s="49" t="s">
        <v>14</v>
      </c>
      <c r="B23" s="50">
        <v>0</v>
      </c>
      <c r="C23" s="50">
        <v>0.01</v>
      </c>
      <c r="D23" s="50">
        <v>0.02</v>
      </c>
      <c r="E23" s="50">
        <v>0.04</v>
      </c>
      <c r="F23" s="50">
        <v>0.08</v>
      </c>
      <c r="G23" s="50">
        <v>0.16</v>
      </c>
      <c r="H23" s="50">
        <v>0.32</v>
      </c>
    </row>
    <row r="24" spans="1:8" ht="12.75">
      <c r="A24" s="1" t="s">
        <v>66</v>
      </c>
      <c r="B24" s="42"/>
      <c r="C24" s="42"/>
      <c r="D24" s="42"/>
      <c r="E24" s="42"/>
      <c r="F24" s="42"/>
      <c r="G24" s="42"/>
      <c r="H24" s="42"/>
    </row>
    <row r="25" spans="1:8" ht="12.75">
      <c r="A25" s="1" t="s">
        <v>67</v>
      </c>
      <c r="B25" s="42"/>
      <c r="C25" s="42"/>
      <c r="D25" s="42"/>
      <c r="E25" s="42"/>
      <c r="F25" s="42"/>
      <c r="G25" s="42"/>
      <c r="H25" s="42"/>
    </row>
    <row r="26" spans="1:8" ht="12.75">
      <c r="A26" s="51" t="s">
        <v>15</v>
      </c>
      <c r="B26" s="50">
        <v>0.15</v>
      </c>
      <c r="C26" s="50">
        <v>0.14</v>
      </c>
      <c r="D26" s="50">
        <v>0.1</v>
      </c>
      <c r="E26" s="50">
        <v>0.1</v>
      </c>
      <c r="F26" s="50">
        <v>0.1</v>
      </c>
      <c r="G26" s="50">
        <v>0.1</v>
      </c>
      <c r="H26" s="50">
        <v>0.1</v>
      </c>
    </row>
    <row r="27" spans="1:8" ht="12.75">
      <c r="A27" s="1" t="s">
        <v>68</v>
      </c>
      <c r="B27" s="42"/>
      <c r="C27" s="42"/>
      <c r="D27" s="42"/>
      <c r="E27" s="42"/>
      <c r="F27" s="42"/>
      <c r="G27" s="42"/>
      <c r="H27" s="42"/>
    </row>
    <row r="28" spans="1:8" ht="12.75">
      <c r="A28" s="51" t="s">
        <v>16</v>
      </c>
      <c r="B28" s="52">
        <v>0.2</v>
      </c>
      <c r="C28" s="52">
        <v>0.2</v>
      </c>
      <c r="D28" s="52">
        <v>0.2</v>
      </c>
      <c r="E28" s="52">
        <v>0.2</v>
      </c>
      <c r="F28" s="52">
        <v>0.2</v>
      </c>
      <c r="G28" s="52">
        <v>0.2</v>
      </c>
      <c r="H28" s="52">
        <v>0.2</v>
      </c>
    </row>
    <row r="29" spans="1:8" ht="12.75">
      <c r="A29" s="51" t="s">
        <v>17</v>
      </c>
      <c r="B29" s="52">
        <v>3.0733225806451596</v>
      </c>
      <c r="C29" s="52">
        <v>3.32</v>
      </c>
      <c r="D29" s="52">
        <v>3.3</v>
      </c>
      <c r="E29" s="52">
        <v>6.964193548387101</v>
      </c>
      <c r="F29" s="52">
        <v>7.73838709677419</v>
      </c>
      <c r="G29" s="52">
        <v>7.73838709677419</v>
      </c>
      <c r="H29" s="52">
        <v>7.73838709677419</v>
      </c>
    </row>
    <row r="30" spans="1:8" ht="12.75">
      <c r="A30" s="48" t="s">
        <v>69</v>
      </c>
      <c r="B30" s="42"/>
      <c r="C30" s="42"/>
      <c r="D30" s="42"/>
      <c r="E30" s="42"/>
      <c r="F30" s="42"/>
      <c r="G30" s="42"/>
      <c r="H30" s="42"/>
    </row>
    <row r="31" spans="1:8" ht="12.75">
      <c r="A31" s="49" t="s">
        <v>18</v>
      </c>
      <c r="B31" s="50">
        <v>6</v>
      </c>
      <c r="C31" s="50">
        <v>6</v>
      </c>
      <c r="D31" s="50">
        <v>6</v>
      </c>
      <c r="E31" s="50">
        <v>6</v>
      </c>
      <c r="F31" s="50">
        <v>6</v>
      </c>
      <c r="G31" s="50">
        <v>6</v>
      </c>
      <c r="H31" s="50">
        <v>6</v>
      </c>
    </row>
    <row r="32" spans="1:8" ht="12.75">
      <c r="A32" s="49" t="s">
        <v>19</v>
      </c>
      <c r="B32" s="50"/>
      <c r="C32" s="50"/>
      <c r="D32" s="50"/>
      <c r="E32" s="50"/>
      <c r="F32" s="50"/>
      <c r="G32" s="50"/>
      <c r="H32" s="50"/>
    </row>
    <row r="33" spans="1:8" ht="12.75">
      <c r="A33" s="49" t="s">
        <v>20</v>
      </c>
      <c r="B33" s="50"/>
      <c r="C33" s="50"/>
      <c r="D33" s="50"/>
      <c r="E33" s="50"/>
      <c r="F33" s="50"/>
      <c r="G33" s="50"/>
      <c r="H33" s="50"/>
    </row>
    <row r="34" spans="1:8" ht="12.75">
      <c r="A34" s="51" t="s">
        <v>21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</row>
    <row r="35" spans="1:8" ht="12.75">
      <c r="A35" s="1" t="s">
        <v>23</v>
      </c>
      <c r="B35" s="42"/>
      <c r="C35" s="42"/>
      <c r="D35" s="42"/>
      <c r="E35" s="42"/>
      <c r="F35" s="42"/>
      <c r="G35" s="42"/>
      <c r="H35" s="42"/>
    </row>
    <row r="36" spans="1:8" ht="12.75">
      <c r="A36" s="1" t="s">
        <v>70</v>
      </c>
      <c r="B36" s="47"/>
      <c r="C36" s="47"/>
      <c r="D36" s="47"/>
      <c r="E36" s="47"/>
      <c r="F36" s="47"/>
      <c r="G36" s="47"/>
      <c r="H36" s="47"/>
    </row>
    <row r="37" spans="1:8" ht="12.75">
      <c r="A37" s="1" t="s">
        <v>71</v>
      </c>
      <c r="B37" s="42"/>
      <c r="C37" s="42"/>
      <c r="D37" s="42"/>
      <c r="E37" s="42"/>
      <c r="F37" s="42"/>
      <c r="G37" s="42"/>
      <c r="H37" s="42"/>
    </row>
    <row r="38" spans="1:8" ht="12.75">
      <c r="A38" s="1" t="s">
        <v>72</v>
      </c>
      <c r="B38" s="42"/>
      <c r="C38" s="42"/>
      <c r="D38" s="42"/>
      <c r="E38" s="42"/>
      <c r="F38" s="42"/>
      <c r="G38" s="42"/>
      <c r="H38" s="42"/>
    </row>
    <row r="39" spans="1:8" ht="12.75">
      <c r="A39" s="51" t="s">
        <v>25</v>
      </c>
      <c r="B39" s="50"/>
      <c r="C39" s="50"/>
      <c r="D39" s="50"/>
      <c r="E39" s="50"/>
      <c r="F39" s="50"/>
      <c r="G39" s="50"/>
      <c r="H39" s="50"/>
    </row>
    <row r="40" spans="1:8" ht="12.75">
      <c r="A40" s="1" t="s">
        <v>73</v>
      </c>
      <c r="B40" s="42"/>
      <c r="C40" s="42"/>
      <c r="D40" s="42"/>
      <c r="E40" s="42"/>
      <c r="F40" s="42"/>
      <c r="G40" s="42"/>
      <c r="H40" s="42"/>
    </row>
    <row r="41" spans="1:8" ht="12.75">
      <c r="A41" s="51" t="s">
        <v>26</v>
      </c>
      <c r="B41" s="50">
        <v>0.35</v>
      </c>
      <c r="C41" s="50">
        <v>0.52</v>
      </c>
      <c r="D41" s="50">
        <v>0.57</v>
      </c>
      <c r="E41" s="50">
        <v>0.62</v>
      </c>
      <c r="F41" s="50">
        <v>0.68</v>
      </c>
      <c r="G41" s="50">
        <v>0.75</v>
      </c>
      <c r="H41" s="50">
        <v>0.82</v>
      </c>
    </row>
    <row r="42" spans="1:8" ht="12.75">
      <c r="A42" s="49" t="s">
        <v>27</v>
      </c>
      <c r="B42" s="50">
        <v>5.8</v>
      </c>
      <c r="C42" s="50">
        <v>6.5</v>
      </c>
      <c r="D42" s="50">
        <v>8.1</v>
      </c>
      <c r="E42" s="50">
        <v>11.09</v>
      </c>
      <c r="F42" s="50">
        <v>14.07612903225806</v>
      </c>
      <c r="G42" s="50">
        <v>17.06</v>
      </c>
      <c r="H42" s="50">
        <v>20.04</v>
      </c>
    </row>
    <row r="43" spans="1:8" ht="12.75">
      <c r="A43" s="53" t="s">
        <v>74</v>
      </c>
      <c r="B43" s="42"/>
      <c r="C43" s="42"/>
      <c r="D43" s="42"/>
      <c r="E43" s="42"/>
      <c r="F43" s="42"/>
      <c r="G43" s="42"/>
      <c r="H43" s="42"/>
    </row>
    <row r="44" spans="1:8" ht="12.75">
      <c r="A44" s="48" t="s">
        <v>75</v>
      </c>
      <c r="B44" s="42"/>
      <c r="C44" s="42"/>
      <c r="D44" s="42"/>
      <c r="E44" s="42"/>
      <c r="F44" s="42"/>
      <c r="G44" s="42"/>
      <c r="H44" s="42"/>
    </row>
    <row r="45" spans="1:8" ht="12.75">
      <c r="A45" s="1" t="s">
        <v>111</v>
      </c>
      <c r="B45" s="50"/>
      <c r="C45" s="50"/>
      <c r="D45" s="50"/>
      <c r="E45" s="50"/>
      <c r="F45" s="50"/>
      <c r="G45" s="50"/>
      <c r="H45" s="50"/>
    </row>
    <row r="46" spans="1:8" ht="12.75">
      <c r="A46" s="49" t="s">
        <v>28</v>
      </c>
      <c r="B46" s="50">
        <v>0.0028</v>
      </c>
      <c r="C46" s="50">
        <v>0</v>
      </c>
      <c r="D46" s="50"/>
      <c r="E46" s="50">
        <v>0</v>
      </c>
      <c r="F46" s="50">
        <v>0.0015</v>
      </c>
      <c r="G46" s="50">
        <v>0</v>
      </c>
      <c r="H46" s="50">
        <v>0</v>
      </c>
    </row>
    <row r="47" spans="1:8" ht="12.75">
      <c r="A47" s="49" t="s">
        <v>29</v>
      </c>
      <c r="B47" s="50"/>
      <c r="C47" s="50"/>
      <c r="D47" s="50"/>
      <c r="E47" s="50"/>
      <c r="F47" s="50"/>
      <c r="G47" s="50"/>
      <c r="H47" s="50"/>
    </row>
    <row r="48" spans="1:8" ht="12.75">
      <c r="A48" s="51" t="s">
        <v>30</v>
      </c>
      <c r="B48" s="50"/>
      <c r="C48" s="50"/>
      <c r="D48" s="50"/>
      <c r="E48" s="50"/>
      <c r="F48" s="50"/>
      <c r="G48" s="50"/>
      <c r="H48" s="50"/>
    </row>
    <row r="49" spans="1:8" ht="12.75">
      <c r="A49" s="51" t="s">
        <v>31</v>
      </c>
      <c r="B49" s="50">
        <v>0.01</v>
      </c>
      <c r="C49" s="50">
        <v>0.01</v>
      </c>
      <c r="D49" s="50">
        <v>0.01</v>
      </c>
      <c r="E49" s="50">
        <v>0.01</v>
      </c>
      <c r="F49" s="50">
        <v>0.01</v>
      </c>
      <c r="G49" s="50">
        <v>0.01</v>
      </c>
      <c r="H49" s="50">
        <v>0.01</v>
      </c>
    </row>
    <row r="50" spans="1:8" ht="12.75">
      <c r="A50" s="1" t="s">
        <v>32</v>
      </c>
      <c r="B50" s="42"/>
      <c r="C50" s="42"/>
      <c r="D50" s="42"/>
      <c r="E50" s="42"/>
      <c r="F50" s="42"/>
      <c r="G50" s="42"/>
      <c r="H50" s="42"/>
    </row>
    <row r="51" spans="1:8" ht="12.75">
      <c r="A51" s="48" t="s">
        <v>76</v>
      </c>
      <c r="B51" s="42"/>
      <c r="C51" s="42"/>
      <c r="D51" s="42"/>
      <c r="E51" s="42"/>
      <c r="F51" s="42"/>
      <c r="G51" s="42"/>
      <c r="H51" s="42"/>
    </row>
    <row r="52" spans="1:8" ht="12.75">
      <c r="A52" s="51" t="s">
        <v>33</v>
      </c>
      <c r="B52" s="50"/>
      <c r="C52" s="50"/>
      <c r="D52" s="50"/>
      <c r="E52" s="50"/>
      <c r="F52" s="50"/>
      <c r="G52" s="50"/>
      <c r="H52" s="50"/>
    </row>
    <row r="53" spans="1:8" ht="12.75">
      <c r="A53" s="1" t="s">
        <v>77</v>
      </c>
      <c r="B53" s="42"/>
      <c r="C53" s="42"/>
      <c r="D53" s="42"/>
      <c r="E53" s="42"/>
      <c r="F53" s="42"/>
      <c r="G53" s="42"/>
      <c r="H53" s="42"/>
    </row>
    <row r="54" spans="1:8" ht="12.75">
      <c r="A54" s="1" t="s">
        <v>78</v>
      </c>
      <c r="B54" s="42"/>
      <c r="C54" s="42"/>
      <c r="D54" s="42"/>
      <c r="E54" s="42"/>
      <c r="F54" s="42"/>
      <c r="G54" s="42"/>
      <c r="H54" s="42"/>
    </row>
    <row r="55" spans="1:8" ht="12.75">
      <c r="A55" s="1" t="s">
        <v>79</v>
      </c>
      <c r="B55" s="42"/>
      <c r="C55" s="42"/>
      <c r="D55" s="42"/>
      <c r="E55" s="42"/>
      <c r="F55" s="42"/>
      <c r="G55" s="42"/>
      <c r="H55" s="42"/>
    </row>
    <row r="56" spans="1:8" ht="12.75">
      <c r="A56" s="49" t="s">
        <v>34</v>
      </c>
      <c r="B56" s="50">
        <v>4.3</v>
      </c>
      <c r="C56" s="50">
        <v>4.34</v>
      </c>
      <c r="D56" s="50">
        <v>4.46</v>
      </c>
      <c r="E56" s="50">
        <v>4.46</v>
      </c>
      <c r="F56" s="50">
        <v>4.46</v>
      </c>
      <c r="G56" s="50">
        <v>4.46</v>
      </c>
      <c r="H56" s="50">
        <v>4.46</v>
      </c>
    </row>
    <row r="57" spans="1:8" ht="12.75">
      <c r="A57" s="49" t="s">
        <v>35</v>
      </c>
      <c r="B57" s="50"/>
      <c r="C57" s="50"/>
      <c r="D57" s="50"/>
      <c r="E57" s="50"/>
      <c r="F57" s="50"/>
      <c r="G57" s="50"/>
      <c r="H57" s="50"/>
    </row>
    <row r="58" spans="1:8" ht="12.75">
      <c r="A58" s="1" t="s">
        <v>80</v>
      </c>
      <c r="B58" s="42"/>
      <c r="C58" s="42"/>
      <c r="D58" s="42"/>
      <c r="E58" s="42"/>
      <c r="F58" s="42"/>
      <c r="G58" s="42"/>
      <c r="H58" s="42"/>
    </row>
    <row r="59" ht="12.75">
      <c r="A59" s="1" t="s">
        <v>81</v>
      </c>
    </row>
    <row r="60" spans="1:8" ht="12.75">
      <c r="A60" s="49" t="s">
        <v>36</v>
      </c>
      <c r="B60" s="42">
        <v>0.01</v>
      </c>
      <c r="C60" s="42">
        <v>0.01</v>
      </c>
      <c r="D60" s="42">
        <v>2.75</v>
      </c>
      <c r="E60" s="42">
        <v>2.75</v>
      </c>
      <c r="F60" s="42">
        <v>2.75</v>
      </c>
      <c r="G60" s="42">
        <v>2.75</v>
      </c>
      <c r="H60" s="42">
        <v>2.75</v>
      </c>
    </row>
    <row r="61" spans="1:8" ht="12.75">
      <c r="A61" s="1" t="s">
        <v>82</v>
      </c>
      <c r="B61" s="42"/>
      <c r="C61" s="42"/>
      <c r="D61" s="42"/>
      <c r="E61" s="42"/>
      <c r="F61" s="42"/>
      <c r="G61" s="42"/>
      <c r="H61" s="42"/>
    </row>
    <row r="62" spans="1:8" ht="12.75">
      <c r="A62" s="1" t="s">
        <v>83</v>
      </c>
      <c r="B62" s="42"/>
      <c r="C62" s="42"/>
      <c r="D62" s="42"/>
      <c r="E62" s="42"/>
      <c r="F62" s="42"/>
      <c r="G62" s="42"/>
      <c r="H62" s="42"/>
    </row>
    <row r="63" spans="1:8" ht="12.75">
      <c r="A63" s="1" t="s">
        <v>84</v>
      </c>
      <c r="B63" s="42"/>
      <c r="C63" s="42"/>
      <c r="D63" s="42"/>
      <c r="E63" s="42"/>
      <c r="F63" s="42"/>
      <c r="G63" s="42"/>
      <c r="H63" s="42"/>
    </row>
    <row r="64" spans="1:8" ht="12.75">
      <c r="A64" s="51" t="s">
        <v>37</v>
      </c>
      <c r="B64" s="50"/>
      <c r="C64" s="50"/>
      <c r="D64" s="50"/>
      <c r="E64" s="50"/>
      <c r="F64" s="50"/>
      <c r="G64" s="50"/>
      <c r="H64" s="50"/>
    </row>
    <row r="65" spans="1:8" ht="12.75">
      <c r="A65" s="51" t="s">
        <v>85</v>
      </c>
      <c r="B65" s="50"/>
      <c r="C65" s="50"/>
      <c r="D65" s="50"/>
      <c r="E65" s="50"/>
      <c r="F65" s="50"/>
      <c r="G65" s="50"/>
      <c r="H65" s="50"/>
    </row>
    <row r="66" ht="12.75">
      <c r="A66" s="51" t="s">
        <v>86</v>
      </c>
    </row>
    <row r="67" spans="1:8" ht="12.75">
      <c r="A67" s="49" t="s">
        <v>38</v>
      </c>
      <c r="B67" s="50">
        <v>2</v>
      </c>
      <c r="C67" s="50">
        <v>1.3</v>
      </c>
      <c r="D67" s="50">
        <v>1.3</v>
      </c>
      <c r="E67" s="50">
        <v>1.3</v>
      </c>
      <c r="F67" s="50">
        <v>1.3</v>
      </c>
      <c r="G67" s="50">
        <v>1.3</v>
      </c>
      <c r="H67" s="50">
        <v>1.3</v>
      </c>
    </row>
    <row r="68" spans="1:8" ht="12.75">
      <c r="A68" s="53" t="s">
        <v>87</v>
      </c>
      <c r="B68" s="42"/>
      <c r="C68" s="42"/>
      <c r="D68" s="42"/>
      <c r="E68" s="42"/>
      <c r="F68" s="42"/>
      <c r="G68" s="42"/>
      <c r="H68" s="42"/>
    </row>
    <row r="69" spans="1:8" ht="12.75">
      <c r="A69" s="1" t="s">
        <v>88</v>
      </c>
      <c r="B69" s="42"/>
      <c r="C69" s="42"/>
      <c r="D69" s="42"/>
      <c r="E69" s="42"/>
      <c r="F69" s="42"/>
      <c r="G69" s="42"/>
      <c r="H69" s="42"/>
    </row>
    <row r="70" spans="1:8" ht="12.75">
      <c r="A70" s="54" t="s">
        <v>39</v>
      </c>
      <c r="B70" s="42"/>
      <c r="C70" s="42"/>
      <c r="D70" s="42"/>
      <c r="E70" s="42"/>
      <c r="F70" s="42"/>
      <c r="G70" s="42"/>
      <c r="H70" s="42"/>
    </row>
    <row r="71" spans="1:8" ht="12.75">
      <c r="A71" s="49" t="s">
        <v>89</v>
      </c>
      <c r="B71" s="50"/>
      <c r="C71" s="50"/>
      <c r="D71" s="50"/>
      <c r="E71" s="50"/>
      <c r="F71" s="50"/>
      <c r="G71" s="50"/>
      <c r="H71" s="50"/>
    </row>
    <row r="72" spans="1:8" ht="12.75">
      <c r="A72" s="49" t="s">
        <v>41</v>
      </c>
      <c r="B72" s="52"/>
      <c r="C72" s="52"/>
      <c r="D72" s="52"/>
      <c r="E72" s="52"/>
      <c r="F72" s="52"/>
      <c r="G72" s="52"/>
      <c r="H72" s="52"/>
    </row>
    <row r="73" spans="1:8" ht="12.75">
      <c r="A73" s="1" t="s">
        <v>90</v>
      </c>
      <c r="B73" s="42"/>
      <c r="C73" s="42"/>
      <c r="D73" s="42"/>
      <c r="E73" s="42"/>
      <c r="F73" s="42"/>
      <c r="G73" s="42"/>
      <c r="H73" s="42"/>
    </row>
    <row r="74" spans="1:8" ht="12.75">
      <c r="A74" s="1" t="s">
        <v>42</v>
      </c>
      <c r="B74" s="47"/>
      <c r="C74" s="47"/>
      <c r="D74" s="47"/>
      <c r="E74" s="47"/>
      <c r="F74" s="47"/>
      <c r="G74" s="47"/>
      <c r="H74" s="47"/>
    </row>
    <row r="75" spans="1:8" ht="12.75">
      <c r="A75" s="51" t="s">
        <v>91</v>
      </c>
      <c r="B75" s="50">
        <v>1.8</v>
      </c>
      <c r="C75" s="50">
        <v>1.97</v>
      </c>
      <c r="D75" s="50">
        <v>2.14</v>
      </c>
      <c r="E75" s="50">
        <v>2.34</v>
      </c>
      <c r="F75" s="50">
        <v>2.59</v>
      </c>
      <c r="G75" s="50">
        <v>2.89</v>
      </c>
      <c r="H75" s="50">
        <v>3.28</v>
      </c>
    </row>
    <row r="76" spans="1:8" ht="12.75">
      <c r="A76" s="51" t="s">
        <v>43</v>
      </c>
      <c r="B76" s="50"/>
      <c r="C76" s="50"/>
      <c r="D76" s="50"/>
      <c r="E76" s="50"/>
      <c r="F76" s="50"/>
      <c r="G76" s="50"/>
      <c r="H76" s="50"/>
    </row>
    <row r="77" spans="1:8" ht="12.75">
      <c r="A77" s="51" t="s">
        <v>44</v>
      </c>
      <c r="B77" s="50">
        <v>0.51</v>
      </c>
      <c r="C77" s="50">
        <v>0.59</v>
      </c>
      <c r="D77" s="50">
        <v>0.65</v>
      </c>
      <c r="E77" s="50">
        <v>0.72</v>
      </c>
      <c r="F77" s="50">
        <v>0.8</v>
      </c>
      <c r="G77" s="50">
        <v>0.78</v>
      </c>
      <c r="H77" s="50">
        <v>0.75</v>
      </c>
    </row>
    <row r="78" spans="1:8" ht="12.75">
      <c r="A78" s="1" t="s">
        <v>92</v>
      </c>
      <c r="B78" s="42"/>
      <c r="C78" s="42"/>
      <c r="D78" s="42"/>
      <c r="E78" s="42"/>
      <c r="F78" s="42"/>
      <c r="G78" s="42"/>
      <c r="H78" s="42"/>
    </row>
    <row r="79" spans="1:8" ht="12.75">
      <c r="A79" s="53" t="s">
        <v>45</v>
      </c>
      <c r="B79" s="42"/>
      <c r="C79" s="42"/>
      <c r="D79" s="42"/>
      <c r="E79" s="42"/>
      <c r="F79" s="42"/>
      <c r="G79" s="42"/>
      <c r="H79" s="42"/>
    </row>
    <row r="80" spans="1:8" ht="12.75">
      <c r="A80" s="48" t="s">
        <v>93</v>
      </c>
      <c r="B80" s="42"/>
      <c r="C80" s="42"/>
      <c r="D80" s="42"/>
      <c r="E80" s="42"/>
      <c r="F80" s="42"/>
      <c r="G80" s="42"/>
      <c r="H80" s="42"/>
    </row>
    <row r="81" ht="12.75">
      <c r="A81" s="1" t="s">
        <v>94</v>
      </c>
    </row>
    <row r="82" spans="1:8" ht="12.75">
      <c r="A82" s="49" t="s">
        <v>46</v>
      </c>
      <c r="B82" s="42">
        <v>0.2</v>
      </c>
      <c r="C82" s="42">
        <v>0.3</v>
      </c>
      <c r="D82" s="42">
        <v>0.3</v>
      </c>
      <c r="E82" s="42">
        <v>0.3</v>
      </c>
      <c r="F82" s="42">
        <v>0.3</v>
      </c>
      <c r="G82" s="42">
        <v>0.3</v>
      </c>
      <c r="H82" s="42">
        <v>0.3</v>
      </c>
    </row>
    <row r="83" ht="12.75">
      <c r="A83" s="1" t="s">
        <v>112</v>
      </c>
    </row>
    <row r="84" spans="1:8" ht="12.75">
      <c r="A84" s="49" t="s">
        <v>47</v>
      </c>
      <c r="B84" s="50">
        <v>0.43</v>
      </c>
      <c r="C84" s="50">
        <v>0.34</v>
      </c>
      <c r="D84" s="50">
        <v>1.23451612903225</v>
      </c>
      <c r="E84" s="50">
        <v>2.41731182795702</v>
      </c>
      <c r="F84" s="50">
        <v>2.41731182795698</v>
      </c>
      <c r="G84" s="50">
        <v>2.41731182795702</v>
      </c>
      <c r="H84" s="50">
        <v>2.41731182795702</v>
      </c>
    </row>
    <row r="85" spans="1:8" ht="12.75">
      <c r="A85" s="1" t="s">
        <v>95</v>
      </c>
      <c r="B85" s="42"/>
      <c r="C85" s="42"/>
      <c r="D85" s="42"/>
      <c r="E85" s="42"/>
      <c r="F85" s="42"/>
      <c r="G85" s="42"/>
      <c r="H85" s="42"/>
    </row>
    <row r="86" spans="1:8" ht="12.75">
      <c r="A86" s="49" t="s">
        <v>96</v>
      </c>
      <c r="B86" s="55">
        <v>0.97</v>
      </c>
      <c r="C86" s="55">
        <v>0.89</v>
      </c>
      <c r="D86" s="55">
        <v>0.65</v>
      </c>
      <c r="E86" s="55">
        <v>0.78</v>
      </c>
      <c r="F86" s="55">
        <v>0.86</v>
      </c>
      <c r="G86" s="55">
        <v>0.96</v>
      </c>
      <c r="H86" s="55">
        <v>1.07</v>
      </c>
    </row>
    <row r="87" spans="1:8" ht="12.75">
      <c r="A87" s="48" t="s">
        <v>97</v>
      </c>
      <c r="B87" s="42"/>
      <c r="C87" s="42"/>
      <c r="D87" s="47"/>
      <c r="E87" s="47"/>
      <c r="F87" s="47"/>
      <c r="G87" s="47"/>
      <c r="H87" s="47"/>
    </row>
    <row r="88" spans="1:8" ht="12.75">
      <c r="A88" s="1" t="s">
        <v>98</v>
      </c>
      <c r="B88" s="42"/>
      <c r="C88" s="42"/>
      <c r="D88" s="42"/>
      <c r="E88" s="42"/>
      <c r="F88" s="42"/>
      <c r="G88" s="42"/>
      <c r="H88" s="42"/>
    </row>
    <row r="89" spans="1:8" ht="12.75">
      <c r="A89" s="1" t="s">
        <v>99</v>
      </c>
      <c r="B89" s="42"/>
      <c r="C89" s="42"/>
      <c r="D89" s="42"/>
      <c r="E89" s="42"/>
      <c r="F89" s="42"/>
      <c r="G89" s="42"/>
      <c r="H89" s="42"/>
    </row>
    <row r="90" spans="1:8" ht="12.75">
      <c r="A90" s="1"/>
      <c r="B90" s="42"/>
      <c r="C90" s="42"/>
      <c r="D90" s="42"/>
      <c r="E90" s="42"/>
      <c r="F90" s="42"/>
      <c r="G90" s="42"/>
      <c r="H90" s="42"/>
    </row>
    <row r="91" spans="1:8" ht="12.75">
      <c r="A91" s="53" t="s">
        <v>113</v>
      </c>
      <c r="B91" s="42"/>
      <c r="C91" s="42"/>
      <c r="D91" s="42"/>
      <c r="E91" s="42"/>
      <c r="F91" s="42"/>
      <c r="G91" s="42"/>
      <c r="H91" s="42"/>
    </row>
    <row r="92" spans="1:8" ht="12.75">
      <c r="A92" s="53" t="s">
        <v>1</v>
      </c>
      <c r="B92" s="42"/>
      <c r="C92" s="42"/>
      <c r="D92" s="42"/>
      <c r="E92" s="42"/>
      <c r="F92" s="42"/>
      <c r="G92" s="42"/>
      <c r="H92" s="42"/>
    </row>
    <row r="93" spans="1:8" ht="12.75">
      <c r="A93" s="53" t="s">
        <v>101</v>
      </c>
      <c r="B93" s="42"/>
      <c r="C93" s="42"/>
      <c r="D93" s="42"/>
      <c r="E93" s="42"/>
      <c r="F93" s="42"/>
      <c r="G93" s="42"/>
      <c r="H93" s="42"/>
    </row>
    <row r="94" spans="1:8" ht="12.75">
      <c r="A94" s="53" t="s">
        <v>9</v>
      </c>
      <c r="B94" s="42"/>
      <c r="C94" s="42"/>
      <c r="D94" s="42"/>
      <c r="E94" s="42"/>
      <c r="F94" s="42"/>
      <c r="G94" s="42"/>
      <c r="H94" s="42"/>
    </row>
    <row r="95" spans="1:8" ht="12.75">
      <c r="A95" s="53" t="s">
        <v>102</v>
      </c>
      <c r="B95" s="42"/>
      <c r="C95" s="42"/>
      <c r="D95" s="42"/>
      <c r="E95" s="42"/>
      <c r="F95" s="42"/>
      <c r="G95" s="42"/>
      <c r="H95" s="42"/>
    </row>
    <row r="96" spans="1:8" ht="12.75">
      <c r="A96" s="53" t="s">
        <v>103</v>
      </c>
      <c r="B96" s="42"/>
      <c r="C96" s="42"/>
      <c r="D96" s="42"/>
      <c r="E96" s="42"/>
      <c r="F96" s="42"/>
      <c r="G96" s="42"/>
      <c r="H96" s="42"/>
    </row>
    <row r="97" spans="1:8" ht="12.75">
      <c r="A97" s="53" t="s">
        <v>24</v>
      </c>
      <c r="B97" s="42"/>
      <c r="C97" s="42"/>
      <c r="D97" s="42"/>
      <c r="E97" s="42"/>
      <c r="F97" s="42"/>
      <c r="G97" s="42"/>
      <c r="H97" s="42"/>
    </row>
    <row r="98" spans="1:8" ht="12.75">
      <c r="A98" s="53" t="s">
        <v>104</v>
      </c>
      <c r="B98" s="47"/>
      <c r="C98" s="47"/>
      <c r="D98" s="47"/>
      <c r="E98" s="47"/>
      <c r="F98" s="47"/>
      <c r="G98" s="47"/>
      <c r="H98" s="47"/>
    </row>
    <row r="99" spans="1:8" ht="12.75">
      <c r="A99" s="53" t="s">
        <v>105</v>
      </c>
      <c r="B99" s="42"/>
      <c r="C99" s="42"/>
      <c r="D99" s="42"/>
      <c r="E99" s="42"/>
      <c r="F99" s="42"/>
      <c r="G99" s="42"/>
      <c r="H99" s="42"/>
    </row>
    <row r="100" spans="1:8" ht="12.75">
      <c r="A100" s="1"/>
      <c r="B100" s="50"/>
      <c r="C100" s="50"/>
      <c r="D100" s="50"/>
      <c r="E100" s="50"/>
      <c r="F100" s="50"/>
      <c r="G100" s="50"/>
      <c r="H100" s="50"/>
    </row>
    <row r="101" spans="1:8" ht="12.75">
      <c r="A101" s="14" t="s">
        <v>51</v>
      </c>
      <c r="B101" s="42">
        <f aca="true" t="shared" si="0" ref="B101:H101">SUM(B4:B99)</f>
        <v>29.496122580645164</v>
      </c>
      <c r="C101" s="42">
        <f t="shared" si="0"/>
        <v>30.400000000000002</v>
      </c>
      <c r="D101" s="42">
        <f t="shared" si="0"/>
        <v>35.95264516129031</v>
      </c>
      <c r="E101" s="42">
        <f t="shared" si="0"/>
        <v>44.26963440860219</v>
      </c>
      <c r="F101" s="42">
        <f t="shared" si="0"/>
        <v>48.54145698924728</v>
      </c>
      <c r="G101" s="42">
        <f t="shared" si="0"/>
        <v>52.04382795698927</v>
      </c>
      <c r="H101" s="42">
        <f t="shared" si="0"/>
        <v>55.71382795698927</v>
      </c>
    </row>
    <row r="102" spans="1:8" ht="12.75">
      <c r="A102"/>
      <c r="H102"/>
    </row>
    <row r="103" spans="1:8" ht="12.75">
      <c r="A103"/>
      <c r="H103"/>
    </row>
    <row r="104" spans="1:8" ht="12.75">
      <c r="A104"/>
      <c r="H104"/>
    </row>
    <row r="105" spans="1:8" ht="12.75">
      <c r="A105"/>
      <c r="H105"/>
    </row>
    <row r="106" spans="1:8" ht="12.75">
      <c r="A106"/>
      <c r="H106"/>
    </row>
    <row r="107" spans="1:8" ht="12.75">
      <c r="A107"/>
      <c r="H107"/>
    </row>
    <row r="108" spans="1:8" ht="12.75">
      <c r="A108"/>
      <c r="H108"/>
    </row>
    <row r="109" spans="1:8" ht="12.75">
      <c r="A109"/>
      <c r="H109"/>
    </row>
    <row r="110" spans="1:8" ht="12.75">
      <c r="A110"/>
      <c r="H110"/>
    </row>
    <row r="111" spans="1:8" ht="12.75">
      <c r="A111"/>
      <c r="H111"/>
    </row>
    <row r="112" spans="1:8" ht="12.75">
      <c r="A112"/>
      <c r="H112"/>
    </row>
    <row r="113" spans="1:8" ht="12.75">
      <c r="A113"/>
      <c r="H113"/>
    </row>
    <row r="114" spans="1:8" ht="12.75">
      <c r="A114"/>
      <c r="H114"/>
    </row>
    <row r="115" spans="1:11" s="44" customFormat="1" ht="12.75">
      <c r="A115"/>
      <c r="B115"/>
      <c r="C115"/>
      <c r="D115"/>
      <c r="E115"/>
      <c r="F115"/>
      <c r="G115"/>
      <c r="H115"/>
      <c r="I115"/>
      <c r="J115"/>
      <c r="K115"/>
    </row>
    <row r="116" spans="1:8" ht="12.75">
      <c r="A116"/>
      <c r="H116"/>
    </row>
    <row r="117" spans="1:11" s="44" customFormat="1" ht="12.75">
      <c r="A117"/>
      <c r="B117"/>
      <c r="C117"/>
      <c r="D117"/>
      <c r="E117"/>
      <c r="F117"/>
      <c r="G117"/>
      <c r="H117"/>
      <c r="I117"/>
      <c r="J117"/>
      <c r="K117"/>
    </row>
    <row r="118" spans="1:8" ht="12.75">
      <c r="A118"/>
      <c r="H118"/>
    </row>
    <row r="119" spans="1:8" ht="12.75">
      <c r="A119"/>
      <c r="H119"/>
    </row>
    <row r="120" spans="1:8" ht="12.75">
      <c r="A120"/>
      <c r="H120"/>
    </row>
    <row r="121" spans="1:8" ht="12.75">
      <c r="A121"/>
      <c r="H121"/>
    </row>
    <row r="122" spans="1:8" ht="12.75">
      <c r="A122"/>
      <c r="H122"/>
    </row>
    <row r="123" spans="1:11" s="44" customFormat="1" ht="12.75">
      <c r="A123"/>
      <c r="B123"/>
      <c r="C123"/>
      <c r="D123"/>
      <c r="E123"/>
      <c r="F123"/>
      <c r="G123"/>
      <c r="H123"/>
      <c r="I123"/>
      <c r="J123"/>
      <c r="K123"/>
    </row>
    <row r="124" spans="1:8" ht="12.75">
      <c r="A124"/>
      <c r="H124"/>
    </row>
    <row r="125" spans="1:8" ht="12.75">
      <c r="A125"/>
      <c r="H125"/>
    </row>
    <row r="126" spans="1:8" ht="12.75">
      <c r="A126"/>
      <c r="H126"/>
    </row>
    <row r="127" spans="1:8" ht="12.75">
      <c r="A127"/>
      <c r="H127"/>
    </row>
    <row r="128" spans="1:8" ht="12.75">
      <c r="A128"/>
      <c r="H128"/>
    </row>
    <row r="129" spans="1:8" ht="12.75">
      <c r="A129"/>
      <c r="H129"/>
    </row>
    <row r="130" spans="1:8" ht="12.75">
      <c r="A130"/>
      <c r="H130"/>
    </row>
    <row r="131" spans="1:8" ht="12.75">
      <c r="A131"/>
      <c r="H131"/>
    </row>
    <row r="132" spans="1:8" ht="12.75">
      <c r="A132"/>
      <c r="H132"/>
    </row>
    <row r="133" spans="1:8" ht="12.75">
      <c r="A133"/>
      <c r="H133"/>
    </row>
    <row r="134" spans="1:8" ht="12.75">
      <c r="A134"/>
      <c r="H134"/>
    </row>
    <row r="135" spans="1:8" ht="12.75">
      <c r="A135"/>
      <c r="H135"/>
    </row>
    <row r="136" spans="1:8" ht="12.75">
      <c r="A136"/>
      <c r="H136"/>
    </row>
    <row r="137" spans="1:8" ht="12.75">
      <c r="A137"/>
      <c r="H137"/>
    </row>
    <row r="138" spans="1:8" ht="12.75">
      <c r="A138"/>
      <c r="H138"/>
    </row>
    <row r="139" spans="1:8" ht="12.75">
      <c r="A139"/>
      <c r="H139"/>
    </row>
    <row r="140" spans="1:8" ht="12.75">
      <c r="A140"/>
      <c r="H140"/>
    </row>
    <row r="141" spans="1:8" ht="12.75">
      <c r="A141"/>
      <c r="H141"/>
    </row>
    <row r="142" spans="1:8" ht="12.75">
      <c r="A142"/>
      <c r="H142"/>
    </row>
    <row r="143" spans="1:8" ht="12.75">
      <c r="A143"/>
      <c r="H143"/>
    </row>
    <row r="144" spans="1:8" ht="12.75">
      <c r="A144"/>
      <c r="H144"/>
    </row>
    <row r="145" spans="1:8" ht="12.75">
      <c r="A145"/>
      <c r="H145"/>
    </row>
    <row r="146" spans="1:8" ht="12.75">
      <c r="A146"/>
      <c r="H146"/>
    </row>
    <row r="147" spans="1:8" ht="12.75">
      <c r="A147"/>
      <c r="H147"/>
    </row>
    <row r="148" spans="1:8" ht="12.75">
      <c r="A148"/>
      <c r="H148"/>
    </row>
    <row r="149" spans="1:8" ht="12.75">
      <c r="A149"/>
      <c r="H149"/>
    </row>
    <row r="150" spans="1:8" ht="12.75">
      <c r="A150"/>
      <c r="H150"/>
    </row>
    <row r="151" spans="1:8" ht="12.75">
      <c r="A151"/>
      <c r="H151"/>
    </row>
    <row r="152" spans="1:8" ht="12.75">
      <c r="A152"/>
      <c r="H152"/>
    </row>
    <row r="153" spans="1:8" ht="12.75">
      <c r="A153"/>
      <c r="H153"/>
    </row>
    <row r="154" spans="1:8" ht="12.75">
      <c r="A154"/>
      <c r="H154"/>
    </row>
    <row r="155" spans="1:8" ht="12.75">
      <c r="A155"/>
      <c r="H155"/>
    </row>
    <row r="156" spans="1:8" ht="12.75">
      <c r="A156"/>
      <c r="H156"/>
    </row>
    <row r="157" spans="1:8" ht="12.75">
      <c r="A157"/>
      <c r="H157"/>
    </row>
    <row r="158" spans="1:8" ht="12.75">
      <c r="A158"/>
      <c r="H158"/>
    </row>
    <row r="159" spans="1:8" ht="12.75">
      <c r="A159"/>
      <c r="H159"/>
    </row>
    <row r="160" spans="1:8" ht="12.75">
      <c r="A160"/>
      <c r="H160"/>
    </row>
    <row r="161" spans="1:8" ht="12.75">
      <c r="A161"/>
      <c r="H161"/>
    </row>
    <row r="162" spans="1:8" ht="12.75">
      <c r="A162"/>
      <c r="H162"/>
    </row>
    <row r="163" spans="1:8" ht="12.75">
      <c r="A163"/>
      <c r="H163"/>
    </row>
    <row r="164" spans="1:8" ht="12.75">
      <c r="A164"/>
      <c r="H164"/>
    </row>
    <row r="165" spans="1:8" ht="12.75">
      <c r="A165"/>
      <c r="H165"/>
    </row>
    <row r="166" spans="1:8" ht="12.75">
      <c r="A166"/>
      <c r="H166"/>
    </row>
    <row r="167" spans="1:8" ht="12.75">
      <c r="A167"/>
      <c r="H167"/>
    </row>
    <row r="168" spans="1:8" ht="12.75">
      <c r="A168"/>
      <c r="H168"/>
    </row>
    <row r="169" spans="1:8" ht="12.75">
      <c r="A169"/>
      <c r="H169"/>
    </row>
    <row r="170" spans="1:8" ht="12.75">
      <c r="A170"/>
      <c r="H170"/>
    </row>
    <row r="171" spans="1:8" ht="12.75">
      <c r="A171"/>
      <c r="H171"/>
    </row>
    <row r="172" spans="1:8" ht="12.75">
      <c r="A172"/>
      <c r="H172"/>
    </row>
    <row r="173" spans="1:8" ht="12.75">
      <c r="A173"/>
      <c r="H173"/>
    </row>
    <row r="174" spans="1:8" ht="12.75">
      <c r="A174"/>
      <c r="H174"/>
    </row>
    <row r="175" spans="1:8" ht="12.75">
      <c r="A175"/>
      <c r="H175"/>
    </row>
    <row r="176" spans="1:8" ht="12.75">
      <c r="A176"/>
      <c r="H176"/>
    </row>
    <row r="177" spans="1:8" ht="12.75">
      <c r="A177"/>
      <c r="H177"/>
    </row>
    <row r="178" spans="1:8" ht="12.75">
      <c r="A178"/>
      <c r="H178"/>
    </row>
    <row r="179" spans="1:8" ht="12.75">
      <c r="A179"/>
      <c r="H179"/>
    </row>
    <row r="180" spans="1:8" ht="12.75">
      <c r="A180"/>
      <c r="H180"/>
    </row>
    <row r="181" spans="1:8" ht="12.75">
      <c r="A181"/>
      <c r="H181"/>
    </row>
    <row r="182" spans="1:8" ht="12.75">
      <c r="A182"/>
      <c r="H182"/>
    </row>
    <row r="183" spans="1:8" ht="12.75">
      <c r="A183"/>
      <c r="H183"/>
    </row>
    <row r="184" spans="1:8" ht="12.75">
      <c r="A184"/>
      <c r="H184"/>
    </row>
    <row r="185" spans="1:8" ht="12.75">
      <c r="A185"/>
      <c r="H185"/>
    </row>
    <row r="186" spans="1:8" ht="12.75">
      <c r="A186"/>
      <c r="H186"/>
    </row>
    <row r="187" spans="1:8" ht="12.75">
      <c r="A187"/>
      <c r="H187"/>
    </row>
    <row r="188" spans="1:8" ht="12.75">
      <c r="A188"/>
      <c r="H188"/>
    </row>
    <row r="189" spans="1:8" ht="12.75">
      <c r="A189"/>
      <c r="H189"/>
    </row>
    <row r="190" spans="1:8" ht="12.75">
      <c r="A190"/>
      <c r="H190"/>
    </row>
    <row r="191" spans="1:8" ht="12.75">
      <c r="A191"/>
      <c r="H191"/>
    </row>
    <row r="192" spans="1:8" ht="12.75">
      <c r="A192"/>
      <c r="H192"/>
    </row>
    <row r="193" spans="1:8" ht="12.75">
      <c r="A193"/>
      <c r="H193"/>
    </row>
    <row r="194" spans="1:8" ht="12.75">
      <c r="A194"/>
      <c r="H194"/>
    </row>
    <row r="195" spans="1:8" ht="12.75">
      <c r="A195"/>
      <c r="H195"/>
    </row>
    <row r="196" spans="1:8" ht="12.75">
      <c r="A196"/>
      <c r="H196"/>
    </row>
    <row r="197" spans="1:8" ht="12.75">
      <c r="A197"/>
      <c r="H197"/>
    </row>
    <row r="198" spans="1:8" ht="12.75">
      <c r="A198"/>
      <c r="H198"/>
    </row>
    <row r="199" spans="1:8" ht="12.75">
      <c r="A199"/>
      <c r="H199"/>
    </row>
    <row r="200" spans="1:8" ht="12.75">
      <c r="A200"/>
      <c r="H200"/>
    </row>
    <row r="201" spans="1:8" ht="12.75">
      <c r="A201"/>
      <c r="H201"/>
    </row>
    <row r="202" spans="1:8" ht="12.75">
      <c r="A202"/>
      <c r="H202"/>
    </row>
    <row r="203" spans="1:8" ht="12.75">
      <c r="A203"/>
      <c r="H203"/>
    </row>
    <row r="204" spans="1:8" ht="12.75">
      <c r="A204"/>
      <c r="H204"/>
    </row>
    <row r="205" spans="1:8" ht="12.75">
      <c r="A205"/>
      <c r="H205"/>
    </row>
    <row r="206" spans="1:8" ht="12.75">
      <c r="A206"/>
      <c r="H206"/>
    </row>
    <row r="207" spans="1:8" ht="12.75">
      <c r="A207"/>
      <c r="H207"/>
    </row>
    <row r="208" spans="1:8" ht="12.75">
      <c r="A208"/>
      <c r="H208"/>
    </row>
    <row r="209" spans="1:8" ht="12.75">
      <c r="A209"/>
      <c r="H209"/>
    </row>
    <row r="210" spans="1:8" ht="12.75">
      <c r="A210"/>
      <c r="H210"/>
    </row>
    <row r="211" spans="1:8" ht="12.75">
      <c r="A211"/>
      <c r="H211"/>
    </row>
    <row r="212" spans="1:8" ht="12.75">
      <c r="A212"/>
      <c r="H212"/>
    </row>
    <row r="213" spans="1:8" ht="12.75">
      <c r="A213"/>
      <c r="H213"/>
    </row>
    <row r="214" spans="1:8" ht="12.75">
      <c r="A214"/>
      <c r="H214"/>
    </row>
    <row r="215" spans="1:8" ht="12.75">
      <c r="A215"/>
      <c r="H215"/>
    </row>
    <row r="216" spans="1:8" ht="12.75">
      <c r="A216"/>
      <c r="H216"/>
    </row>
    <row r="217" spans="1:8" ht="12.75">
      <c r="A217"/>
      <c r="H217"/>
    </row>
    <row r="218" spans="1:8" ht="12.75">
      <c r="A218"/>
      <c r="H218"/>
    </row>
    <row r="219" spans="1:8" ht="12.75">
      <c r="A219"/>
      <c r="H219"/>
    </row>
    <row r="220" spans="1:8" ht="12.75">
      <c r="A220"/>
      <c r="H220"/>
    </row>
    <row r="221" spans="1:8" ht="12.75">
      <c r="A221"/>
      <c r="H221"/>
    </row>
    <row r="222" spans="1:8" ht="12.75">
      <c r="A222"/>
      <c r="H222"/>
    </row>
    <row r="223" spans="1:8" ht="12.75">
      <c r="A223"/>
      <c r="H223"/>
    </row>
    <row r="224" spans="1:8" ht="12.75">
      <c r="A224"/>
      <c r="H224"/>
    </row>
    <row r="225" spans="1:8" ht="12.75">
      <c r="A225"/>
      <c r="H225"/>
    </row>
    <row r="226" spans="1:8" ht="12.75">
      <c r="A226"/>
      <c r="H226"/>
    </row>
    <row r="227" spans="1:8" ht="12.75">
      <c r="A227"/>
      <c r="H227"/>
    </row>
    <row r="228" spans="1:8" ht="12.75">
      <c r="A228"/>
      <c r="H228"/>
    </row>
    <row r="229" spans="1:8" ht="12.75">
      <c r="A229"/>
      <c r="H229"/>
    </row>
    <row r="230" spans="1:8" ht="12.75">
      <c r="A230"/>
      <c r="H230"/>
    </row>
    <row r="231" spans="1:8" ht="12.75">
      <c r="A231"/>
      <c r="H231"/>
    </row>
    <row r="232" spans="1:8" ht="12.75">
      <c r="A232"/>
      <c r="H232"/>
    </row>
    <row r="233" spans="1:8" ht="12.75">
      <c r="A233"/>
      <c r="H233"/>
    </row>
    <row r="234" spans="1:8" ht="12.75">
      <c r="A234"/>
      <c r="H234"/>
    </row>
    <row r="235" spans="1:8" ht="12.75">
      <c r="A235"/>
      <c r="H235"/>
    </row>
    <row r="236" spans="1:8" ht="12.75">
      <c r="A236"/>
      <c r="H236"/>
    </row>
    <row r="237" spans="1:8" ht="12.75">
      <c r="A237"/>
      <c r="H237"/>
    </row>
    <row r="238" spans="1:8" ht="12.75">
      <c r="A238"/>
      <c r="H238"/>
    </row>
    <row r="239" spans="1:8" ht="12.75">
      <c r="A239"/>
      <c r="H239"/>
    </row>
    <row r="240" spans="1:8" ht="12.75">
      <c r="A240"/>
      <c r="H240"/>
    </row>
    <row r="241" spans="1:8" ht="12.75">
      <c r="A241"/>
      <c r="H241"/>
    </row>
    <row r="242" spans="1:8" ht="12.75">
      <c r="A242"/>
      <c r="H242"/>
    </row>
    <row r="243" spans="1:8" ht="12.75">
      <c r="A243"/>
      <c r="H243"/>
    </row>
    <row r="244" spans="1:8" ht="12.75">
      <c r="A244"/>
      <c r="H244"/>
    </row>
    <row r="245" spans="1:8" ht="12.75">
      <c r="A245"/>
      <c r="H245"/>
    </row>
    <row r="246" spans="1:8" ht="12.75">
      <c r="A246"/>
      <c r="H246"/>
    </row>
    <row r="247" spans="1:8" ht="12.75">
      <c r="A247"/>
      <c r="H247"/>
    </row>
    <row r="248" spans="1:8" ht="12.75">
      <c r="A248"/>
      <c r="H248"/>
    </row>
    <row r="249" spans="1:8" ht="12.75">
      <c r="A249"/>
      <c r="H249"/>
    </row>
    <row r="250" spans="1:8" ht="12.75">
      <c r="A250"/>
      <c r="H250"/>
    </row>
    <row r="251" spans="1:8" ht="12.75">
      <c r="A251"/>
      <c r="H251"/>
    </row>
    <row r="252" spans="1:8" ht="12.75">
      <c r="A252"/>
      <c r="H252"/>
    </row>
    <row r="253" spans="1:8" ht="12.75">
      <c r="A253"/>
      <c r="H253"/>
    </row>
    <row r="254" spans="1:8" ht="12.75">
      <c r="A254"/>
      <c r="H254"/>
    </row>
    <row r="255" spans="1:8" ht="12.75">
      <c r="A255"/>
      <c r="H255"/>
    </row>
    <row r="256" spans="1:8" ht="12.75">
      <c r="A256"/>
      <c r="H256"/>
    </row>
    <row r="257" spans="1:8" ht="12.75">
      <c r="A257"/>
      <c r="H257"/>
    </row>
    <row r="258" spans="1:8" ht="12.75">
      <c r="A258"/>
      <c r="H258"/>
    </row>
    <row r="259" spans="1:8" ht="12.75">
      <c r="A259"/>
      <c r="H259"/>
    </row>
    <row r="260" spans="1:8" ht="12.75">
      <c r="A260"/>
      <c r="H260"/>
    </row>
    <row r="261" spans="1:8" ht="12.75">
      <c r="A261"/>
      <c r="H261"/>
    </row>
    <row r="262" spans="1:8" ht="12.75">
      <c r="A262"/>
      <c r="H262"/>
    </row>
    <row r="263" spans="1:8" ht="12.75">
      <c r="A263"/>
      <c r="H263"/>
    </row>
    <row r="264" spans="1:8" ht="12.75">
      <c r="A264"/>
      <c r="H264"/>
    </row>
    <row r="265" spans="1:8" ht="12.75">
      <c r="A265"/>
      <c r="H265"/>
    </row>
    <row r="266" spans="1:8" ht="12.75">
      <c r="A266"/>
      <c r="H266"/>
    </row>
    <row r="267" spans="1:8" ht="12.75">
      <c r="A267"/>
      <c r="H267"/>
    </row>
    <row r="268" spans="1:8" ht="12.75">
      <c r="A268"/>
      <c r="H268"/>
    </row>
    <row r="269" spans="1:8" ht="12.75">
      <c r="A269"/>
      <c r="H269"/>
    </row>
    <row r="270" spans="1:8" ht="12.75">
      <c r="A270"/>
      <c r="H270"/>
    </row>
    <row r="271" spans="1:8" ht="12.75">
      <c r="A271"/>
      <c r="H271"/>
    </row>
    <row r="272" spans="1:8" ht="12.75">
      <c r="A272"/>
      <c r="H272"/>
    </row>
    <row r="273" spans="1:8" ht="12.75">
      <c r="A273"/>
      <c r="H273"/>
    </row>
    <row r="274" spans="1:8" ht="12.75">
      <c r="A274"/>
      <c r="H274"/>
    </row>
    <row r="275" spans="1:8" ht="12.75">
      <c r="A275"/>
      <c r="H275"/>
    </row>
    <row r="276" spans="1:8" ht="12.75">
      <c r="A276"/>
      <c r="H276"/>
    </row>
    <row r="277" spans="1:8" ht="12.75">
      <c r="A277"/>
      <c r="H277"/>
    </row>
    <row r="278" spans="1:8" ht="12.75">
      <c r="A278"/>
      <c r="H278"/>
    </row>
    <row r="279" spans="1:8" ht="12.75">
      <c r="A279"/>
      <c r="H279"/>
    </row>
    <row r="280" spans="1:8" ht="12.75">
      <c r="A280"/>
      <c r="H280"/>
    </row>
    <row r="281" spans="1:8" ht="12.75">
      <c r="A281"/>
      <c r="H281"/>
    </row>
    <row r="282" spans="1:8" ht="12.75">
      <c r="A282"/>
      <c r="H282"/>
    </row>
    <row r="283" spans="1:8" ht="12.75">
      <c r="A283"/>
      <c r="H283"/>
    </row>
    <row r="284" spans="1:8" ht="12.75">
      <c r="A284"/>
      <c r="H284"/>
    </row>
    <row r="285" spans="1:8" ht="12.75">
      <c r="A285"/>
      <c r="H285"/>
    </row>
    <row r="286" spans="1:8" ht="12.75">
      <c r="A286"/>
      <c r="H286"/>
    </row>
    <row r="287" spans="1:8" ht="12.75">
      <c r="A287"/>
      <c r="H287"/>
    </row>
    <row r="288" spans="1:8" ht="12.75">
      <c r="A288"/>
      <c r="H288"/>
    </row>
    <row r="289" spans="1:8" ht="12.75">
      <c r="A289"/>
      <c r="H289"/>
    </row>
    <row r="290" spans="1:8" ht="12.75">
      <c r="A290"/>
      <c r="H290"/>
    </row>
    <row r="291" spans="1:8" ht="12.75">
      <c r="A291"/>
      <c r="H291"/>
    </row>
    <row r="292" spans="1:8" ht="12.75">
      <c r="A292"/>
      <c r="H292"/>
    </row>
    <row r="293" spans="1:8" ht="12.75">
      <c r="A293"/>
      <c r="H293"/>
    </row>
    <row r="294" spans="1:8" ht="12.75">
      <c r="A294"/>
      <c r="H294"/>
    </row>
    <row r="295" spans="1:8" ht="12.75">
      <c r="A295"/>
      <c r="H295"/>
    </row>
    <row r="296" spans="1:8" ht="12.75">
      <c r="A296"/>
      <c r="H296"/>
    </row>
    <row r="297" spans="1:8" ht="12.75">
      <c r="A297"/>
      <c r="H297"/>
    </row>
    <row r="298" spans="1:8" ht="12.75">
      <c r="A298"/>
      <c r="H298"/>
    </row>
    <row r="299" spans="1:8" ht="12.75">
      <c r="A299"/>
      <c r="H299"/>
    </row>
    <row r="300" spans="1:8" ht="12.75">
      <c r="A300"/>
      <c r="H300"/>
    </row>
    <row r="301" spans="1:8" ht="12.75">
      <c r="A301"/>
      <c r="H301"/>
    </row>
    <row r="302" spans="1:8" ht="12.75">
      <c r="A302"/>
      <c r="H302"/>
    </row>
    <row r="303" spans="1:8" ht="12.75">
      <c r="A303"/>
      <c r="H303"/>
    </row>
    <row r="304" spans="1:8" ht="12.75">
      <c r="A304"/>
      <c r="H304"/>
    </row>
    <row r="305" spans="1:8" ht="12.75">
      <c r="A305"/>
      <c r="H305"/>
    </row>
    <row r="306" spans="1:8" ht="12.75">
      <c r="A306"/>
      <c r="H306"/>
    </row>
    <row r="307" spans="1:8" ht="12.75">
      <c r="A307"/>
      <c r="H307"/>
    </row>
    <row r="308" spans="1:8" ht="12.75">
      <c r="A308"/>
      <c r="H308"/>
    </row>
    <row r="309" spans="1:8" ht="12.75">
      <c r="A309"/>
      <c r="H309"/>
    </row>
    <row r="310" spans="1:8" ht="12.75">
      <c r="A310"/>
      <c r="H310"/>
    </row>
    <row r="311" spans="1:8" ht="12.75">
      <c r="A311"/>
      <c r="H311"/>
    </row>
    <row r="312" spans="1:8" ht="12.75">
      <c r="A312"/>
      <c r="H312"/>
    </row>
    <row r="313" spans="1:8" ht="12.75">
      <c r="A313"/>
      <c r="H313"/>
    </row>
    <row r="314" spans="1:8" ht="12.75">
      <c r="A314"/>
      <c r="H314"/>
    </row>
    <row r="315" spans="1:8" ht="12.75">
      <c r="A315"/>
      <c r="H315"/>
    </row>
    <row r="316" spans="1:8" ht="12.75">
      <c r="A316"/>
      <c r="H316"/>
    </row>
    <row r="317" spans="1:8" ht="12.75">
      <c r="A317"/>
      <c r="H317"/>
    </row>
    <row r="318" spans="1:8" ht="12.75">
      <c r="A318"/>
      <c r="H318"/>
    </row>
    <row r="319" spans="1:8" ht="12.75">
      <c r="A319"/>
      <c r="H319"/>
    </row>
    <row r="320" spans="1:8" ht="12.75">
      <c r="A320"/>
      <c r="H320"/>
    </row>
    <row r="321" spans="1:8" ht="12.75">
      <c r="A321"/>
      <c r="H321"/>
    </row>
    <row r="322" spans="1:8" ht="12.75">
      <c r="A322"/>
      <c r="H322"/>
    </row>
    <row r="323" spans="1:8" ht="12.75">
      <c r="A323"/>
      <c r="H323"/>
    </row>
    <row r="324" spans="1:8" ht="12.75">
      <c r="A324"/>
      <c r="H324"/>
    </row>
    <row r="325" spans="1:8" ht="12.75">
      <c r="A325"/>
      <c r="H325"/>
    </row>
    <row r="326" spans="1:8" ht="12.75">
      <c r="A326"/>
      <c r="H326"/>
    </row>
    <row r="327" spans="1:8" ht="12.75">
      <c r="A327"/>
      <c r="H327"/>
    </row>
    <row r="328" spans="1:8" ht="12.75">
      <c r="A328"/>
      <c r="H328"/>
    </row>
    <row r="329" spans="1:8" ht="12.75">
      <c r="A329"/>
      <c r="H329"/>
    </row>
    <row r="330" spans="1:8" ht="12.75">
      <c r="A330"/>
      <c r="H330"/>
    </row>
    <row r="331" spans="1:8" ht="12.75">
      <c r="A331"/>
      <c r="H331"/>
    </row>
    <row r="332" spans="1:8" ht="12.75">
      <c r="A332"/>
      <c r="H332"/>
    </row>
    <row r="333" spans="1:8" ht="12.75">
      <c r="A333"/>
      <c r="H333"/>
    </row>
    <row r="334" spans="1:8" ht="12.75">
      <c r="A334"/>
      <c r="H334"/>
    </row>
    <row r="335" spans="1:8" ht="12.75">
      <c r="A335"/>
      <c r="H335"/>
    </row>
    <row r="336" spans="1:8" ht="12.75">
      <c r="A336"/>
      <c r="H336"/>
    </row>
    <row r="337" spans="1:8" ht="12.75">
      <c r="A337"/>
      <c r="H337"/>
    </row>
    <row r="338" spans="1:8" ht="12.75">
      <c r="A338"/>
      <c r="H338"/>
    </row>
    <row r="339" spans="1:8" ht="12.75">
      <c r="A339"/>
      <c r="H339"/>
    </row>
    <row r="340" spans="1:8" ht="12.75">
      <c r="A340"/>
      <c r="H340"/>
    </row>
    <row r="341" spans="1:8" ht="12.75">
      <c r="A341"/>
      <c r="H341"/>
    </row>
    <row r="342" spans="1:8" ht="12.75">
      <c r="A342"/>
      <c r="H342"/>
    </row>
    <row r="343" spans="1:8" ht="12.75">
      <c r="A343"/>
      <c r="H343"/>
    </row>
    <row r="344" spans="1:8" ht="12.75">
      <c r="A344"/>
      <c r="H344"/>
    </row>
    <row r="345" spans="1:8" ht="12.75">
      <c r="A345"/>
      <c r="H345"/>
    </row>
    <row r="346" spans="1:8" ht="12.75">
      <c r="A346"/>
      <c r="H346"/>
    </row>
    <row r="347" spans="1:8" ht="12.75">
      <c r="A347"/>
      <c r="H347"/>
    </row>
    <row r="348" spans="1:8" ht="12.75">
      <c r="A348"/>
      <c r="H348"/>
    </row>
    <row r="349" spans="1:8" ht="12.75">
      <c r="A349"/>
      <c r="H349"/>
    </row>
    <row r="350" spans="1:8" ht="12.75">
      <c r="A350"/>
      <c r="H350"/>
    </row>
    <row r="351" spans="1:8" ht="12.75">
      <c r="A351"/>
      <c r="H351"/>
    </row>
    <row r="352" spans="1:8" ht="12.75">
      <c r="A352"/>
      <c r="H352"/>
    </row>
    <row r="353" spans="1:8" ht="12.75">
      <c r="A353"/>
      <c r="H353"/>
    </row>
    <row r="354" spans="1:8" ht="12.75">
      <c r="A354"/>
      <c r="H354"/>
    </row>
    <row r="355" spans="1:8" ht="12.75">
      <c r="A355"/>
      <c r="H355"/>
    </row>
    <row r="356" spans="1:8" ht="12.75">
      <c r="A356"/>
      <c r="H356"/>
    </row>
    <row r="357" spans="1:8" ht="12.75">
      <c r="A357"/>
      <c r="H357"/>
    </row>
    <row r="358" spans="1:8" ht="12.75">
      <c r="A358"/>
      <c r="H358"/>
    </row>
    <row r="359" spans="1:8" ht="12.75">
      <c r="A359"/>
      <c r="H359"/>
    </row>
    <row r="360" spans="1:8" ht="12.75">
      <c r="A360"/>
      <c r="H360"/>
    </row>
    <row r="361" spans="1:8" ht="12.75">
      <c r="A361"/>
      <c r="H361"/>
    </row>
    <row r="362" spans="1:8" ht="12.75">
      <c r="A362"/>
      <c r="H362"/>
    </row>
    <row r="363" spans="1:8" ht="12.75">
      <c r="A363"/>
      <c r="H363"/>
    </row>
    <row r="364" spans="1:8" ht="12.75">
      <c r="A364"/>
      <c r="H364"/>
    </row>
    <row r="365" spans="1:8" ht="12.75">
      <c r="A365"/>
      <c r="H365"/>
    </row>
    <row r="366" spans="1:8" ht="12.75">
      <c r="A366"/>
      <c r="H366"/>
    </row>
    <row r="367" spans="1:8" ht="12.75">
      <c r="A367"/>
      <c r="H367"/>
    </row>
    <row r="368" spans="1:8" ht="12.75">
      <c r="A368"/>
      <c r="H368"/>
    </row>
    <row r="369" spans="1:8" ht="12.75">
      <c r="A369"/>
      <c r="H369"/>
    </row>
    <row r="370" ht="12.75">
      <c r="A370" s="56"/>
    </row>
    <row r="371" ht="12.75">
      <c r="A371" s="56"/>
    </row>
    <row r="372" ht="12.75">
      <c r="A372" s="56"/>
    </row>
    <row r="373" ht="12.75">
      <c r="A373" s="56"/>
    </row>
    <row r="374" ht="12.75">
      <c r="A374" s="56"/>
    </row>
    <row r="375" ht="12.75">
      <c r="A375" s="56"/>
    </row>
    <row r="376" ht="12.75">
      <c r="A376" s="56"/>
    </row>
    <row r="377" ht="12.75">
      <c r="A377" s="56"/>
    </row>
    <row r="378" ht="12.75">
      <c r="A378" s="56"/>
    </row>
    <row r="379" ht="12.75">
      <c r="A379" s="56"/>
    </row>
    <row r="380" ht="12.75">
      <c r="A380" s="56"/>
    </row>
    <row r="381" ht="12.75">
      <c r="A381" s="56"/>
    </row>
    <row r="382" ht="12.75">
      <c r="A382" s="56"/>
    </row>
    <row r="383" ht="12.75">
      <c r="A383" s="56"/>
    </row>
    <row r="384" ht="12.75">
      <c r="A384" s="56"/>
    </row>
    <row r="385" ht="12.75">
      <c r="A385" s="56"/>
    </row>
    <row r="386" ht="12.75">
      <c r="A386" s="56"/>
    </row>
    <row r="387" ht="12.75">
      <c r="A387" s="56"/>
    </row>
    <row r="388" ht="12.75">
      <c r="A388" s="56"/>
    </row>
    <row r="389" ht="12.75">
      <c r="A389" s="56"/>
    </row>
  </sheetData>
  <mergeCells count="1"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</dc:creator>
  <cp:keywords/>
  <dc:description/>
  <cp:lastModifiedBy>EPA</cp:lastModifiedBy>
  <dcterms:created xsi:type="dcterms:W3CDTF">2003-01-06T17:36:15Z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