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799" firstSheet="3" activeTab="5"/>
  </bookViews>
  <sheets>
    <sheet name="Cover" sheetId="1" r:id="rId1"/>
    <sheet name="ID Value Propositions" sheetId="2" r:id="rId2"/>
    <sheet name="Business Value Determination" sheetId="3" r:id="rId3"/>
    <sheet name="Risk Register" sheetId="4" r:id="rId4"/>
    <sheet name="ROM Cost Estimate" sheetId="5" r:id="rId5"/>
    <sheet name="VMM Analysis" sheetId="6" r:id="rId6"/>
    <sheet name="VMM Analysis Baseline" sheetId="7" r:id="rId7"/>
    <sheet name="VMM Analysis - Risk Adjusted" sheetId="8" r:id="rId8"/>
    <sheet name="RMM Chart" sheetId="9" r:id="rId9"/>
  </sheets>
  <externalReferences>
    <externalReference r:id="rId12"/>
  </externalReferences>
  <definedNames>
    <definedName name="_xlnm.Print_Area" localSheetId="2">'Business Value Determination'!$A$1:$F$6</definedName>
    <definedName name="_xlnm.Print_Area" localSheetId="0">'Cover'!$A$1:$G$5</definedName>
    <definedName name="_xlnm.Print_Titles" localSheetId="3">'Risk Register'!$A:$B,'Risk Register'!$1:$3</definedName>
    <definedName name="_xlnm.Print_Titles" localSheetId="5">'VMM Analysis'!$1:$6</definedName>
    <definedName name="total001">#REF!</definedName>
    <definedName name="ValidABC" localSheetId="0">'Cover'!$B$16:$B$21</definedName>
    <definedName name="ValidABC">#REF!</definedName>
    <definedName name="ValidCA" localSheetId="0">'Cover'!$B$24:$B$26</definedName>
    <definedName name="ValidCA">#REF!</definedName>
  </definedNames>
  <calcPr fullCalcOnLoad="1"/>
</workbook>
</file>

<file path=xl/sharedStrings.xml><?xml version="1.0" encoding="utf-8"?>
<sst xmlns="http://schemas.openxmlformats.org/spreadsheetml/2006/main" count="256" uniqueCount="166">
  <si>
    <t>Blueprint Recommendations</t>
  </si>
  <si>
    <t>Med</t>
  </si>
  <si>
    <t>High</t>
  </si>
  <si>
    <t>Cost</t>
  </si>
  <si>
    <t>Value</t>
  </si>
  <si>
    <t>Value Baseline</t>
  </si>
  <si>
    <t>Assigned Value Weight</t>
  </si>
  <si>
    <t>Business Value Measures</t>
  </si>
  <si>
    <t>Recommendations</t>
  </si>
  <si>
    <t>Risk Probability</t>
  </si>
  <si>
    <t>Risk Impact</t>
  </si>
  <si>
    <t>Low</t>
  </si>
  <si>
    <t>Risk Adjusted Score</t>
  </si>
  <si>
    <t>Base Scores</t>
  </si>
  <si>
    <t>Est. Cost</t>
  </si>
  <si>
    <t>Recommendation &amp; Description</t>
  </si>
  <si>
    <t>Validate CPIC Stages</t>
  </si>
  <si>
    <t>Validate ABC Codes</t>
  </si>
  <si>
    <t>Validate C&amp;A Codes</t>
  </si>
  <si>
    <t>Spending Assumptions</t>
  </si>
  <si>
    <t>PY</t>
  </si>
  <si>
    <t>CY</t>
  </si>
  <si>
    <t>BY</t>
  </si>
  <si>
    <t>BY+1</t>
  </si>
  <si>
    <t>BY+2</t>
  </si>
  <si>
    <t>BY+3</t>
  </si>
  <si>
    <t>BY+4 &amp; Beyond</t>
  </si>
  <si>
    <t>Department of the Interior</t>
  </si>
  <si>
    <t xml:space="preserve">Enterprise Architecture </t>
  </si>
  <si>
    <t xml:space="preserve">___________________Blueprint </t>
  </si>
  <si>
    <t>DRAFT</t>
  </si>
  <si>
    <t xml:space="preserve">Value Measuring Methodology (VMM) Analysis </t>
  </si>
  <si>
    <t>Initial Concept</t>
  </si>
  <si>
    <t>Concept</t>
  </si>
  <si>
    <t>Planning</t>
  </si>
  <si>
    <t>Plan</t>
  </si>
  <si>
    <t>Full Acquisition</t>
  </si>
  <si>
    <t>Acquire</t>
  </si>
  <si>
    <t>Steady State</t>
  </si>
  <si>
    <t>Mixed Lifecycle</t>
  </si>
  <si>
    <t>Mixed</t>
  </si>
  <si>
    <t>Plan IT Investment</t>
  </si>
  <si>
    <t>Operate, Maintain, &amp; Manage Files</t>
  </si>
  <si>
    <t>Secure Investment</t>
  </si>
  <si>
    <t>Manage IT Architecture</t>
  </si>
  <si>
    <t>Perform Capital Plan</t>
  </si>
  <si>
    <t>Full C&amp;A (Required every 3 Years)</t>
  </si>
  <si>
    <t>C&amp;A</t>
  </si>
  <si>
    <t>Annual Review</t>
  </si>
  <si>
    <t>Annual</t>
  </si>
  <si>
    <t>Not Applicable</t>
  </si>
  <si>
    <t>N/A</t>
  </si>
  <si>
    <t>Labor Related</t>
  </si>
  <si>
    <t>Labor Inflation</t>
  </si>
  <si>
    <t>Security Related</t>
  </si>
  <si>
    <t>Certification &amp; Accreditation</t>
  </si>
  <si>
    <t>Security Annual Review</t>
  </si>
  <si>
    <t>Miscellaneous Factors</t>
  </si>
  <si>
    <t>Other Inflation</t>
  </si>
  <si>
    <t>Risk Adjusted Unfunded Mandate Reserve (% of Total Investment)</t>
  </si>
  <si>
    <t>Baseline</t>
  </si>
  <si>
    <t>Target</t>
  </si>
  <si>
    <t>Timeframe 
(FY)</t>
  </si>
  <si>
    <t>Assumptions</t>
  </si>
  <si>
    <t>Owner</t>
  </si>
  <si>
    <t>Metrics</t>
  </si>
  <si>
    <t>Value Assessment</t>
  </si>
  <si>
    <t>Weights for Each Measure (from Business Value Determination)</t>
  </si>
  <si>
    <r>
      <t xml:space="preserve">Aggregated Risk Analysis
</t>
    </r>
    <r>
      <rPr>
        <b/>
        <sz val="8"/>
        <color indexed="9"/>
        <rFont val="Arial Narrow"/>
        <family val="2"/>
      </rPr>
      <t>(from RMM Analysis)</t>
    </r>
  </si>
  <si>
    <t>Cost Components</t>
  </si>
  <si>
    <t>TOTAL</t>
  </si>
  <si>
    <t>FY 1</t>
  </si>
  <si>
    <t>FY 2</t>
  </si>
  <si>
    <t>FY 3</t>
  </si>
  <si>
    <t>FY 4</t>
  </si>
  <si>
    <t>FY 5</t>
  </si>
  <si>
    <t>FY 6</t>
  </si>
  <si>
    <t>FY 7</t>
  </si>
  <si>
    <t>FY 8</t>
  </si>
  <si>
    <t>FY 9</t>
  </si>
  <si>
    <t>FY 10</t>
  </si>
  <si>
    <t>Government FTE</t>
  </si>
  <si>
    <t>Labor</t>
  </si>
  <si>
    <t>Training</t>
  </si>
  <si>
    <t>Travel</t>
  </si>
  <si>
    <t>Other</t>
  </si>
  <si>
    <t>Facilities</t>
  </si>
  <si>
    <t>Physical Improvements</t>
  </si>
  <si>
    <t>Security</t>
  </si>
  <si>
    <t>Space Charges (Allocations)</t>
  </si>
  <si>
    <t>Fleet</t>
  </si>
  <si>
    <t>Utilities</t>
  </si>
  <si>
    <t>Technology</t>
  </si>
  <si>
    <t>Hardware</t>
  </si>
  <si>
    <t>Software</t>
  </si>
  <si>
    <t>Network</t>
  </si>
  <si>
    <t>Contract Services</t>
  </si>
  <si>
    <t>Vendor</t>
  </si>
  <si>
    <t>Gov't CoE</t>
  </si>
  <si>
    <t>Total</t>
  </si>
  <si>
    <r>
      <t xml:space="preserve">Relative Cost Confidence
</t>
    </r>
    <r>
      <rPr>
        <b/>
        <sz val="8"/>
        <color indexed="9"/>
        <rFont val="Arial Narrow"/>
        <family val="2"/>
      </rPr>
      <t>(High, Med, Low)</t>
    </r>
  </si>
  <si>
    <t>Risk</t>
  </si>
  <si>
    <t>Risk Definition</t>
  </si>
  <si>
    <t>Aggregated</t>
  </si>
  <si>
    <t>Risk/ Management Strategy
(Accept, Mitigate, Accept, Transfer)</t>
  </si>
  <si>
    <t>ID</t>
  </si>
  <si>
    <t>Cat</t>
  </si>
  <si>
    <t>Title / Description</t>
  </si>
  <si>
    <t>R1</t>
  </si>
  <si>
    <t>PO</t>
  </si>
  <si>
    <t>Risk Title and Description</t>
  </si>
  <si>
    <t>R2</t>
  </si>
  <si>
    <t>CU</t>
  </si>
  <si>
    <t>R3</t>
  </si>
  <si>
    <t>EC</t>
  </si>
  <si>
    <t>R4</t>
  </si>
  <si>
    <t>TE</t>
  </si>
  <si>
    <t>R5</t>
  </si>
  <si>
    <t>R6</t>
  </si>
  <si>
    <t>EN</t>
  </si>
  <si>
    <t>R7</t>
  </si>
  <si>
    <t>R8</t>
  </si>
  <si>
    <t>R9</t>
  </si>
  <si>
    <t>R10</t>
  </si>
  <si>
    <t>R11</t>
  </si>
  <si>
    <t>Aggregated Risk Initiaitve/Recommendation Risk Profile</t>
  </si>
  <si>
    <t>&gt;=</t>
  </si>
  <si>
    <t>Medium</t>
  </si>
  <si>
    <t>&lt;=</t>
  </si>
  <si>
    <t>Rough Order of Magnitude Cost Estimate
Recommendation _________
( in millions)</t>
  </si>
  <si>
    <t>10 - $20,000,000 or greater</t>
  </si>
  <si>
    <t>9 - $10,000,000 - $19,999,999</t>
  </si>
  <si>
    <t>8 - $5,000,000 - $9,999,999</t>
  </si>
  <si>
    <t>7 - $2,000,000 - $4,999,999</t>
  </si>
  <si>
    <t>6  -$1,000,000 - $1,999,999</t>
  </si>
  <si>
    <t>5 - $500,000 - $999,999</t>
  </si>
  <si>
    <t>4 - $250,000 - $499,999</t>
  </si>
  <si>
    <t>3 - $100,000 - $249,999</t>
  </si>
  <si>
    <t xml:space="preserve">2 - $25,000 - $99,999 </t>
  </si>
  <si>
    <t>1 - 0 - $24,999</t>
  </si>
  <si>
    <t>VMM Cost Analysis Matrix</t>
  </si>
  <si>
    <t>VMM Value</t>
  </si>
  <si>
    <t>Base</t>
  </si>
  <si>
    <t>Rec Value</t>
  </si>
  <si>
    <t>Balanced Scorecard Categories</t>
  </si>
  <si>
    <t>Business Results</t>
  </si>
  <si>
    <t>Customer Results</t>
  </si>
  <si>
    <t>Processes and Activities</t>
  </si>
  <si>
    <t>People</t>
  </si>
  <si>
    <t>Other Fixed Assets</t>
  </si>
  <si>
    <t>Public Sector Balance Scorecard - Weighting the Scorecard Dimensions</t>
  </si>
  <si>
    <t>Measure</t>
  </si>
  <si>
    <t>Recommendation 1 Value Assessment</t>
  </si>
  <si>
    <t>Recommendation 2 Value Assessment</t>
  </si>
  <si>
    <t>Recommendation 3 Value Assessment</t>
  </si>
  <si>
    <t>Recommendation 4 Value Assessment</t>
  </si>
  <si>
    <t>Recommendation 5 Value Assessment</t>
  </si>
  <si>
    <t>Risk Register - Recommendation 1</t>
  </si>
  <si>
    <t>Recommendation 1</t>
  </si>
  <si>
    <t>Recommendation 2</t>
  </si>
  <si>
    <t>Alternative 2.3</t>
  </si>
  <si>
    <t>Alternative 2.2</t>
  </si>
  <si>
    <t>Alternative 2.1</t>
  </si>
  <si>
    <t>Alternative 1.1</t>
  </si>
  <si>
    <t>Alternative 1.2</t>
  </si>
  <si>
    <t>Alternative 1.3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</si>
</sst>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"/>
    <numFmt numFmtId="171" formatCode="&quot;$&quot;#,##0.000_);\(&quot;$&quot;#,##0.000\)"/>
    <numFmt numFmtId="172" formatCode="0.00_);\(0.00\)"/>
    <numFmt numFmtId="173" formatCode="0_);\(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$&quot;#,##0.0_);\(&quot;$&quot;#,##0.0\)"/>
    <numFmt numFmtId="178" formatCode="#,##0.0_);\(#,##0.0\)"/>
    <numFmt numFmtId="179" formatCode="[$-409]dddd\,\ mmmm\ dd\,\ yyyy"/>
    <numFmt numFmtId="180" formatCode="[$-409]mmmm\ d\,\ yyyy;@"/>
    <numFmt numFmtId="181" formatCode="_(&quot;$&quot;* #,##0.000_);_(&quot;$&quot;* \(#,##0.000\);_(&quot;$&quot;* &quot;-&quot;??_);_(@_)"/>
    <numFmt numFmtId="182" formatCode="&quot;$&quot;#,##0.00;[Red]&quot;$&quot;#,##0.00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  <numFmt numFmtId="186" formatCode="_(* #,##0_);_(* \(#,##0\);_(* &quot;-&quot;??_);_(@_)"/>
    <numFmt numFmtId="187" formatCode="#,##0.00000_);[Red]\(#,##0.00000\)"/>
    <numFmt numFmtId="188" formatCode="&quot;$&quot;#,##0.00000_);[Red]\(&quot;$&quot;#,##0.00000\)"/>
    <numFmt numFmtId="189" formatCode="m/d"/>
    <numFmt numFmtId="190" formatCode="0.00000%"/>
    <numFmt numFmtId="191" formatCode="yy"/>
    <numFmt numFmtId="192" formatCode="yy\-yy"/>
    <numFmt numFmtId="193" formatCode="yyyy"/>
    <numFmt numFmtId="194" formatCode="mmmm\ d\,\ yyyy"/>
    <numFmt numFmtId="195" formatCode="&quot;$&quot;#,##0.000"/>
    <numFmt numFmtId="196" formatCode="00000"/>
    <numFmt numFmtId="197" formatCode="0.0%"/>
    <numFmt numFmtId="198" formatCode="#,##0.0"/>
    <numFmt numFmtId="199" formatCode="&quot;$&quot;#,##0.0000"/>
    <numFmt numFmtId="200" formatCode="0_);[Red]\(0\)"/>
    <numFmt numFmtId="201" formatCode="#,##0.000_);[Red]\(#,##0.000\)"/>
    <numFmt numFmtId="202" formatCode="0.000%"/>
    <numFmt numFmtId="203" formatCode="_(* #,##0.000_);_(* \(#,##0.000\);_(* &quot;-&quot;???_);_(@_)"/>
    <numFmt numFmtId="204" formatCode="0.00000"/>
    <numFmt numFmtId="205" formatCode="[$-409]h:mm:ss\ AM/PM"/>
    <numFmt numFmtId="206" formatCode="#,##0.000"/>
    <numFmt numFmtId="207" formatCode="#,##0.000_);\(#,##0.000\)"/>
    <numFmt numFmtId="208" formatCode="0.0000"/>
    <numFmt numFmtId="209" formatCode="0.00_);[Red]\(0.00\)"/>
    <numFmt numFmtId="210" formatCode="0.000_);[Red]\(0.000\)"/>
    <numFmt numFmtId="211" formatCode="_(&quot;$&quot;* #,##0.000_);_(&quot;$&quot;* \(#,##0.000\);_(&quot;$&quot;* &quot;-&quot;???_);_(@_)"/>
    <numFmt numFmtId="212" formatCode="&quot;$&quot;#,##0.000_);[Red]\(&quot;$&quot;#,##0.000\)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0"/>
    </font>
    <font>
      <sz val="10"/>
      <name val="Times New Roman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0"/>
    </font>
    <font>
      <b/>
      <sz val="6"/>
      <color indexed="9"/>
      <name val="Arial Narrow"/>
      <family val="2"/>
    </font>
    <font>
      <sz val="6"/>
      <color indexed="9"/>
      <name val="Arial Narrow"/>
      <family val="2"/>
    </font>
    <font>
      <b/>
      <sz val="12"/>
      <name val="Arial"/>
      <family val="0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8"/>
      <name val="Arial Narrow"/>
      <family val="2"/>
    </font>
    <font>
      <b/>
      <sz val="28"/>
      <name val="Times New Roman"/>
      <family val="0"/>
    </font>
    <font>
      <sz val="28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sz val="8"/>
      <name val="Arial Narrow"/>
      <family val="0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2" borderId="5" xfId="21" applyFont="1" applyFill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 textRotation="90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 wrapText="1"/>
      <protection/>
    </xf>
    <xf numFmtId="0" fontId="10" fillId="0" borderId="0" xfId="21" applyFont="1" applyBorder="1" applyAlignment="1">
      <alignment horizontal="center" vertical="center"/>
      <protection/>
    </xf>
    <xf numFmtId="2" fontId="9" fillId="2" borderId="6" xfId="21" applyNumberFormat="1" applyFont="1" applyFill="1" applyBorder="1" applyAlignment="1">
      <alignment horizontal="center" vertical="center" wrapText="1"/>
      <protection/>
    </xf>
    <xf numFmtId="2" fontId="9" fillId="2" borderId="7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9" fillId="0" borderId="0" xfId="21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168" fontId="11" fillId="2" borderId="3" xfId="0" applyNumberFormat="1" applyFont="1" applyFill="1" applyBorder="1" applyAlignment="1">
      <alignment horizontal="center" vertical="center"/>
    </xf>
    <xf numFmtId="168" fontId="11" fillId="2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68" fontId="11" fillId="2" borderId="7" xfId="0" applyNumberFormat="1" applyFont="1" applyFill="1" applyBorder="1" applyAlignment="1">
      <alignment horizontal="center" vertical="center"/>
    </xf>
    <xf numFmtId="168" fontId="11" fillId="2" borderId="9" xfId="0" applyNumberFormat="1" applyFont="1" applyFill="1" applyBorder="1" applyAlignment="1">
      <alignment horizontal="center" vertical="center"/>
    </xf>
    <xf numFmtId="0" fontId="8" fillId="3" borderId="3" xfId="21" applyFont="1" applyFill="1" applyBorder="1" applyAlignment="1">
      <alignment horizontal="center" vertical="center"/>
      <protection/>
    </xf>
    <xf numFmtId="5" fontId="18" fillId="0" borderId="0" xfId="24" applyNumberFormat="1" applyFont="1" applyFill="1" applyBorder="1" applyProtection="1">
      <alignment/>
      <protection locked="0"/>
    </xf>
    <xf numFmtId="0" fontId="21" fillId="0" borderId="0" xfId="24" applyFont="1" applyFill="1" applyBorder="1" applyAlignment="1" applyProtection="1">
      <alignment horizontal="center" vertical="center"/>
      <protection locked="0"/>
    </xf>
    <xf numFmtId="5" fontId="19" fillId="0" borderId="0" xfId="24" applyNumberFormat="1" applyFont="1" applyFill="1" applyBorder="1" applyAlignment="1" applyProtection="1">
      <alignment horizontal="right"/>
      <protection locked="0"/>
    </xf>
    <xf numFmtId="5" fontId="19" fillId="0" borderId="0" xfId="24" applyNumberFormat="1" applyFont="1" applyFill="1" applyBorder="1" applyProtection="1">
      <alignment/>
      <protection locked="0"/>
    </xf>
    <xf numFmtId="0" fontId="11" fillId="0" borderId="1" xfId="23" applyFont="1" applyFill="1" applyBorder="1" applyAlignment="1" applyProtection="1">
      <alignment horizontal="left" vertical="center" wrapText="1"/>
      <protection locked="0"/>
    </xf>
    <xf numFmtId="0" fontId="11" fillId="0" borderId="7" xfId="23" applyFont="1" applyFill="1" applyBorder="1" applyAlignment="1" applyProtection="1">
      <alignment horizontal="center" vertical="center" wrapText="1"/>
      <protection locked="0"/>
    </xf>
    <xf numFmtId="5" fontId="18" fillId="0" borderId="0" xfId="24" applyNumberFormat="1" applyFont="1" applyFill="1" applyBorder="1" applyAlignment="1" applyProtection="1">
      <alignment horizontal="right"/>
      <protection locked="0"/>
    </xf>
    <xf numFmtId="0" fontId="11" fillId="0" borderId="2" xfId="23" applyFont="1" applyFill="1" applyBorder="1" applyAlignment="1" applyProtection="1">
      <alignment horizontal="left" vertical="center" wrapText="1"/>
      <protection locked="0"/>
    </xf>
    <xf numFmtId="0" fontId="11" fillId="0" borderId="9" xfId="23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0" fontId="11" fillId="0" borderId="10" xfId="23" applyFont="1" applyFill="1" applyBorder="1" applyAlignment="1" applyProtection="1">
      <alignment horizontal="center" vertical="center" wrapText="1"/>
      <protection locked="0"/>
    </xf>
    <xf numFmtId="171" fontId="18" fillId="0" borderId="8" xfId="24" applyNumberFormat="1" applyFont="1" applyFill="1" applyBorder="1" applyAlignment="1" applyProtection="1">
      <alignment horizontal="right"/>
      <protection locked="0"/>
    </xf>
    <xf numFmtId="171" fontId="18" fillId="0" borderId="5" xfId="24" applyNumberFormat="1" applyFont="1" applyFill="1" applyBorder="1" applyAlignment="1" applyProtection="1">
      <alignment horizontal="right"/>
      <protection locked="0"/>
    </xf>
    <xf numFmtId="171" fontId="18" fillId="0" borderId="6" xfId="24" applyNumberFormat="1" applyFont="1" applyFill="1" applyBorder="1" applyAlignment="1" applyProtection="1">
      <alignment horizontal="right"/>
      <protection locked="0"/>
    </xf>
    <xf numFmtId="171" fontId="18" fillId="0" borderId="2" xfId="24" applyNumberFormat="1" applyFont="1" applyFill="1" applyBorder="1" applyAlignment="1" applyProtection="1">
      <alignment horizontal="right"/>
      <protection locked="0"/>
    </xf>
    <xf numFmtId="171" fontId="18" fillId="0" borderId="4" xfId="24" applyNumberFormat="1" applyFont="1" applyFill="1" applyBorder="1" applyAlignment="1" applyProtection="1">
      <alignment horizontal="right"/>
      <protection locked="0"/>
    </xf>
    <xf numFmtId="171" fontId="18" fillId="0" borderId="9" xfId="24" applyNumberFormat="1" applyFont="1" applyFill="1" applyBorder="1" applyAlignment="1" applyProtection="1">
      <alignment horizontal="right"/>
      <protection locked="0"/>
    </xf>
    <xf numFmtId="0" fontId="11" fillId="0" borderId="2" xfId="23" applyFont="1" applyFill="1" applyBorder="1" applyAlignment="1" applyProtection="1">
      <alignment horizontal="center" vertical="center" wrapText="1"/>
      <protection locked="0"/>
    </xf>
    <xf numFmtId="171" fontId="18" fillId="0" borderId="0" xfId="24" applyNumberFormat="1" applyFont="1" applyFill="1" applyBorder="1" applyAlignment="1" applyProtection="1">
      <alignment horizontal="right"/>
      <protection locked="0"/>
    </xf>
    <xf numFmtId="171" fontId="18" fillId="0" borderId="0" xfId="24" applyNumberFormat="1" applyFont="1" applyFill="1" applyBorder="1" applyProtection="1">
      <alignment/>
      <protection locked="0"/>
    </xf>
    <xf numFmtId="5" fontId="19" fillId="2" borderId="8" xfId="24" applyNumberFormat="1" applyFont="1" applyFill="1" applyBorder="1" applyProtection="1">
      <alignment/>
      <protection locked="0"/>
    </xf>
    <xf numFmtId="5" fontId="17" fillId="2" borderId="5" xfId="24" applyNumberFormat="1" applyFont="1" applyFill="1" applyBorder="1" applyAlignment="1" applyProtection="1">
      <alignment horizontal="center"/>
      <protection locked="0"/>
    </xf>
    <xf numFmtId="5" fontId="17" fillId="2" borderId="6" xfId="24" applyNumberFormat="1" applyFont="1" applyFill="1" applyBorder="1" applyAlignment="1" applyProtection="1">
      <alignment horizontal="center"/>
      <protection locked="0"/>
    </xf>
    <xf numFmtId="5" fontId="19" fillId="0" borderId="1" xfId="24" applyNumberFormat="1" applyFont="1" applyFill="1" applyBorder="1" applyProtection="1">
      <alignment/>
      <protection locked="0"/>
    </xf>
    <xf numFmtId="0" fontId="17" fillId="0" borderId="3" xfId="24" applyNumberFormat="1" applyFont="1" applyFill="1" applyBorder="1" applyAlignment="1" applyProtection="1">
      <alignment horizontal="center"/>
      <protection locked="0"/>
    </xf>
    <xf numFmtId="0" fontId="17" fillId="0" borderId="7" xfId="24" applyNumberFormat="1" applyFont="1" applyFill="1" applyBorder="1" applyAlignment="1" applyProtection="1">
      <alignment horizontal="center"/>
      <protection locked="0"/>
    </xf>
    <xf numFmtId="10" fontId="17" fillId="0" borderId="3" xfId="24" applyNumberFormat="1" applyFont="1" applyFill="1" applyBorder="1" applyProtection="1">
      <alignment/>
      <protection locked="0"/>
    </xf>
    <xf numFmtId="10" fontId="17" fillId="0" borderId="3" xfId="24" applyNumberFormat="1" applyFont="1" applyFill="1" applyBorder="1" applyAlignment="1" applyProtection="1">
      <alignment horizontal="right"/>
      <protection locked="0"/>
    </xf>
    <xf numFmtId="10" fontId="17" fillId="0" borderId="7" xfId="24" applyNumberFormat="1" applyFont="1" applyFill="1" applyBorder="1" applyProtection="1">
      <alignment/>
      <protection locked="0"/>
    </xf>
    <xf numFmtId="171" fontId="17" fillId="0" borderId="3" xfId="24" applyNumberFormat="1" applyFont="1" applyFill="1" applyBorder="1" applyProtection="1">
      <alignment/>
      <protection locked="0"/>
    </xf>
    <xf numFmtId="171" fontId="17" fillId="0" borderId="3" xfId="24" applyNumberFormat="1" applyFont="1" applyFill="1" applyBorder="1" applyAlignment="1" applyProtection="1">
      <alignment horizontal="right"/>
      <protection locked="0"/>
    </xf>
    <xf numFmtId="171" fontId="17" fillId="0" borderId="7" xfId="24" applyNumberFormat="1" applyFont="1" applyFill="1" applyBorder="1" applyProtection="1">
      <alignment/>
      <protection locked="0"/>
    </xf>
    <xf numFmtId="5" fontId="19" fillId="0" borderId="2" xfId="24" applyNumberFormat="1" applyFont="1" applyFill="1" applyBorder="1" applyProtection="1">
      <alignment/>
      <protection locked="0"/>
    </xf>
    <xf numFmtId="10" fontId="17" fillId="0" borderId="4" xfId="24" applyNumberFormat="1" applyFont="1" applyFill="1" applyBorder="1" applyProtection="1">
      <alignment/>
      <protection locked="0"/>
    </xf>
    <xf numFmtId="10" fontId="17" fillId="0" borderId="4" xfId="24" applyNumberFormat="1" applyFont="1" applyFill="1" applyBorder="1" applyAlignment="1" applyProtection="1">
      <alignment horizontal="right"/>
      <protection locked="0"/>
    </xf>
    <xf numFmtId="10" fontId="17" fillId="0" borderId="9" xfId="24" applyNumberFormat="1" applyFont="1" applyFill="1" applyBorder="1" applyProtection="1">
      <alignment/>
      <protection locked="0"/>
    </xf>
    <xf numFmtId="5" fontId="22" fillId="0" borderId="0" xfId="24" applyNumberFormat="1" applyFont="1" applyFill="1" applyBorder="1" applyAlignment="1" applyProtection="1">
      <alignment vertical="center"/>
      <protection locked="0"/>
    </xf>
    <xf numFmtId="2" fontId="11" fillId="2" borderId="3" xfId="0" applyNumberFormat="1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right" vertical="center"/>
      <protection/>
    </xf>
    <xf numFmtId="2" fontId="9" fillId="0" borderId="12" xfId="21" applyNumberFormat="1" applyFont="1" applyFill="1" applyBorder="1" applyAlignment="1">
      <alignment horizontal="center" vertical="center"/>
      <protection/>
    </xf>
    <xf numFmtId="2" fontId="9" fillId="2" borderId="13" xfId="21" applyNumberFormat="1" applyFont="1" applyFill="1" applyBorder="1" applyAlignment="1">
      <alignment horizontal="center" vertical="center"/>
      <protection/>
    </xf>
    <xf numFmtId="0" fontId="8" fillId="2" borderId="8" xfId="2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22" applyAlignment="1">
      <alignment vertical="center"/>
      <protection/>
    </xf>
    <xf numFmtId="0" fontId="4" fillId="0" borderId="1" xfId="22" applyFont="1" applyBorder="1" applyAlignment="1">
      <alignment horizontal="left" vertical="center"/>
      <protection/>
    </xf>
    <xf numFmtId="0" fontId="4" fillId="0" borderId="3" xfId="22" applyBorder="1" applyAlignment="1">
      <alignment horizontal="center" vertical="center"/>
      <protection/>
    </xf>
    <xf numFmtId="0" fontId="26" fillId="3" borderId="1" xfId="22" applyFont="1" applyFill="1" applyBorder="1" applyAlignment="1">
      <alignment horizontal="left" vertical="center"/>
      <protection/>
    </xf>
    <xf numFmtId="0" fontId="26" fillId="3" borderId="3" xfId="22" applyFont="1" applyFill="1" applyBorder="1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27" fillId="0" borderId="1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4" fillId="0" borderId="0" xfId="22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2" fontId="11" fillId="5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95" fontId="5" fillId="4" borderId="3" xfId="22" applyNumberFormat="1" applyFont="1" applyFill="1" applyBorder="1" applyAlignment="1">
      <alignment horizontal="center" vertical="center"/>
      <protection/>
    </xf>
    <xf numFmtId="195" fontId="4" fillId="0" borderId="3" xfId="22" applyNumberFormat="1" applyBorder="1" applyAlignment="1">
      <alignment vertical="center"/>
      <protection/>
    </xf>
    <xf numFmtId="195" fontId="4" fillId="0" borderId="7" xfId="22" applyNumberFormat="1" applyBorder="1" applyAlignment="1">
      <alignment vertical="center"/>
      <protection/>
    </xf>
    <xf numFmtId="195" fontId="26" fillId="3" borderId="3" xfId="22" applyNumberFormat="1" applyFont="1" applyFill="1" applyBorder="1" applyAlignment="1">
      <alignment vertical="center"/>
      <protection/>
    </xf>
    <xf numFmtId="195" fontId="26" fillId="3" borderId="7" xfId="22" applyNumberFormat="1" applyFont="1" applyFill="1" applyBorder="1" applyAlignment="1">
      <alignment vertical="center"/>
      <protection/>
    </xf>
    <xf numFmtId="195" fontId="4" fillId="0" borderId="0" xfId="22" applyNumberFormat="1" applyAlignment="1">
      <alignment vertical="center"/>
      <protection/>
    </xf>
    <xf numFmtId="195" fontId="26" fillId="2" borderId="3" xfId="22" applyNumberFormat="1" applyFont="1" applyFill="1" applyBorder="1" applyAlignment="1">
      <alignment vertical="center"/>
      <protection/>
    </xf>
    <xf numFmtId="195" fontId="26" fillId="2" borderId="7" xfId="22" applyNumberFormat="1" applyFont="1" applyFill="1" applyBorder="1" applyAlignment="1">
      <alignment vertical="center"/>
      <protection/>
    </xf>
    <xf numFmtId="195" fontId="4" fillId="0" borderId="3" xfId="0" applyNumberFormat="1" applyFont="1" applyBorder="1" applyAlignment="1">
      <alignment vertical="center"/>
    </xf>
    <xf numFmtId="3" fontId="4" fillId="0" borderId="3" xfId="22" applyNumberFormat="1" applyBorder="1" applyAlignment="1">
      <alignment horizontal="center" vertical="center"/>
      <protection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5" fontId="4" fillId="0" borderId="4" xfId="0" applyNumberFormat="1" applyFont="1" applyBorder="1" applyAlignment="1">
      <alignment vertical="center"/>
    </xf>
    <xf numFmtId="3" fontId="4" fillId="0" borderId="4" xfId="22" applyNumberFormat="1" applyBorder="1" applyAlignment="1">
      <alignment horizontal="center" vertical="center"/>
      <protection/>
    </xf>
    <xf numFmtId="195" fontId="11" fillId="2" borderId="3" xfId="22" applyNumberFormat="1" applyFont="1" applyFill="1" applyBorder="1" applyAlignment="1">
      <alignment horizontal="center" vertical="center"/>
      <protection/>
    </xf>
    <xf numFmtId="195" fontId="11" fillId="2" borderId="7" xfId="22" applyNumberFormat="1" applyFont="1" applyFill="1" applyBorder="1" applyAlignment="1">
      <alignment vertical="center"/>
      <protection/>
    </xf>
    <xf numFmtId="0" fontId="4" fillId="0" borderId="7" xfId="22" applyNumberFormat="1" applyBorder="1" applyAlignment="1">
      <alignment horizontal="center" vertical="center"/>
      <protection/>
    </xf>
    <xf numFmtId="0" fontId="4" fillId="0" borderId="9" xfId="22" applyNumberFormat="1" applyBorder="1" applyAlignment="1">
      <alignment horizontal="center" vertical="center"/>
      <protection/>
    </xf>
    <xf numFmtId="0" fontId="11" fillId="2" borderId="9" xfId="22" applyNumberFormat="1" applyFont="1" applyFill="1" applyBorder="1" applyAlignment="1">
      <alignment horizontal="center" vertical="center"/>
      <protection/>
    </xf>
    <xf numFmtId="0" fontId="10" fillId="2" borderId="15" xfId="21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 wrapText="1"/>
    </xf>
    <xf numFmtId="0" fontId="10" fillId="2" borderId="17" xfId="21" applyFont="1" applyFill="1" applyBorder="1" applyAlignment="1">
      <alignment horizontal="right" vertical="center"/>
      <protection/>
    </xf>
    <xf numFmtId="0" fontId="10" fillId="2" borderId="15" xfId="21" applyFont="1" applyFill="1" applyBorder="1" applyAlignment="1">
      <alignment horizontal="right" vertical="center"/>
      <protection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2" fontId="29" fillId="0" borderId="0" xfId="21" applyNumberFormat="1" applyFont="1" applyBorder="1" applyAlignment="1">
      <alignment horizontal="center" vertical="center"/>
      <protection/>
    </xf>
    <xf numFmtId="0" fontId="8" fillId="2" borderId="18" xfId="21" applyFont="1" applyFill="1" applyBorder="1" applyAlignment="1">
      <alignment horizontal="center" vertical="center" wrapText="1"/>
      <protection/>
    </xf>
    <xf numFmtId="0" fontId="30" fillId="6" borderId="3" xfId="21" applyFont="1" applyFill="1" applyBorder="1" applyAlignment="1" applyProtection="1">
      <alignment horizontal="center" vertical="center"/>
      <protection locked="0"/>
    </xf>
    <xf numFmtId="0" fontId="8" fillId="3" borderId="10" xfId="21" applyFont="1" applyFill="1" applyBorder="1" applyAlignment="1">
      <alignment horizontal="center" vertical="center"/>
      <protection/>
    </xf>
    <xf numFmtId="0" fontId="30" fillId="7" borderId="3" xfId="21" applyFont="1" applyFill="1" applyBorder="1" applyAlignment="1" applyProtection="1">
      <alignment horizontal="center" vertical="center"/>
      <protection locked="0"/>
    </xf>
    <xf numFmtId="0" fontId="30" fillId="6" borderId="3" xfId="21" applyFont="1" applyFill="1" applyBorder="1" applyAlignment="1">
      <alignment horizontal="center" vertical="center"/>
      <protection/>
    </xf>
    <xf numFmtId="0" fontId="5" fillId="4" borderId="19" xfId="0" applyFont="1" applyFill="1" applyBorder="1" applyAlignment="1">
      <alignment horizontal="center" vertical="center" wrapText="1"/>
    </xf>
    <xf numFmtId="0" fontId="30" fillId="6" borderId="0" xfId="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8" xfId="23" applyFont="1" applyFill="1" applyBorder="1" applyAlignment="1" applyProtection="1">
      <alignment horizontal="center" vertical="center" wrapText="1"/>
      <protection locked="0"/>
    </xf>
    <xf numFmtId="0" fontId="0" fillId="2" borderId="6" xfId="23" applyFill="1" applyBorder="1" applyAlignment="1" applyProtection="1">
      <alignment horizontal="center" vertical="center"/>
      <protection locked="0"/>
    </xf>
    <xf numFmtId="5" fontId="20" fillId="0" borderId="0" xfId="24" applyNumberFormat="1" applyFont="1" applyFill="1" applyBorder="1" applyAlignment="1" applyProtection="1">
      <alignment horizontal="center" vertical="center"/>
      <protection locked="0"/>
    </xf>
    <xf numFmtId="0" fontId="21" fillId="0" borderId="0" xfId="24" applyFont="1" applyFill="1" applyBorder="1" applyAlignment="1" applyProtection="1">
      <alignment horizontal="center" vertical="center"/>
      <protection locked="0"/>
    </xf>
    <xf numFmtId="44" fontId="20" fillId="0" borderId="0" xfId="17" applyFont="1" applyFill="1" applyBorder="1" applyAlignment="1" applyProtection="1">
      <alignment horizontal="center" vertical="center"/>
      <protection locked="0"/>
    </xf>
    <xf numFmtId="44" fontId="21" fillId="0" borderId="0" xfId="17" applyFont="1" applyFill="1" applyBorder="1" applyAlignment="1" applyProtection="1">
      <alignment horizontal="center" vertical="center"/>
      <protection locked="0"/>
    </xf>
    <xf numFmtId="5" fontId="20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5" fontId="19" fillId="0" borderId="1" xfId="24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2" borderId="1" xfId="22" applyFont="1" applyFill="1" applyBorder="1" applyAlignment="1">
      <alignment vertical="center"/>
      <protection/>
    </xf>
    <xf numFmtId="0" fontId="4" fillId="2" borderId="3" xfId="22" applyFill="1" applyBorder="1" applyAlignment="1">
      <alignment vertical="center"/>
      <protection/>
    </xf>
    <xf numFmtId="0" fontId="4" fillId="2" borderId="7" xfId="22" applyFill="1" applyBorder="1" applyAlignment="1">
      <alignment vertical="center"/>
      <protection/>
    </xf>
    <xf numFmtId="195" fontId="5" fillId="4" borderId="6" xfId="22" applyNumberFormat="1" applyFont="1" applyFill="1" applyBorder="1" applyAlignment="1">
      <alignment horizontal="center" vertical="center"/>
      <protection/>
    </xf>
    <xf numFmtId="195" fontId="4" fillId="0" borderId="7" xfId="22" applyNumberFormat="1" applyBorder="1" applyAlignment="1">
      <alignment horizontal="center" vertical="center"/>
      <protection/>
    </xf>
    <xf numFmtId="0" fontId="11" fillId="2" borderId="1" xfId="22" applyFont="1" applyFill="1" applyBorder="1" applyAlignment="1">
      <alignment horizontal="left" vertical="center"/>
      <protection/>
    </xf>
    <xf numFmtId="0" fontId="11" fillId="2" borderId="3" xfId="22" applyFont="1" applyFill="1" applyBorder="1" applyAlignment="1">
      <alignment horizontal="left" vertical="center"/>
      <protection/>
    </xf>
    <xf numFmtId="0" fontId="11" fillId="2" borderId="7" xfId="22" applyFont="1" applyFill="1" applyBorder="1" applyAlignment="1">
      <alignment horizontal="left" vertical="center"/>
      <protection/>
    </xf>
    <xf numFmtId="0" fontId="5" fillId="4" borderId="8" xfId="22" applyFont="1" applyFill="1" applyBorder="1" applyAlignment="1">
      <alignment horizontal="center" vertical="center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5" fillId="4" borderId="5" xfId="22" applyFont="1" applyFill="1" applyBorder="1" applyAlignment="1">
      <alignment horizontal="center" vertical="center" wrapText="1"/>
      <protection/>
    </xf>
    <xf numFmtId="0" fontId="5" fillId="4" borderId="3" xfId="22" applyFont="1" applyFill="1" applyBorder="1" applyAlignment="1">
      <alignment horizontal="center" vertical="center" wrapText="1"/>
      <protection/>
    </xf>
    <xf numFmtId="195" fontId="5" fillId="4" borderId="5" xfId="22" applyNumberFormat="1" applyFont="1" applyFill="1" applyBorder="1" applyAlignment="1">
      <alignment horizontal="center" vertical="center" wrapText="1"/>
      <protection/>
    </xf>
    <xf numFmtId="195" fontId="11" fillId="2" borderId="5" xfId="22" applyNumberFormat="1" applyFont="1" applyFill="1" applyBorder="1" applyAlignment="1">
      <alignment horizontal="center" vertical="center" wrapText="1"/>
      <protection/>
    </xf>
    <xf numFmtId="0" fontId="0" fillId="2" borderId="6" xfId="0" applyFill="1" applyBorder="1" applyAlignment="1">
      <alignment vertical="center" wrapText="1"/>
    </xf>
    <xf numFmtId="0" fontId="11" fillId="2" borderId="8" xfId="22" applyFont="1" applyFill="1" applyBorder="1" applyAlignment="1">
      <alignment vertical="center"/>
      <protection/>
    </xf>
    <xf numFmtId="0" fontId="11" fillId="2" borderId="5" xfId="22" applyFont="1" applyFill="1" applyBorder="1" applyAlignment="1">
      <alignment horizontal="center" vertical="center"/>
      <protection/>
    </xf>
    <xf numFmtId="0" fontId="11" fillId="2" borderId="3" xfId="22" applyFont="1" applyFill="1" applyBorder="1" applyAlignment="1">
      <alignment horizontal="center" vertical="center"/>
      <protection/>
    </xf>
    <xf numFmtId="0" fontId="26" fillId="2" borderId="1" xfId="22" applyFont="1" applyFill="1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11" fillId="2" borderId="4" xfId="22" applyFont="1" applyFill="1" applyBorder="1" applyAlignment="1">
      <alignment horizontal="right" vertical="center"/>
      <protection/>
    </xf>
    <xf numFmtId="0" fontId="0" fillId="0" borderId="4" xfId="0" applyBorder="1" applyAlignment="1">
      <alignment horizontal="right" vertical="center"/>
    </xf>
    <xf numFmtId="0" fontId="26" fillId="2" borderId="3" xfId="22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ision Matrix - Remote Access v1" xfId="21"/>
    <cellStyle name="Normal_DOI ROM Spending Plan v1" xfId="22"/>
    <cellStyle name="Normal_MASTER SpendingPlan FY08 v1" xfId="23"/>
    <cellStyle name="Normal_TCO_0111 20020125" xfId="24"/>
    <cellStyle name="Percent" xfId="25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VMM Analysis - Baseline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'VMM Analysis'!$A$8</c:f>
              <c:strCache>
                <c:ptCount val="1"/>
                <c:pt idx="0">
                  <c:v>Alternative 1.1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'VMM Analysis'!$I$8</c:f>
              <c:numCache>
                <c:ptCount val="1"/>
                <c:pt idx="0">
                  <c:v>5.5600000000000005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'VMM Analysis'!$A$9</c:f>
              <c:strCache>
                <c:ptCount val="1"/>
                <c:pt idx="0">
                  <c:v>Alternative 1.2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Analysis'!$H$9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'VMM Analysis'!$I$9</c:f>
              <c:numCache>
                <c:ptCount val="1"/>
                <c:pt idx="0">
                  <c:v>5.760000000000001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'VMM Analysis'!$A$10</c:f>
              <c:strCache>
                <c:ptCount val="1"/>
                <c:pt idx="0">
                  <c:v>Alternative 1.3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Analysis'!$H$10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'VMM Analysis'!$I$10</c:f>
              <c:numCache>
                <c:ptCount val="1"/>
                <c:pt idx="0">
                  <c:v>4.86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'VMM Analysis'!$A$12</c:f>
              <c:strCache>
                <c:ptCount val="1"/>
                <c:pt idx="0">
                  <c:v>Alternative 2.1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triangle"/>
              <c:size val="14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Analysis'!$H$12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'VMM Analysis'!$I$12</c:f>
              <c:numCache>
                <c:ptCount val="1"/>
                <c:pt idx="0">
                  <c:v>6.166666666666666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'VMM Analysis'!$A$13</c:f>
              <c:strCache>
                <c:ptCount val="1"/>
                <c:pt idx="0">
                  <c:v>Alternative 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Analysis'!$H$13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'VMM Analysis'!$I$13</c:f>
              <c:numCache>
                <c:ptCount val="1"/>
                <c:pt idx="0">
                  <c:v>5.506666666666667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'VMM Analysis'!$A$14</c:f>
              <c:strCache>
                <c:ptCount val="1"/>
                <c:pt idx="0">
                  <c:v>Alternative 2.3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Analysis'!$H$14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'VMM Analysis'!$I$14</c:f>
              <c:numCache>
                <c:ptCount val="1"/>
                <c:pt idx="0">
                  <c:v>5.926666666666668</c:v>
                </c:pt>
              </c:numCache>
            </c:numRef>
          </c:yVal>
          <c:smooth val="0"/>
        </c:ser>
        <c:axId val="54761290"/>
        <c:axId val="23089563"/>
      </c:scatterChart>
      <c:val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Assessment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crossBetween val="midCat"/>
        <c:dispUnits/>
        <c:majorUnit val="5"/>
        <c:minorUnit val="1"/>
      </c:valAx>
      <c:valAx>
        <c:axId val="2308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Business Value Assessment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1290"/>
        <c:crossesAt val="0"/>
        <c:crossBetween val="midCat"/>
        <c:dispUnits/>
        <c:majorUnit val="5"/>
        <c:minorUnit val="1"/>
      </c:valAx>
      <c:spPr>
        <a:gradFill rotWithShape="1">
          <a:gsLst>
            <a:gs pos="0">
              <a:srgbClr val="000000"/>
            </a:gs>
            <a:gs pos="50000">
              <a:srgbClr val="CCFFFF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VMM Analysis - Risk Adjusted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8"/>
          <c:w val="0.940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'VMM Analysis'!$A$9</c:f>
              <c:strCache>
                <c:ptCount val="1"/>
                <c:pt idx="0">
                  <c:v>Alternative 1.2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Analysis'!$M$9</c:f>
              <c:numCache>
                <c:ptCount val="1"/>
                <c:pt idx="0">
                  <c:v>8.75</c:v>
                </c:pt>
              </c:numCache>
            </c:numRef>
          </c:xVal>
          <c:yVal>
            <c:numRef>
              <c:f>'VMM Analysis'!$N$9</c:f>
              <c:numCache>
                <c:ptCount val="1"/>
                <c:pt idx="0">
                  <c:v>4.32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'VMM Analysis'!$A$10</c:f>
              <c:strCache>
                <c:ptCount val="1"/>
                <c:pt idx="0">
                  <c:v>Alternative 1.3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Analysis'!$M$10</c:f>
              <c:numCache>
                <c:ptCount val="1"/>
                <c:pt idx="0">
                  <c:v>8.3125</c:v>
                </c:pt>
              </c:numCache>
            </c:numRef>
          </c:xVal>
          <c:yVal>
            <c:numRef>
              <c:f>'VMM Analysis'!$N$10</c:f>
              <c:numCache>
                <c:ptCount val="1"/>
                <c:pt idx="0">
                  <c:v>3.0375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'VMM Analysis'!$A$12</c:f>
              <c:strCache>
                <c:ptCount val="1"/>
                <c:pt idx="0">
                  <c:v>Alternative 2.1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Analysis'!$M$12</c:f>
              <c:numCache>
                <c:ptCount val="1"/>
                <c:pt idx="0">
                  <c:v>8.25</c:v>
                </c:pt>
              </c:numCache>
            </c:numRef>
          </c:xVal>
          <c:yVal>
            <c:numRef>
              <c:f>'VMM Analysis'!$N$12</c:f>
              <c:numCache>
                <c:ptCount val="1"/>
                <c:pt idx="0">
                  <c:v>3.854166666666666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'VMM Analysis'!$A$13</c:f>
              <c:strCache>
                <c:ptCount val="1"/>
                <c:pt idx="0">
                  <c:v>Alternative 2.2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Analysis'!$M$13</c:f>
              <c:numCache>
                <c:ptCount val="1"/>
                <c:pt idx="0">
                  <c:v>10</c:v>
                </c:pt>
              </c:numCache>
            </c:numRef>
          </c:xVal>
          <c:yVal>
            <c:numRef>
              <c:f>'VMM Analysis'!$N$13</c:f>
              <c:numCache>
                <c:ptCount val="1"/>
                <c:pt idx="0">
                  <c:v>4.474166666666667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'VMM Analysis'!$A$14</c:f>
              <c:strCache>
                <c:ptCount val="1"/>
                <c:pt idx="0">
                  <c:v>Alternative 2.3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Analysis'!$M$14</c:f>
              <c:numCache>
                <c:ptCount val="1"/>
                <c:pt idx="0">
                  <c:v>2.125</c:v>
                </c:pt>
              </c:numCache>
            </c:numRef>
          </c:xVal>
          <c:yVal>
            <c:numRef>
              <c:f>'VMM Analysis'!$N$14</c:f>
              <c:numCache>
                <c:ptCount val="1"/>
                <c:pt idx="0">
                  <c:v>5.185833333333334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'VMM Analysis'!$A$8</c:f>
              <c:strCache>
                <c:ptCount val="1"/>
                <c:pt idx="0">
                  <c:v>Alternative 1.1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'VMM Analysis'!$M$8</c:f>
              <c:numCache>
                <c:ptCount val="1"/>
                <c:pt idx="0">
                  <c:v>1.375</c:v>
                </c:pt>
              </c:numCache>
            </c:numRef>
          </c:xVal>
          <c:yVal>
            <c:numRef>
              <c:f>'VMM Analysis'!$N$8</c:f>
              <c:numCache>
                <c:ptCount val="1"/>
                <c:pt idx="0">
                  <c:v>4.17</c:v>
                </c:pt>
              </c:numCache>
            </c:numRef>
          </c:yVal>
          <c:smooth val="0"/>
        </c:ser>
        <c:axId val="6479476"/>
        <c:axId val="58315285"/>
      </c:scatterChart>
      <c:valAx>
        <c:axId val="647947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crossBetween val="midCat"/>
        <c:dispUnits/>
        <c:majorUnit val="5"/>
      </c:valAx>
      <c:valAx>
        <c:axId val="5831528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Business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At val="0"/>
        <c:crossBetween val="midCat"/>
        <c:dispUnits/>
        <c:majorUnit val="5"/>
      </c:valAx>
      <c:spPr>
        <a:gradFill rotWithShape="1">
          <a:gsLst>
            <a:gs pos="0">
              <a:srgbClr val="0F0F00"/>
            </a:gs>
            <a:gs pos="50000">
              <a:srgbClr val="FFFF00"/>
            </a:gs>
            <a:gs pos="100000">
              <a:srgbClr val="0F0F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Risk Management Methodology Analysis
Initiative ____________ Aggregated Risk Profile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'Risk Register'!$A$4</c:f>
              <c:strCache>
                <c:ptCount val="1"/>
                <c:pt idx="0">
                  <c:v>R1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Register'!$G$4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'Risk Register'!$D$4</c:f>
              <c:numCache>
                <c:ptCount val="1"/>
                <c:pt idx="0">
                  <c:v>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'Risk Register'!$A$5</c:f>
              <c:strCache>
                <c:ptCount val="1"/>
                <c:pt idx="0">
                  <c:v>R2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Register'!$G$5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'Risk Register'!$D$5</c:f>
              <c:numCache>
                <c:ptCount val="1"/>
                <c:pt idx="0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'Risk Register'!$A$6</c:f>
              <c:strCache>
                <c:ptCount val="1"/>
                <c:pt idx="0">
                  <c:v>R3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Register'!$G$6</c:f>
              <c:numCache>
                <c:ptCount val="1"/>
                <c:pt idx="0">
                  <c:v>4.75</c:v>
                </c:pt>
              </c:numCache>
            </c:numRef>
          </c:xVal>
          <c:yVal>
            <c:numRef>
              <c:f>'Risk Register'!$D$6</c:f>
              <c:numCache>
                <c:ptCount val="1"/>
                <c:pt idx="0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'Risk Register'!$A$7</c:f>
              <c:strCache>
                <c:ptCount val="1"/>
                <c:pt idx="0">
                  <c:v>R4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Register'!$G$7</c:f>
              <c:numCache>
                <c:ptCount val="1"/>
                <c:pt idx="0">
                  <c:v>6.5</c:v>
                </c:pt>
              </c:numCache>
            </c:numRef>
          </c:xVal>
          <c:yVal>
            <c:numRef>
              <c:f>'Risk Register'!$D$7</c:f>
              <c:numCach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'Risk Register'!$A$8</c:f>
              <c:strCache>
                <c:ptCount val="1"/>
                <c:pt idx="0">
                  <c:v>R5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Register'!$G$8</c:f>
              <c:numCache>
                <c:ptCount val="1"/>
                <c:pt idx="0">
                  <c:v>6.5</c:v>
                </c:pt>
              </c:numCache>
            </c:numRef>
          </c:xVal>
          <c:yVal>
            <c:numRef>
              <c:f>'Risk Register'!$D$8</c:f>
              <c:numCache>
                <c:ptCount val="1"/>
                <c:pt idx="0">
                  <c:v>2.5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'Risk Register'!$A$9</c:f>
              <c:strCache>
                <c:ptCount val="1"/>
                <c:pt idx="0">
                  <c:v>R6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Register'!$G$9</c:f>
              <c:numCache>
                <c:ptCount val="1"/>
                <c:pt idx="0">
                  <c:v>7.75</c:v>
                </c:pt>
              </c:numCache>
            </c:numRef>
          </c:xVal>
          <c:yVal>
            <c:numRef>
              <c:f>'Risk Register'!$D$9</c:f>
              <c:numCache>
                <c:ptCount val="1"/>
                <c:pt idx="0">
                  <c:v>5.5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'Risk Register'!$A$10</c:f>
              <c:strCache>
                <c:ptCount val="1"/>
                <c:pt idx="0">
                  <c:v>R7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Register'!$G$10</c:f>
              <c:numCache>
                <c:ptCount val="1"/>
                <c:pt idx="0">
                  <c:v>5.75</c:v>
                </c:pt>
              </c:numCache>
            </c:numRef>
          </c:xVal>
          <c:yVal>
            <c:numRef>
              <c:f>'Risk Register'!$D$10</c:f>
              <c:numCache>
                <c:ptCount val="1"/>
                <c:pt idx="0">
                  <c:v>1.5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'Risk Register'!$A$11</c:f>
              <c:strCache>
                <c:ptCount val="1"/>
                <c:pt idx="0">
                  <c:v>R8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66CC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Register'!$G$11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'Risk Register'!$D$11</c:f>
              <c:numCach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'Risk Register'!$A$12</c:f>
              <c:strCache>
                <c:ptCount val="1"/>
                <c:pt idx="0">
                  <c:v>R9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Register'!$G$12</c:f>
              <c:numCache>
                <c:ptCount val="1"/>
                <c:pt idx="0">
                  <c:v>5.5</c:v>
                </c:pt>
              </c:numCache>
            </c:numRef>
          </c:xVal>
          <c:yVal>
            <c:numRef>
              <c:f>'Risk Register'!$D$12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'Risk Register'!$A$13</c:f>
              <c:strCache>
                <c:ptCount val="1"/>
                <c:pt idx="0">
                  <c:v>R10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Register'!$G$13</c:f>
              <c:numCache>
                <c:ptCount val="1"/>
                <c:pt idx="0">
                  <c:v>2.75</c:v>
                </c:pt>
              </c:numCache>
            </c:numRef>
          </c:xVal>
          <c:yVal>
            <c:numRef>
              <c:f>'Risk Register'!$EC$13</c:f>
              <c:numCach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'Risk Register'!$A$14</c:f>
              <c:strCache>
                <c:ptCount val="1"/>
                <c:pt idx="0">
                  <c:v>R11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8000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'Risk Register'!$G$14</c:f>
              <c:numCache>
                <c:ptCount val="1"/>
                <c:pt idx="0">
                  <c:v>5.5</c:v>
                </c:pt>
              </c:numCache>
            </c:numRef>
          </c:xVal>
          <c:yVal>
            <c:numRef>
              <c:f>'Risk Register'!$D$14</c:f>
              <c:numCache>
                <c:ptCount val="1"/>
                <c:pt idx="0">
                  <c:v>3.5</c:v>
                </c:pt>
              </c:numCache>
            </c:numRef>
          </c:yVal>
          <c:smooth val="0"/>
        </c:ser>
        <c:axId val="55075518"/>
        <c:axId val="25917615"/>
      </c:scatterChart>
      <c:valAx>
        <c:axId val="550755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Impact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crossBetween val="midCat"/>
        <c:dispUnits/>
        <c:majorUnit val="5"/>
      </c:valAx>
      <c:valAx>
        <c:axId val="259176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Risk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0F0F00"/>
            </a:gs>
            <a:gs pos="50000">
              <a:srgbClr val="FFFF00"/>
            </a:gs>
            <a:gs pos="100000">
              <a:srgbClr val="0F0F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morgan\My%20Documents\~Morgan\~ARCHIVE%20MORGAN\~Nea\~ITPlan\FY2000%202002\s2kpro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S Budget"/>
      <sheetName val="ITS Chart of Accounts Summary"/>
      <sheetName val="Cost by Outputs"/>
      <sheetName val="DEPREC"/>
      <sheetName val=" Assumptions"/>
      <sheetName val="Planning &amp; End-User"/>
      <sheetName val="Technical Services"/>
      <sheetName val="Administration"/>
      <sheetName val="Software Development &amp; Maint"/>
      <sheetName val="Application Solutions"/>
      <sheetName val="Data Center Services"/>
      <sheetName val="DB &amp; Cyber Apps"/>
      <sheetName val="Internet Server"/>
      <sheetName val="Banyan"/>
      <sheetName val="Cyber Portal"/>
      <sheetName val="Tiered Support"/>
      <sheetName val="Term Server"/>
      <sheetName val="Training"/>
      <sheetName val="Remote Access"/>
      <sheetName val="AFAs to UniServs"/>
      <sheetName val="Computing Opport"/>
      <sheetName val="Decision Support Tools"/>
      <sheetName val="I&amp;A "/>
      <sheetName val="ACAP "/>
      <sheetName val="NCA "/>
      <sheetName val="ABCs "/>
      <sheetName val="ACB "/>
      <sheetName val="FMS "/>
      <sheetName val="DLMS "/>
      <sheetName val="HRIS "/>
      <sheetName val="PAS "/>
      <sheetName val="PARS "/>
      <sheetName val="Conventio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SheetLayoutView="100" workbookViewId="0" topLeftCell="A1">
      <selection activeCell="A4" sqref="A4:G4"/>
    </sheetView>
  </sheetViews>
  <sheetFormatPr defaultColWidth="9.140625" defaultRowHeight="12.75"/>
  <cols>
    <col min="1" max="1" width="25.57421875" style="33" customWidth="1"/>
    <col min="2" max="2" width="17.7109375" style="33" customWidth="1"/>
    <col min="3" max="3" width="17.7109375" style="36" customWidth="1"/>
    <col min="4" max="5" width="17.7109375" style="30" customWidth="1"/>
    <col min="6" max="7" width="19.421875" style="30" customWidth="1"/>
    <col min="8" max="8" width="15.8515625" style="30" customWidth="1"/>
    <col min="9" max="16384" width="8.00390625" style="30" customWidth="1"/>
  </cols>
  <sheetData>
    <row r="1" spans="1:8" s="66" customFormat="1" ht="60.75" customHeight="1">
      <c r="A1" s="153" t="s">
        <v>27</v>
      </c>
      <c r="B1" s="153"/>
      <c r="C1" s="154"/>
      <c r="D1" s="154"/>
      <c r="E1" s="154"/>
      <c r="F1" s="154"/>
      <c r="G1" s="154"/>
      <c r="H1" s="31"/>
    </row>
    <row r="2" spans="1:8" s="66" customFormat="1" ht="60.75" customHeight="1">
      <c r="A2" s="155" t="s">
        <v>28</v>
      </c>
      <c r="B2" s="155"/>
      <c r="C2" s="156"/>
      <c r="D2" s="156"/>
      <c r="E2" s="156"/>
      <c r="F2" s="156"/>
      <c r="G2" s="156"/>
      <c r="H2" s="31"/>
    </row>
    <row r="3" spans="1:8" s="66" customFormat="1" ht="60.75" customHeight="1">
      <c r="A3" s="155" t="s">
        <v>29</v>
      </c>
      <c r="B3" s="159"/>
      <c r="C3" s="159"/>
      <c r="D3" s="159"/>
      <c r="E3" s="159"/>
      <c r="F3" s="159"/>
      <c r="G3" s="159"/>
      <c r="H3" s="31"/>
    </row>
    <row r="4" spans="1:8" ht="66.75" customHeight="1">
      <c r="A4" s="157" t="s">
        <v>8</v>
      </c>
      <c r="B4" s="157"/>
      <c r="C4" s="158"/>
      <c r="D4" s="158"/>
      <c r="E4" s="158"/>
      <c r="F4" s="158"/>
      <c r="G4" s="158"/>
      <c r="H4" s="31"/>
    </row>
    <row r="5" spans="1:8" ht="66.75" customHeight="1">
      <c r="A5" s="157" t="s">
        <v>31</v>
      </c>
      <c r="B5" s="157"/>
      <c r="C5" s="158"/>
      <c r="D5" s="158"/>
      <c r="E5" s="158"/>
      <c r="F5" s="158"/>
      <c r="G5" s="158"/>
      <c r="H5" s="31"/>
    </row>
    <row r="6" spans="1:7" ht="35.25">
      <c r="A6" s="153" t="s">
        <v>30</v>
      </c>
      <c r="B6" s="153"/>
      <c r="C6" s="154"/>
      <c r="D6" s="154"/>
      <c r="E6" s="154"/>
      <c r="F6" s="154"/>
      <c r="G6" s="154"/>
    </row>
    <row r="7" spans="1:7" ht="35.25">
      <c r="A7" s="153"/>
      <c r="B7" s="153"/>
      <c r="C7" s="154"/>
      <c r="D7" s="154"/>
      <c r="E7" s="154"/>
      <c r="F7" s="154"/>
      <c r="G7" s="154"/>
    </row>
    <row r="8" spans="1:4" ht="15.75" hidden="1">
      <c r="A8" s="151" t="s">
        <v>16</v>
      </c>
      <c r="B8" s="152"/>
      <c r="C8" s="32"/>
      <c r="D8" s="33"/>
    </row>
    <row r="9" spans="1:3" ht="15.75" hidden="1">
      <c r="A9" s="34" t="s">
        <v>32</v>
      </c>
      <c r="B9" s="35" t="s">
        <v>33</v>
      </c>
      <c r="C9" s="30"/>
    </row>
    <row r="10" spans="1:3" ht="15.75" hidden="1">
      <c r="A10" s="34" t="s">
        <v>34</v>
      </c>
      <c r="B10" s="35" t="s">
        <v>35</v>
      </c>
      <c r="C10" s="30"/>
    </row>
    <row r="11" spans="1:3" ht="15.75" hidden="1">
      <c r="A11" s="34" t="s">
        <v>36</v>
      </c>
      <c r="B11" s="35" t="s">
        <v>37</v>
      </c>
      <c r="C11" s="30"/>
    </row>
    <row r="12" spans="1:2" ht="15.75" hidden="1">
      <c r="A12" s="34" t="s">
        <v>38</v>
      </c>
      <c r="B12" s="35" t="s">
        <v>38</v>
      </c>
    </row>
    <row r="13" spans="1:2" ht="16.5" hidden="1" thickBot="1">
      <c r="A13" s="37" t="s">
        <v>39</v>
      </c>
      <c r="B13" s="38" t="s">
        <v>40</v>
      </c>
    </row>
    <row r="14" ht="16.5" hidden="1" thickBot="1"/>
    <row r="15" spans="1:2" ht="15.75" hidden="1">
      <c r="A15" s="151" t="s">
        <v>17</v>
      </c>
      <c r="B15" s="152"/>
    </row>
    <row r="16" spans="1:2" ht="15.75" hidden="1">
      <c r="A16" s="34" t="s">
        <v>41</v>
      </c>
      <c r="B16" s="35">
        <v>80</v>
      </c>
    </row>
    <row r="17" spans="1:2" ht="15.75" hidden="1">
      <c r="A17" s="34" t="s">
        <v>37</v>
      </c>
      <c r="B17" s="35">
        <v>81</v>
      </c>
    </row>
    <row r="18" spans="1:2" ht="25.5" hidden="1">
      <c r="A18" s="34" t="s">
        <v>42</v>
      </c>
      <c r="B18" s="35">
        <v>82</v>
      </c>
    </row>
    <row r="19" spans="1:2" ht="15.75" hidden="1">
      <c r="A19" s="34" t="s">
        <v>43</v>
      </c>
      <c r="B19" s="35">
        <v>83</v>
      </c>
    </row>
    <row r="20" spans="1:2" ht="15.75" hidden="1">
      <c r="A20" s="34" t="s">
        <v>44</v>
      </c>
      <c r="B20" s="35">
        <v>84</v>
      </c>
    </row>
    <row r="21" spans="1:2" ht="16.5" hidden="1" thickBot="1">
      <c r="A21" s="37" t="s">
        <v>45</v>
      </c>
      <c r="B21" s="38">
        <v>85</v>
      </c>
    </row>
    <row r="22" ht="16.5" hidden="1" thickBot="1"/>
    <row r="23" spans="1:2" ht="16.5" hidden="1" thickBot="1">
      <c r="A23" s="151" t="s">
        <v>18</v>
      </c>
      <c r="B23" s="152"/>
    </row>
    <row r="24" spans="1:8" ht="25.5" hidden="1">
      <c r="A24" s="39" t="s">
        <v>46</v>
      </c>
      <c r="B24" s="40" t="s">
        <v>47</v>
      </c>
      <c r="C24" s="41">
        <f>C33</f>
        <v>0.051500000000000004</v>
      </c>
      <c r="D24" s="42">
        <f aca="true" t="shared" si="0" ref="D24:H25">D33</f>
        <v>0.05304500000000001</v>
      </c>
      <c r="E24" s="42">
        <f t="shared" si="0"/>
        <v>0.05463635000000001</v>
      </c>
      <c r="F24" s="42">
        <f t="shared" si="0"/>
        <v>0.05627544050000001</v>
      </c>
      <c r="G24" s="42">
        <f t="shared" si="0"/>
        <v>0.05796370371500001</v>
      </c>
      <c r="H24" s="43">
        <f t="shared" si="0"/>
        <v>0.059702614826450014</v>
      </c>
    </row>
    <row r="25" spans="1:8" ht="16.5" hidden="1" thickBot="1">
      <c r="A25" s="39" t="s">
        <v>48</v>
      </c>
      <c r="B25" s="40" t="s">
        <v>49</v>
      </c>
      <c r="C25" s="44">
        <f>C34</f>
        <v>0.0404</v>
      </c>
      <c r="D25" s="45">
        <f t="shared" si="0"/>
        <v>0.041611999999999996</v>
      </c>
      <c r="E25" s="45">
        <f t="shared" si="0"/>
        <v>0.04286036</v>
      </c>
      <c r="F25" s="45">
        <f t="shared" si="0"/>
        <v>0.0441461708</v>
      </c>
      <c r="G25" s="45">
        <f t="shared" si="0"/>
        <v>0.045470555924000004</v>
      </c>
      <c r="H25" s="46">
        <f t="shared" si="0"/>
        <v>0.04683467260172001</v>
      </c>
    </row>
    <row r="26" spans="1:8" ht="16.5" hidden="1" thickBot="1">
      <c r="A26" s="47" t="s">
        <v>50</v>
      </c>
      <c r="B26" s="38" t="s">
        <v>51</v>
      </c>
      <c r="C26" s="48"/>
      <c r="D26" s="49"/>
      <c r="E26" s="49"/>
      <c r="F26" s="49"/>
      <c r="G26" s="49"/>
      <c r="H26" s="49"/>
    </row>
    <row r="27" ht="16.5" hidden="1" thickBot="1"/>
    <row r="28" spans="1:8" ht="15.75" hidden="1">
      <c r="A28" s="50" t="s">
        <v>19</v>
      </c>
      <c r="B28" s="51" t="s">
        <v>20</v>
      </c>
      <c r="C28" s="51" t="s">
        <v>21</v>
      </c>
      <c r="D28" s="51" t="s">
        <v>22</v>
      </c>
      <c r="E28" s="51" t="s">
        <v>23</v>
      </c>
      <c r="F28" s="51" t="s">
        <v>24</v>
      </c>
      <c r="G28" s="51" t="s">
        <v>25</v>
      </c>
      <c r="H28" s="52" t="s">
        <v>26</v>
      </c>
    </row>
    <row r="29" spans="1:8" ht="15.75" hidden="1">
      <c r="A29" s="53">
        <v>0</v>
      </c>
      <c r="B29" s="54">
        <v>2007</v>
      </c>
      <c r="C29" s="54">
        <v>2008</v>
      </c>
      <c r="D29" s="54">
        <v>2009</v>
      </c>
      <c r="E29" s="54">
        <v>2010</v>
      </c>
      <c r="F29" s="54">
        <v>2011</v>
      </c>
      <c r="G29" s="54">
        <v>2012</v>
      </c>
      <c r="H29" s="55">
        <v>0</v>
      </c>
    </row>
    <row r="30" spans="1:8" ht="15.75" hidden="1">
      <c r="A30" s="160" t="s">
        <v>52</v>
      </c>
      <c r="B30" s="161"/>
      <c r="C30" s="161"/>
      <c r="D30" s="161"/>
      <c r="E30" s="161"/>
      <c r="F30" s="161"/>
      <c r="G30" s="161"/>
      <c r="H30" s="162"/>
    </row>
    <row r="31" spans="1:8" ht="15.75" hidden="1">
      <c r="A31" s="53" t="s">
        <v>53</v>
      </c>
      <c r="B31" s="56">
        <v>0.03</v>
      </c>
      <c r="C31" s="57">
        <v>0.03</v>
      </c>
      <c r="D31" s="56">
        <v>0.03</v>
      </c>
      <c r="E31" s="56">
        <v>0.03</v>
      </c>
      <c r="F31" s="56">
        <v>0.03</v>
      </c>
      <c r="G31" s="56">
        <v>0.03</v>
      </c>
      <c r="H31" s="58">
        <v>0.03</v>
      </c>
    </row>
    <row r="32" spans="1:8" ht="15.75" hidden="1">
      <c r="A32" s="160" t="s">
        <v>54</v>
      </c>
      <c r="B32" s="161"/>
      <c r="C32" s="161"/>
      <c r="D32" s="161"/>
      <c r="E32" s="161"/>
      <c r="F32" s="161"/>
      <c r="G32" s="161"/>
      <c r="H32" s="162"/>
    </row>
    <row r="33" spans="1:8" ht="15.75" hidden="1">
      <c r="A33" s="53" t="s">
        <v>55</v>
      </c>
      <c r="B33" s="59">
        <v>0.05</v>
      </c>
      <c r="C33" s="60">
        <v>0.051500000000000004</v>
      </c>
      <c r="D33" s="59">
        <v>0.05304500000000001</v>
      </c>
      <c r="E33" s="59">
        <v>0.05463635000000001</v>
      </c>
      <c r="F33" s="59">
        <v>0.05627544050000001</v>
      </c>
      <c r="G33" s="59">
        <v>0.05796370371500001</v>
      </c>
      <c r="H33" s="61">
        <v>0.059702614826450014</v>
      </c>
    </row>
    <row r="34" spans="1:8" ht="15.75" hidden="1">
      <c r="A34" s="53" t="s">
        <v>56</v>
      </c>
      <c r="B34" s="59">
        <v>0.04</v>
      </c>
      <c r="C34" s="60">
        <v>0.0404</v>
      </c>
      <c r="D34" s="59">
        <v>0.041611999999999996</v>
      </c>
      <c r="E34" s="59">
        <v>0.04286036</v>
      </c>
      <c r="F34" s="59">
        <v>0.0441461708</v>
      </c>
      <c r="G34" s="59">
        <v>0.045470555924000004</v>
      </c>
      <c r="H34" s="61">
        <v>0.04683467260172001</v>
      </c>
    </row>
    <row r="35" spans="1:8" ht="15.75" hidden="1">
      <c r="A35" s="160" t="s">
        <v>57</v>
      </c>
      <c r="B35" s="161"/>
      <c r="C35" s="161"/>
      <c r="D35" s="161"/>
      <c r="E35" s="161"/>
      <c r="F35" s="161"/>
      <c r="G35" s="161"/>
      <c r="H35" s="162"/>
    </row>
    <row r="36" spans="1:8" ht="15.75" hidden="1">
      <c r="A36" s="53" t="s">
        <v>58</v>
      </c>
      <c r="B36" s="56">
        <v>0.03</v>
      </c>
      <c r="C36" s="57">
        <v>0.03</v>
      </c>
      <c r="D36" s="56">
        <v>0.03</v>
      </c>
      <c r="E36" s="56">
        <v>0.03</v>
      </c>
      <c r="F36" s="56">
        <v>0.03</v>
      </c>
      <c r="G36" s="56">
        <v>0.03</v>
      </c>
      <c r="H36" s="58">
        <v>0.03</v>
      </c>
    </row>
    <row r="37" spans="1:8" ht="16.5" hidden="1" thickBot="1">
      <c r="A37" s="62" t="s">
        <v>59</v>
      </c>
      <c r="B37" s="63">
        <v>0.01</v>
      </c>
      <c r="C37" s="64">
        <v>0.01</v>
      </c>
      <c r="D37" s="63">
        <v>0.01</v>
      </c>
      <c r="E37" s="63">
        <v>0.01</v>
      </c>
      <c r="F37" s="63">
        <v>0.01</v>
      </c>
      <c r="G37" s="63">
        <v>0.01</v>
      </c>
      <c r="H37" s="65">
        <v>0.01</v>
      </c>
    </row>
  </sheetData>
  <sheetProtection selectLockedCells="1"/>
  <mergeCells count="13">
    <mergeCell ref="A30:H30"/>
    <mergeCell ref="A32:H32"/>
    <mergeCell ref="A35:H35"/>
    <mergeCell ref="A23:B23"/>
    <mergeCell ref="A15:B15"/>
    <mergeCell ref="A8:B8"/>
    <mergeCell ref="A1:G1"/>
    <mergeCell ref="A2:G2"/>
    <mergeCell ref="A5:G5"/>
    <mergeCell ref="A6:G6"/>
    <mergeCell ref="A7:G7"/>
    <mergeCell ref="A3:G3"/>
    <mergeCell ref="A4:G4"/>
  </mergeCells>
  <printOptions horizontalCentered="1" verticalCentered="1"/>
  <pageMargins left="0.1" right="0.1" top="0.75" bottom="0.75" header="0.5" footer="0.5"/>
  <pageSetup fitToHeight="0" horizontalDpi="300" verticalDpi="300" orientation="landscape" r:id="rId2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8" sqref="A8"/>
    </sheetView>
  </sheetViews>
  <sheetFormatPr defaultColWidth="9.140625" defaultRowHeight="12.75" outlineLevelCol="1"/>
  <cols>
    <col min="1" max="1" width="34.8515625" style="78" customWidth="1"/>
    <col min="2" max="6" width="18.8515625" style="150" hidden="1" customWidth="1" outlineLevel="1"/>
    <col min="7" max="7" width="10.00390625" style="78" customWidth="1" collapsed="1"/>
    <col min="8" max="8" width="10.00390625" style="78" customWidth="1"/>
    <col min="9" max="9" width="11.140625" style="78" customWidth="1"/>
    <col min="10" max="10" width="24.8515625" style="78" customWidth="1"/>
    <col min="11" max="11" width="17.140625" style="78" customWidth="1"/>
    <col min="12" max="16384" width="9.140625" style="143" customWidth="1"/>
  </cols>
  <sheetData>
    <row r="1" spans="1:11" s="139" customFormat="1" ht="12.75" customHeight="1">
      <c r="A1" s="163" t="s">
        <v>144</v>
      </c>
      <c r="B1" s="165" t="s">
        <v>152</v>
      </c>
      <c r="C1" s="165" t="s">
        <v>153</v>
      </c>
      <c r="D1" s="165" t="s">
        <v>154</v>
      </c>
      <c r="E1" s="165" t="s">
        <v>155</v>
      </c>
      <c r="F1" s="165" t="s">
        <v>156</v>
      </c>
      <c r="G1" s="165" t="s">
        <v>65</v>
      </c>
      <c r="H1" s="165"/>
      <c r="I1" s="165"/>
      <c r="J1" s="167" t="s">
        <v>63</v>
      </c>
      <c r="K1" s="137" t="s">
        <v>64</v>
      </c>
    </row>
    <row r="2" spans="1:11" s="140" customFormat="1" ht="25.5">
      <c r="A2" s="164"/>
      <c r="B2" s="166"/>
      <c r="C2" s="166"/>
      <c r="D2" s="166"/>
      <c r="E2" s="166"/>
      <c r="F2" s="166"/>
      <c r="G2" s="17" t="s">
        <v>60</v>
      </c>
      <c r="H2" s="17" t="s">
        <v>61</v>
      </c>
      <c r="I2" s="17" t="s">
        <v>62</v>
      </c>
      <c r="J2" s="168"/>
      <c r="K2" s="122"/>
    </row>
    <row r="3" spans="1:11" s="141" customFormat="1" ht="16.5">
      <c r="A3" s="73" t="s">
        <v>145</v>
      </c>
      <c r="B3" s="146"/>
      <c r="C3" s="146"/>
      <c r="D3" s="146"/>
      <c r="E3" s="146"/>
      <c r="F3" s="146"/>
      <c r="G3" s="74"/>
      <c r="H3" s="74"/>
      <c r="I3" s="74"/>
      <c r="J3" s="74"/>
      <c r="K3" s="75"/>
    </row>
    <row r="4" spans="1:11" s="141" customFormat="1" ht="16.5">
      <c r="A4" s="127" t="s">
        <v>151</v>
      </c>
      <c r="B4" s="147">
        <v>4</v>
      </c>
      <c r="C4" s="147"/>
      <c r="D4" s="147"/>
      <c r="E4" s="147"/>
      <c r="F4" s="147"/>
      <c r="G4" s="76"/>
      <c r="H4" s="76"/>
      <c r="I4" s="76"/>
      <c r="J4" s="76"/>
      <c r="K4" s="77"/>
    </row>
    <row r="5" spans="1:11" s="141" customFormat="1" ht="16.5">
      <c r="A5" s="127" t="s">
        <v>151</v>
      </c>
      <c r="B5" s="147">
        <v>5</v>
      </c>
      <c r="C5" s="147"/>
      <c r="D5" s="147"/>
      <c r="E5" s="147"/>
      <c r="F5" s="147"/>
      <c r="G5" s="76"/>
      <c r="H5" s="76"/>
      <c r="I5" s="76"/>
      <c r="J5" s="76"/>
      <c r="K5" s="77"/>
    </row>
    <row r="6" spans="1:11" s="141" customFormat="1" ht="18" customHeight="1">
      <c r="A6" s="73" t="s">
        <v>146</v>
      </c>
      <c r="B6" s="146"/>
      <c r="C6" s="146"/>
      <c r="D6" s="146"/>
      <c r="E6" s="146"/>
      <c r="F6" s="146"/>
      <c r="G6" s="74"/>
      <c r="H6" s="74"/>
      <c r="I6" s="74"/>
      <c r="J6" s="74"/>
      <c r="K6" s="75"/>
    </row>
    <row r="7" spans="1:11" s="141" customFormat="1" ht="16.5">
      <c r="A7" s="127" t="s">
        <v>151</v>
      </c>
      <c r="B7" s="147">
        <v>3</v>
      </c>
      <c r="C7" s="147"/>
      <c r="D7" s="147"/>
      <c r="E7" s="147"/>
      <c r="F7" s="147"/>
      <c r="G7" s="76"/>
      <c r="H7" s="76"/>
      <c r="I7" s="76"/>
      <c r="J7" s="76"/>
      <c r="K7" s="77"/>
    </row>
    <row r="8" spans="1:11" s="141" customFormat="1" ht="16.5">
      <c r="A8" s="127" t="s">
        <v>151</v>
      </c>
      <c r="B8" s="147">
        <v>4</v>
      </c>
      <c r="C8" s="147"/>
      <c r="D8" s="147"/>
      <c r="E8" s="147"/>
      <c r="F8" s="147"/>
      <c r="G8" s="76"/>
      <c r="H8" s="76"/>
      <c r="I8" s="76"/>
      <c r="J8" s="76"/>
      <c r="K8" s="77"/>
    </row>
    <row r="9" spans="1:11" s="141" customFormat="1" ht="16.5">
      <c r="A9" s="73" t="s">
        <v>147</v>
      </c>
      <c r="B9" s="146"/>
      <c r="C9" s="146"/>
      <c r="D9" s="146"/>
      <c r="E9" s="146"/>
      <c r="F9" s="146"/>
      <c r="G9" s="74"/>
      <c r="H9" s="74"/>
      <c r="I9" s="74"/>
      <c r="J9" s="74"/>
      <c r="K9" s="75"/>
    </row>
    <row r="10" spans="1:11" s="141" customFormat="1" ht="16.5">
      <c r="A10" s="127" t="s">
        <v>151</v>
      </c>
      <c r="B10" s="147">
        <v>0</v>
      </c>
      <c r="C10" s="147"/>
      <c r="D10" s="147"/>
      <c r="E10" s="147"/>
      <c r="F10" s="147"/>
      <c r="G10" s="76"/>
      <c r="H10" s="76"/>
      <c r="I10" s="76"/>
      <c r="J10" s="76"/>
      <c r="K10" s="77"/>
    </row>
    <row r="11" spans="1:11" s="141" customFormat="1" ht="16.5">
      <c r="A11" s="127" t="s">
        <v>151</v>
      </c>
      <c r="B11" s="147">
        <v>10</v>
      </c>
      <c r="C11" s="147"/>
      <c r="D11" s="147"/>
      <c r="E11" s="147"/>
      <c r="F11" s="147"/>
      <c r="G11" s="76"/>
      <c r="H11" s="76"/>
      <c r="I11" s="76"/>
      <c r="J11" s="76"/>
      <c r="K11" s="77"/>
    </row>
    <row r="12" spans="1:11" s="141" customFormat="1" ht="16.5">
      <c r="A12" s="73" t="s">
        <v>148</v>
      </c>
      <c r="B12" s="146"/>
      <c r="C12" s="146"/>
      <c r="D12" s="146"/>
      <c r="E12" s="146"/>
      <c r="F12" s="146"/>
      <c r="G12" s="74"/>
      <c r="H12" s="74"/>
      <c r="I12" s="74"/>
      <c r="J12" s="74"/>
      <c r="K12" s="75"/>
    </row>
    <row r="13" spans="1:11" s="141" customFormat="1" ht="16.5">
      <c r="A13" s="127" t="s">
        <v>151</v>
      </c>
      <c r="B13" s="147">
        <v>4</v>
      </c>
      <c r="C13" s="147"/>
      <c r="D13" s="147"/>
      <c r="E13" s="147"/>
      <c r="F13" s="147"/>
      <c r="G13" s="76"/>
      <c r="H13" s="76"/>
      <c r="I13" s="76"/>
      <c r="J13" s="76"/>
      <c r="K13" s="77"/>
    </row>
    <row r="14" spans="1:11" s="141" customFormat="1" ht="16.5">
      <c r="A14" s="127" t="s">
        <v>151</v>
      </c>
      <c r="B14" s="147">
        <v>8</v>
      </c>
      <c r="C14" s="147"/>
      <c r="D14" s="147"/>
      <c r="E14" s="147"/>
      <c r="F14" s="147"/>
      <c r="G14" s="76"/>
      <c r="H14" s="76"/>
      <c r="I14" s="76"/>
      <c r="J14" s="76"/>
      <c r="K14" s="77"/>
    </row>
    <row r="15" spans="1:11" s="141" customFormat="1" ht="16.5">
      <c r="A15" s="73" t="s">
        <v>92</v>
      </c>
      <c r="B15" s="146"/>
      <c r="C15" s="146"/>
      <c r="D15" s="146"/>
      <c r="E15" s="146"/>
      <c r="F15" s="146"/>
      <c r="G15" s="74"/>
      <c r="H15" s="74"/>
      <c r="I15" s="74"/>
      <c r="J15" s="74"/>
      <c r="K15" s="75"/>
    </row>
    <row r="16" spans="1:11" ht="16.5">
      <c r="A16" s="127" t="s">
        <v>151</v>
      </c>
      <c r="B16" s="148">
        <v>2</v>
      </c>
      <c r="C16" s="148"/>
      <c r="D16" s="148"/>
      <c r="E16" s="148"/>
      <c r="F16" s="148"/>
      <c r="G16" s="125"/>
      <c r="H16" s="125"/>
      <c r="I16" s="125"/>
      <c r="J16" s="125"/>
      <c r="K16" s="142"/>
    </row>
    <row r="17" spans="1:11" ht="16.5">
      <c r="A17" s="127" t="s">
        <v>151</v>
      </c>
      <c r="B17" s="148">
        <v>5</v>
      </c>
      <c r="C17" s="148"/>
      <c r="D17" s="148"/>
      <c r="E17" s="148"/>
      <c r="F17" s="148"/>
      <c r="G17" s="125"/>
      <c r="H17" s="125"/>
      <c r="I17" s="125"/>
      <c r="J17" s="125"/>
      <c r="K17" s="142"/>
    </row>
    <row r="18" spans="1:11" s="141" customFormat="1" ht="16.5">
      <c r="A18" s="73" t="s">
        <v>149</v>
      </c>
      <c r="B18" s="146"/>
      <c r="C18" s="146"/>
      <c r="D18" s="146"/>
      <c r="E18" s="146"/>
      <c r="F18" s="146"/>
      <c r="G18" s="74"/>
      <c r="H18" s="74"/>
      <c r="I18" s="74"/>
      <c r="J18" s="74"/>
      <c r="K18" s="75"/>
    </row>
    <row r="19" spans="1:11" ht="16.5">
      <c r="A19" s="127" t="s">
        <v>151</v>
      </c>
      <c r="B19" s="148">
        <v>1</v>
      </c>
      <c r="C19" s="148"/>
      <c r="D19" s="148"/>
      <c r="E19" s="148"/>
      <c r="F19" s="148"/>
      <c r="G19" s="125"/>
      <c r="H19" s="125"/>
      <c r="I19" s="125"/>
      <c r="J19" s="125"/>
      <c r="K19" s="142"/>
    </row>
    <row r="20" spans="1:11" ht="17.25" thickBot="1">
      <c r="A20" s="145" t="s">
        <v>151</v>
      </c>
      <c r="B20" s="149">
        <v>5</v>
      </c>
      <c r="C20" s="149"/>
      <c r="D20" s="149"/>
      <c r="E20" s="149"/>
      <c r="F20" s="149"/>
      <c r="G20" s="126"/>
      <c r="H20" s="126"/>
      <c r="I20" s="126"/>
      <c r="J20" s="126"/>
      <c r="K20" s="144"/>
    </row>
  </sheetData>
  <mergeCells count="9">
    <mergeCell ref="K1:K2"/>
    <mergeCell ref="C1:C2"/>
    <mergeCell ref="D1:D2"/>
    <mergeCell ref="E1:E2"/>
    <mergeCell ref="F1:F2"/>
    <mergeCell ref="A1:A2"/>
    <mergeCell ref="B1:B2"/>
    <mergeCell ref="G1:I1"/>
    <mergeCell ref="J1:J2"/>
  </mergeCells>
  <printOptions horizontalCentered="1" verticalCentered="1"/>
  <pageMargins left="0.1" right="0.1" top="0.75" bottom="0.75" header="0.5" footer="0.5"/>
  <pageSetup horizontalDpi="600" verticalDpi="600" orientation="landscape" r:id="rId1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6" sqref="A16"/>
    </sheetView>
  </sheetViews>
  <sheetFormatPr defaultColWidth="9.140625" defaultRowHeight="12.75"/>
  <cols>
    <col min="1" max="1" width="29.57421875" style="8" customWidth="1"/>
    <col min="2" max="7" width="15.421875" style="9" customWidth="1"/>
    <col min="8" max="8" width="15.421875" style="13" customWidth="1"/>
    <col min="9" max="16384" width="10.8515625" style="7" customWidth="1"/>
  </cols>
  <sheetData>
    <row r="1" spans="1:8" s="129" customFormat="1" ht="18.75" thickBot="1">
      <c r="A1" s="128" t="s">
        <v>150</v>
      </c>
      <c r="C1" s="130"/>
      <c r="D1" s="130"/>
      <c r="E1" s="130"/>
      <c r="F1" s="130"/>
      <c r="G1" s="130"/>
      <c r="H1" s="131"/>
    </row>
    <row r="2" spans="1:8" s="6" customFormat="1" ht="33">
      <c r="A2" s="71" t="s">
        <v>7</v>
      </c>
      <c r="B2" s="5" t="str">
        <f>A3</f>
        <v>Business Results</v>
      </c>
      <c r="C2" s="5" t="str">
        <f>A4</f>
        <v>Customer Results</v>
      </c>
      <c r="D2" s="5" t="str">
        <f>A5</f>
        <v>Processes and Activities</v>
      </c>
      <c r="E2" s="5" t="str">
        <f>A6</f>
        <v>People</v>
      </c>
      <c r="F2" s="132" t="s">
        <v>92</v>
      </c>
      <c r="G2" s="132" t="s">
        <v>149</v>
      </c>
      <c r="H2" s="10" t="s">
        <v>6</v>
      </c>
    </row>
    <row r="3" spans="1:8" ht="32.25" customHeight="1">
      <c r="A3" s="72" t="s">
        <v>145</v>
      </c>
      <c r="B3" s="133"/>
      <c r="C3" s="29">
        <v>5</v>
      </c>
      <c r="D3" s="29">
        <v>1</v>
      </c>
      <c r="E3" s="29">
        <v>7</v>
      </c>
      <c r="F3" s="134">
        <v>3</v>
      </c>
      <c r="G3" s="134">
        <v>3</v>
      </c>
      <c r="H3" s="11">
        <f aca="true" t="shared" si="0" ref="H3:H8">(SUM(B3:G3)/SUM($B$3:$G$8)*$B$9)</f>
        <v>0.12666666666666668</v>
      </c>
    </row>
    <row r="4" spans="1:8" ht="32.25" customHeight="1">
      <c r="A4" s="72" t="s">
        <v>146</v>
      </c>
      <c r="B4" s="135">
        <f>10-C$3</f>
        <v>5</v>
      </c>
      <c r="C4" s="136"/>
      <c r="D4" s="29">
        <v>7</v>
      </c>
      <c r="E4" s="29">
        <v>5</v>
      </c>
      <c r="F4" s="134">
        <v>5</v>
      </c>
      <c r="G4" s="134">
        <v>4</v>
      </c>
      <c r="H4" s="11">
        <f t="shared" si="0"/>
        <v>0.17333333333333334</v>
      </c>
    </row>
    <row r="5" spans="1:8" ht="32.25" customHeight="1">
      <c r="A5" s="72" t="s">
        <v>147</v>
      </c>
      <c r="B5" s="135">
        <f>10-D$3</f>
        <v>9</v>
      </c>
      <c r="C5" s="135">
        <f>10-D$4</f>
        <v>3</v>
      </c>
      <c r="D5" s="136"/>
      <c r="E5" s="29">
        <v>5</v>
      </c>
      <c r="F5" s="134">
        <v>3</v>
      </c>
      <c r="G5" s="134">
        <v>1</v>
      </c>
      <c r="H5" s="11">
        <f t="shared" si="0"/>
        <v>0.14</v>
      </c>
    </row>
    <row r="6" spans="1:8" ht="32.25" customHeight="1">
      <c r="A6" s="72" t="s">
        <v>148</v>
      </c>
      <c r="B6" s="135">
        <f>10-E$3</f>
        <v>3</v>
      </c>
      <c r="C6" s="135">
        <f>10-E$4</f>
        <v>5</v>
      </c>
      <c r="D6" s="135">
        <f>10-E$5</f>
        <v>5</v>
      </c>
      <c r="E6" s="136"/>
      <c r="F6" s="134">
        <v>1</v>
      </c>
      <c r="G6" s="134">
        <v>9</v>
      </c>
      <c r="H6" s="11">
        <f t="shared" si="0"/>
        <v>0.15333333333333332</v>
      </c>
    </row>
    <row r="7" spans="1:8" ht="32.25" customHeight="1">
      <c r="A7" s="72" t="s">
        <v>92</v>
      </c>
      <c r="B7" s="135">
        <f>10-F$3</f>
        <v>7</v>
      </c>
      <c r="C7" s="135">
        <f>10-F$4</f>
        <v>5</v>
      </c>
      <c r="D7" s="135">
        <f>10-F$5</f>
        <v>7</v>
      </c>
      <c r="E7" s="135">
        <f>10-F$6</f>
        <v>9</v>
      </c>
      <c r="F7" s="138"/>
      <c r="G7" s="134">
        <v>9</v>
      </c>
      <c r="H7" s="11">
        <f t="shared" si="0"/>
        <v>0.24666666666666667</v>
      </c>
    </row>
    <row r="8" spans="1:8" ht="32.25" customHeight="1">
      <c r="A8" s="72" t="s">
        <v>149</v>
      </c>
      <c r="B8" s="135">
        <f>10-G$3</f>
        <v>7</v>
      </c>
      <c r="C8" s="135">
        <f>10-G$4</f>
        <v>6</v>
      </c>
      <c r="D8" s="135">
        <f>10-G$5</f>
        <v>9</v>
      </c>
      <c r="E8" s="135">
        <f>10-G$6</f>
        <v>1</v>
      </c>
      <c r="F8" s="135">
        <f>10-G$7</f>
        <v>1</v>
      </c>
      <c r="G8" s="136"/>
      <c r="H8" s="11">
        <f t="shared" si="0"/>
        <v>0.16</v>
      </c>
    </row>
    <row r="9" spans="1:8" ht="32.25" customHeight="1" thickBot="1">
      <c r="A9" s="68" t="s">
        <v>5</v>
      </c>
      <c r="B9" s="69">
        <v>1</v>
      </c>
      <c r="C9" s="123"/>
      <c r="D9" s="124"/>
      <c r="E9" s="124"/>
      <c r="F9" s="121"/>
      <c r="G9" s="121"/>
      <c r="H9" s="70">
        <f>SUM(H3:H8)</f>
        <v>1</v>
      </c>
    </row>
    <row r="10" ht="16.5">
      <c r="H10" s="12"/>
    </row>
  </sheetData>
  <mergeCells count="1">
    <mergeCell ref="C9:E9"/>
  </mergeCells>
  <printOptions horizontalCentered="1" verticalCentered="1"/>
  <pageMargins left="0.1" right="0.1" top="0.75" bottom="0.75" header="0.5" footer="0.5"/>
  <pageSetup horizontalDpi="600" verticalDpi="600" orientation="landscape" r:id="rId1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5" sqref="E15"/>
    </sheetView>
  </sheetViews>
  <sheetFormatPr defaultColWidth="9.140625" defaultRowHeight="12.75"/>
  <cols>
    <col min="1" max="1" width="4.28125" style="101" bestFit="1" customWidth="1"/>
    <col min="2" max="2" width="3.57421875" style="101" bestFit="1" customWidth="1"/>
    <col min="3" max="3" width="23.28125" style="100" customWidth="1"/>
    <col min="4" max="4" width="9.421875" style="89" customWidth="1"/>
    <col min="5" max="7" width="10.421875" style="89" bestFit="1" customWidth="1"/>
    <col min="8" max="8" width="60.28125" style="100" customWidth="1"/>
    <col min="9" max="16384" width="9.140625" style="89" customWidth="1"/>
  </cols>
  <sheetData>
    <row r="1" spans="1:8" ht="24.75" customHeight="1">
      <c r="A1" s="172" t="s">
        <v>157</v>
      </c>
      <c r="B1" s="173"/>
      <c r="C1" s="173"/>
      <c r="D1" s="173"/>
      <c r="E1" s="173"/>
      <c r="F1" s="173"/>
      <c r="G1" s="173"/>
      <c r="H1" s="174"/>
    </row>
    <row r="2" spans="1:8" s="90" customFormat="1" ht="20.25" customHeight="1">
      <c r="A2" s="79" t="s">
        <v>101</v>
      </c>
      <c r="B2" s="177" t="s">
        <v>102</v>
      </c>
      <c r="C2" s="178"/>
      <c r="D2" s="179" t="s">
        <v>9</v>
      </c>
      <c r="E2" s="175" t="s">
        <v>10</v>
      </c>
      <c r="F2" s="176"/>
      <c r="G2" s="17" t="s">
        <v>103</v>
      </c>
      <c r="H2" s="180" t="s">
        <v>104</v>
      </c>
    </row>
    <row r="3" spans="1:8" s="90" customFormat="1" ht="18.75" customHeight="1">
      <c r="A3" s="79" t="s">
        <v>105</v>
      </c>
      <c r="B3" s="17" t="s">
        <v>106</v>
      </c>
      <c r="C3" s="91" t="s">
        <v>107</v>
      </c>
      <c r="D3" s="179"/>
      <c r="E3" s="17" t="s">
        <v>4</v>
      </c>
      <c r="F3" s="17" t="s">
        <v>3</v>
      </c>
      <c r="G3" s="17" t="s">
        <v>10</v>
      </c>
      <c r="H3" s="180"/>
    </row>
    <row r="4" spans="1:8" ht="26.25" customHeight="1">
      <c r="A4" s="92" t="s">
        <v>108</v>
      </c>
      <c r="B4" s="93" t="s">
        <v>109</v>
      </c>
      <c r="C4" s="94" t="s">
        <v>110</v>
      </c>
      <c r="D4" s="95">
        <v>6.5</v>
      </c>
      <c r="E4" s="95">
        <v>2</v>
      </c>
      <c r="F4" s="95">
        <v>6</v>
      </c>
      <c r="G4" s="95">
        <f>AVERAGE(E4:F4)</f>
        <v>4</v>
      </c>
      <c r="H4" s="96"/>
    </row>
    <row r="5" spans="1:8" ht="26.25" customHeight="1">
      <c r="A5" s="92" t="s">
        <v>111</v>
      </c>
      <c r="B5" s="93" t="s">
        <v>112</v>
      </c>
      <c r="C5" s="94" t="s">
        <v>110</v>
      </c>
      <c r="D5" s="95">
        <v>3.5</v>
      </c>
      <c r="E5" s="95">
        <v>1</v>
      </c>
      <c r="F5" s="95">
        <v>7</v>
      </c>
      <c r="G5" s="95">
        <f aca="true" t="shared" si="0" ref="G5:G14">AVERAGE(E5:F5)</f>
        <v>4</v>
      </c>
      <c r="H5" s="96"/>
    </row>
    <row r="6" spans="1:8" ht="26.25" customHeight="1">
      <c r="A6" s="92" t="s">
        <v>113</v>
      </c>
      <c r="B6" s="93" t="s">
        <v>114</v>
      </c>
      <c r="C6" s="94" t="s">
        <v>110</v>
      </c>
      <c r="D6" s="95">
        <v>5.5</v>
      </c>
      <c r="E6" s="95">
        <v>4.5</v>
      </c>
      <c r="F6" s="95">
        <v>5</v>
      </c>
      <c r="G6" s="95">
        <f t="shared" si="0"/>
        <v>4.75</v>
      </c>
      <c r="H6" s="96"/>
    </row>
    <row r="7" spans="1:8" ht="26.25" customHeight="1">
      <c r="A7" s="92" t="s">
        <v>115</v>
      </c>
      <c r="B7" s="93" t="s">
        <v>116</v>
      </c>
      <c r="C7" s="94" t="s">
        <v>110</v>
      </c>
      <c r="D7" s="95">
        <v>6</v>
      </c>
      <c r="E7" s="95">
        <v>5</v>
      </c>
      <c r="F7" s="95">
        <v>8</v>
      </c>
      <c r="G7" s="95">
        <f t="shared" si="0"/>
        <v>6.5</v>
      </c>
      <c r="H7" s="96"/>
    </row>
    <row r="8" spans="1:8" ht="26.25" customHeight="1">
      <c r="A8" s="92" t="s">
        <v>117</v>
      </c>
      <c r="B8" s="93" t="s">
        <v>109</v>
      </c>
      <c r="C8" s="94" t="s">
        <v>110</v>
      </c>
      <c r="D8" s="95">
        <v>2.5</v>
      </c>
      <c r="E8" s="95">
        <v>7.5</v>
      </c>
      <c r="F8" s="95">
        <v>5.5</v>
      </c>
      <c r="G8" s="95">
        <f t="shared" si="0"/>
        <v>6.5</v>
      </c>
      <c r="H8" s="96"/>
    </row>
    <row r="9" spans="1:8" ht="26.25" customHeight="1">
      <c r="A9" s="92" t="s">
        <v>118</v>
      </c>
      <c r="B9" s="93" t="s">
        <v>119</v>
      </c>
      <c r="C9" s="94" t="s">
        <v>110</v>
      </c>
      <c r="D9" s="95">
        <v>5.5</v>
      </c>
      <c r="E9" s="95">
        <v>7.5</v>
      </c>
      <c r="F9" s="95">
        <v>8</v>
      </c>
      <c r="G9" s="95">
        <f t="shared" si="0"/>
        <v>7.75</v>
      </c>
      <c r="H9" s="96"/>
    </row>
    <row r="10" spans="1:8" ht="26.25" customHeight="1">
      <c r="A10" s="92" t="s">
        <v>120</v>
      </c>
      <c r="B10" s="93" t="s">
        <v>109</v>
      </c>
      <c r="C10" s="94" t="s">
        <v>110</v>
      </c>
      <c r="D10" s="95">
        <v>1.5</v>
      </c>
      <c r="E10" s="95">
        <v>6.5</v>
      </c>
      <c r="F10" s="95">
        <v>5</v>
      </c>
      <c r="G10" s="95">
        <f t="shared" si="0"/>
        <v>5.75</v>
      </c>
      <c r="H10" s="96"/>
    </row>
    <row r="11" spans="1:8" ht="26.25" customHeight="1">
      <c r="A11" s="92" t="s">
        <v>121</v>
      </c>
      <c r="B11" s="93" t="s">
        <v>116</v>
      </c>
      <c r="C11" s="94" t="s">
        <v>110</v>
      </c>
      <c r="D11" s="95">
        <v>9</v>
      </c>
      <c r="E11" s="95">
        <v>6</v>
      </c>
      <c r="F11" s="95">
        <v>8</v>
      </c>
      <c r="G11" s="95">
        <f t="shared" si="0"/>
        <v>7</v>
      </c>
      <c r="H11" s="96"/>
    </row>
    <row r="12" spans="1:8" ht="26.25" customHeight="1">
      <c r="A12" s="92" t="s">
        <v>122</v>
      </c>
      <c r="B12" s="93" t="s">
        <v>116</v>
      </c>
      <c r="C12" s="94" t="s">
        <v>110</v>
      </c>
      <c r="D12" s="95">
        <v>7</v>
      </c>
      <c r="E12" s="95">
        <v>5</v>
      </c>
      <c r="F12" s="95">
        <v>6</v>
      </c>
      <c r="G12" s="95">
        <f t="shared" si="0"/>
        <v>5.5</v>
      </c>
      <c r="H12" s="96"/>
    </row>
    <row r="13" spans="1:8" ht="26.25" customHeight="1">
      <c r="A13" s="92" t="s">
        <v>123</v>
      </c>
      <c r="B13" s="93" t="s">
        <v>114</v>
      </c>
      <c r="C13" s="94" t="s">
        <v>110</v>
      </c>
      <c r="D13" s="95">
        <v>4</v>
      </c>
      <c r="E13" s="95">
        <v>2.5</v>
      </c>
      <c r="F13" s="95">
        <v>3</v>
      </c>
      <c r="G13" s="95">
        <f t="shared" si="0"/>
        <v>2.75</v>
      </c>
      <c r="H13" s="96"/>
    </row>
    <row r="14" spans="1:8" ht="26.25" customHeight="1">
      <c r="A14" s="92" t="s">
        <v>124</v>
      </c>
      <c r="B14" s="93" t="s">
        <v>116</v>
      </c>
      <c r="C14" s="94" t="s">
        <v>110</v>
      </c>
      <c r="D14" s="95">
        <v>3.5</v>
      </c>
      <c r="E14" s="95">
        <v>3</v>
      </c>
      <c r="F14" s="95">
        <v>8</v>
      </c>
      <c r="G14" s="95">
        <f t="shared" si="0"/>
        <v>5.5</v>
      </c>
      <c r="H14" s="96"/>
    </row>
    <row r="15" spans="1:8" ht="28.5" customHeight="1" thickBot="1">
      <c r="A15" s="169" t="s">
        <v>125</v>
      </c>
      <c r="B15" s="170"/>
      <c r="C15" s="171"/>
      <c r="D15" s="97" t="str">
        <f>IF(AVERAGE(D4:D14)&gt;=$B16,"High",IF(AVERAGE(D4:D14)&lt;=$B18,"Low","Med"))</f>
        <v>Med</v>
      </c>
      <c r="E15" s="97" t="str">
        <f>IF(AVERAGE(E4:E14)&gt;=$B16,"High",IF(AVERAGE(E4:E14)&lt;=$B18,"Low","Med"))</f>
        <v>Med</v>
      </c>
      <c r="F15" s="97" t="str">
        <f>IF(AVERAGE(F4:F14)&gt;=$B16,"High",IF(AVERAGE(F4:F14)&lt;=$B18,"Low","Med"))</f>
        <v>High</v>
      </c>
      <c r="G15" s="97" t="str">
        <f>IF(AVERAGE(G4:G14)&gt;=$B16,"High",IF(AVERAGE(G4:G14)&lt;=$B18,"Low","Med"))</f>
        <v>Med</v>
      </c>
      <c r="H15" s="98"/>
    </row>
    <row r="16" spans="1:3" ht="13.5" thickBot="1">
      <c r="A16" s="99" t="s">
        <v>126</v>
      </c>
      <c r="B16" s="99">
        <v>6.25</v>
      </c>
      <c r="C16" s="100" t="s">
        <v>2</v>
      </c>
    </row>
    <row r="17" spans="1:3" ht="13.5" thickBot="1">
      <c r="A17" s="99"/>
      <c r="B17" s="99"/>
      <c r="C17" s="100" t="s">
        <v>127</v>
      </c>
    </row>
    <row r="18" spans="1:3" ht="12.75">
      <c r="A18" s="99" t="s">
        <v>128</v>
      </c>
      <c r="B18" s="99">
        <v>3</v>
      </c>
      <c r="C18" s="100" t="s">
        <v>11</v>
      </c>
    </row>
  </sheetData>
  <mergeCells count="6">
    <mergeCell ref="A15:C15"/>
    <mergeCell ref="A1:H1"/>
    <mergeCell ref="E2:F2"/>
    <mergeCell ref="B2:C2"/>
    <mergeCell ref="D2:D3"/>
    <mergeCell ref="H2:H3"/>
  </mergeCells>
  <conditionalFormatting sqref="D15:G15">
    <cfRule type="cellIs" priority="1" dxfId="0" operator="equal" stopIfTrue="1">
      <formula>"High"</formula>
    </cfRule>
    <cfRule type="cellIs" priority="2" dxfId="1" operator="equal" stopIfTrue="1">
      <formula>"Med"</formula>
    </cfRule>
    <cfRule type="cellIs" priority="3" dxfId="2" operator="equal" stopIfTrue="1">
      <formula>"Low"</formula>
    </cfRule>
  </conditionalFormatting>
  <conditionalFormatting sqref="D4:G14">
    <cfRule type="cellIs" priority="4" dxfId="0" operator="greaterThanOrEqual" stopIfTrue="1">
      <formula>$B$16</formula>
    </cfRule>
    <cfRule type="cellIs" priority="5" dxfId="2" operator="lessThanOrEqual" stopIfTrue="1">
      <formula>$B$18</formula>
    </cfRule>
  </conditionalFormatting>
  <dataValidations count="1">
    <dataValidation type="list" showInputMessage="1" showErrorMessage="1" sqref="B4:B14">
      <formula1>"PO, CU, EC, EN, TE"</formula1>
    </dataValidation>
  </dataValidations>
  <printOptions horizontalCentered="1" verticalCentered="1"/>
  <pageMargins left="0.1" right="0.1" top="0.75" bottom="0.75" header="0.5" footer="0.5"/>
  <pageSetup horizontalDpi="600" verticalDpi="600" orientation="landscape" r:id="rId1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39" sqref="H39"/>
    </sheetView>
  </sheetViews>
  <sheetFormatPr defaultColWidth="9.140625" defaultRowHeight="12.75"/>
  <cols>
    <col min="1" max="1" width="24.57421875" style="87" customWidth="1"/>
    <col min="2" max="2" width="11.421875" style="88" customWidth="1"/>
    <col min="3" max="13" width="8.00390625" style="107" customWidth="1"/>
    <col min="14" max="16384" width="8.00390625" style="80" customWidth="1"/>
  </cols>
  <sheetData>
    <row r="1" spans="1:13" ht="40.5" customHeight="1">
      <c r="A1" s="189" t="s">
        <v>69</v>
      </c>
      <c r="B1" s="191" t="s">
        <v>100</v>
      </c>
      <c r="C1" s="193" t="s">
        <v>129</v>
      </c>
      <c r="D1" s="193"/>
      <c r="E1" s="193"/>
      <c r="F1" s="193"/>
      <c r="G1" s="193"/>
      <c r="H1" s="193"/>
      <c r="I1" s="193"/>
      <c r="J1" s="193"/>
      <c r="K1" s="193"/>
      <c r="L1" s="193"/>
      <c r="M1" s="184" t="s">
        <v>70</v>
      </c>
    </row>
    <row r="2" spans="1:13" ht="28.5" customHeight="1">
      <c r="A2" s="190"/>
      <c r="B2" s="192"/>
      <c r="C2" s="102" t="s">
        <v>71</v>
      </c>
      <c r="D2" s="102" t="s">
        <v>72</v>
      </c>
      <c r="E2" s="102" t="s">
        <v>73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85"/>
    </row>
    <row r="3" spans="1:13" ht="12.75">
      <c r="A3" s="181" t="s">
        <v>81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ht="12.75">
      <c r="A4" s="81" t="s">
        <v>82</v>
      </c>
      <c r="B4" s="82" t="s">
        <v>11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>
        <f>SUM(C4:L4)</f>
        <v>0</v>
      </c>
    </row>
    <row r="5" spans="1:13" ht="12.75">
      <c r="A5" s="81" t="s">
        <v>83</v>
      </c>
      <c r="B5" s="82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>
        <f>SUM(C5:L5)</f>
        <v>0</v>
      </c>
    </row>
    <row r="6" spans="1:13" ht="12.75">
      <c r="A6" s="81" t="s">
        <v>84</v>
      </c>
      <c r="B6" s="82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>
        <f>SUM(C6:L6)</f>
        <v>0</v>
      </c>
    </row>
    <row r="7" spans="1:13" ht="12.75">
      <c r="A7" s="81" t="s">
        <v>85</v>
      </c>
      <c r="B7" s="82" t="s">
        <v>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>
        <f>SUM(C7:L7)</f>
        <v>0</v>
      </c>
    </row>
    <row r="8" spans="1:13" s="85" customFormat="1" ht="12.75">
      <c r="A8" s="83" t="str">
        <f>CONCATENATE(A3," Total")</f>
        <v>Government FTE Total</v>
      </c>
      <c r="B8" s="84" t="s">
        <v>1</v>
      </c>
      <c r="C8" s="105">
        <f>SUM(C4:C7)</f>
        <v>0</v>
      </c>
      <c r="D8" s="105">
        <f aca="true" t="shared" si="0" ref="D8:M8">SUM(D4:D7)</f>
        <v>0</v>
      </c>
      <c r="E8" s="105">
        <f t="shared" si="0"/>
        <v>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6">
        <f t="shared" si="0"/>
        <v>0</v>
      </c>
    </row>
    <row r="9" spans="1:13" ht="12.75">
      <c r="A9" s="181" t="s">
        <v>86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3"/>
    </row>
    <row r="10" spans="1:13" ht="12.75">
      <c r="A10" s="86" t="s">
        <v>87</v>
      </c>
      <c r="B10" s="8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>
        <f aca="true" t="shared" si="1" ref="M10:M15">SUM(C10:L10)</f>
        <v>0</v>
      </c>
    </row>
    <row r="11" spans="1:13" ht="12.75">
      <c r="A11" s="81" t="s">
        <v>88</v>
      </c>
      <c r="B11" s="82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>
        <f t="shared" si="1"/>
        <v>0</v>
      </c>
    </row>
    <row r="12" spans="1:13" ht="12.75">
      <c r="A12" s="81" t="s">
        <v>89</v>
      </c>
      <c r="B12" s="82" t="s">
        <v>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>
        <f t="shared" si="1"/>
        <v>0</v>
      </c>
    </row>
    <row r="13" spans="1:13" ht="12.75">
      <c r="A13" s="81" t="s">
        <v>90</v>
      </c>
      <c r="B13" s="82" t="s">
        <v>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>
        <f t="shared" si="1"/>
        <v>0</v>
      </c>
    </row>
    <row r="14" spans="1:13" ht="12.75">
      <c r="A14" s="81" t="s">
        <v>91</v>
      </c>
      <c r="B14" s="82" t="s">
        <v>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>
        <f t="shared" si="1"/>
        <v>0</v>
      </c>
    </row>
    <row r="15" spans="1:13" ht="12.75">
      <c r="A15" s="81" t="s">
        <v>85</v>
      </c>
      <c r="B15" s="82" t="s">
        <v>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>
        <f t="shared" si="1"/>
        <v>0</v>
      </c>
    </row>
    <row r="16" spans="1:13" s="85" customFormat="1" ht="12.75">
      <c r="A16" s="83" t="str">
        <f>CONCATENATE(A9," Total")</f>
        <v>Facilities Total</v>
      </c>
      <c r="B16" s="84" t="s">
        <v>2</v>
      </c>
      <c r="C16" s="105">
        <f>SUM(C10:C15)</f>
        <v>0</v>
      </c>
      <c r="D16" s="105">
        <f aca="true" t="shared" si="2" ref="D16:M16">SUM(D10:D15)</f>
        <v>0</v>
      </c>
      <c r="E16" s="105">
        <f t="shared" si="2"/>
        <v>0</v>
      </c>
      <c r="F16" s="105">
        <f t="shared" si="2"/>
        <v>0</v>
      </c>
      <c r="G16" s="105">
        <f t="shared" si="2"/>
        <v>0</v>
      </c>
      <c r="H16" s="105">
        <f t="shared" si="2"/>
        <v>0</v>
      </c>
      <c r="I16" s="105">
        <f t="shared" si="2"/>
        <v>0</v>
      </c>
      <c r="J16" s="105">
        <f t="shared" si="2"/>
        <v>0</v>
      </c>
      <c r="K16" s="105">
        <f t="shared" si="2"/>
        <v>0</v>
      </c>
      <c r="L16" s="105">
        <f t="shared" si="2"/>
        <v>0</v>
      </c>
      <c r="M16" s="106">
        <f t="shared" si="2"/>
        <v>0</v>
      </c>
    </row>
    <row r="17" spans="1:13" ht="12.75">
      <c r="A17" s="181" t="s">
        <v>92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</row>
    <row r="18" spans="1:13" ht="12.75">
      <c r="A18" s="81" t="s">
        <v>93</v>
      </c>
      <c r="B18" s="82" t="s">
        <v>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>
        <f>SUM(C18:L18)</f>
        <v>0</v>
      </c>
    </row>
    <row r="19" spans="1:13" ht="12.75">
      <c r="A19" s="81" t="s">
        <v>94</v>
      </c>
      <c r="B19" s="82" t="s">
        <v>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>
        <f>SUM(C19:L19)</f>
        <v>0</v>
      </c>
    </row>
    <row r="20" spans="1:13" ht="12.75">
      <c r="A20" s="81" t="s">
        <v>88</v>
      </c>
      <c r="B20" s="82" t="s">
        <v>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>
        <f>SUM(C20:L20)</f>
        <v>0</v>
      </c>
    </row>
    <row r="21" spans="1:13" ht="12.75">
      <c r="A21" s="81" t="s">
        <v>95</v>
      </c>
      <c r="B21" s="82" t="s">
        <v>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>
        <f>SUM(C21:L21)</f>
        <v>0</v>
      </c>
    </row>
    <row r="22" spans="1:13" ht="12.75">
      <c r="A22" s="81" t="s">
        <v>85</v>
      </c>
      <c r="B22" s="82" t="s">
        <v>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>
        <f>SUM(C22:L22)</f>
        <v>0</v>
      </c>
    </row>
    <row r="23" spans="1:13" s="85" customFormat="1" ht="12.75">
      <c r="A23" s="83" t="str">
        <f>CONCATENATE(A17," Total")</f>
        <v>Technology Total</v>
      </c>
      <c r="B23" s="84" t="s">
        <v>1</v>
      </c>
      <c r="C23" s="105">
        <f>SUM(C18:C22)</f>
        <v>0</v>
      </c>
      <c r="D23" s="105">
        <f aca="true" t="shared" si="3" ref="D23:M23">SUM(D18:D22)</f>
        <v>0</v>
      </c>
      <c r="E23" s="105">
        <f t="shared" si="3"/>
        <v>0</v>
      </c>
      <c r="F23" s="105">
        <f t="shared" si="3"/>
        <v>0</v>
      </c>
      <c r="G23" s="105">
        <f t="shared" si="3"/>
        <v>0</v>
      </c>
      <c r="H23" s="105">
        <f t="shared" si="3"/>
        <v>0</v>
      </c>
      <c r="I23" s="105">
        <f t="shared" si="3"/>
        <v>0</v>
      </c>
      <c r="J23" s="105">
        <f t="shared" si="3"/>
        <v>0</v>
      </c>
      <c r="K23" s="105">
        <f t="shared" si="3"/>
        <v>0</v>
      </c>
      <c r="L23" s="105">
        <f t="shared" si="3"/>
        <v>0</v>
      </c>
      <c r="M23" s="106">
        <f t="shared" si="3"/>
        <v>0</v>
      </c>
    </row>
    <row r="24" spans="1:13" ht="12.75">
      <c r="A24" s="186" t="s">
        <v>96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</row>
    <row r="25" spans="1:13" ht="12.75">
      <c r="A25" s="81" t="s">
        <v>97</v>
      </c>
      <c r="B25" s="82" t="s">
        <v>11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>
        <f>SUM(C25:L25)</f>
        <v>0</v>
      </c>
    </row>
    <row r="26" spans="1:13" ht="12.75">
      <c r="A26" s="81" t="s">
        <v>98</v>
      </c>
      <c r="B26" s="82" t="s">
        <v>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>
        <f>SUM(C26:L26)</f>
        <v>0</v>
      </c>
    </row>
    <row r="27" spans="1:13" s="85" customFormat="1" ht="12.75">
      <c r="A27" s="83" t="str">
        <f>CONCATENATE(A24," Total")</f>
        <v>Contract Services Total</v>
      </c>
      <c r="B27" s="84" t="s">
        <v>11</v>
      </c>
      <c r="C27" s="105">
        <f>SUM(C25:C26)</f>
        <v>0</v>
      </c>
      <c r="D27" s="105">
        <f aca="true" t="shared" si="4" ref="D27:M27">SUM(D25:D26)</f>
        <v>0</v>
      </c>
      <c r="E27" s="105">
        <f t="shared" si="4"/>
        <v>0</v>
      </c>
      <c r="F27" s="105">
        <f t="shared" si="4"/>
        <v>0</v>
      </c>
      <c r="G27" s="105">
        <f t="shared" si="4"/>
        <v>0</v>
      </c>
      <c r="H27" s="105">
        <f t="shared" si="4"/>
        <v>0</v>
      </c>
      <c r="I27" s="105">
        <f t="shared" si="4"/>
        <v>0</v>
      </c>
      <c r="J27" s="105">
        <f t="shared" si="4"/>
        <v>0</v>
      </c>
      <c r="K27" s="105">
        <f t="shared" si="4"/>
        <v>0</v>
      </c>
      <c r="L27" s="105">
        <f t="shared" si="4"/>
        <v>0</v>
      </c>
      <c r="M27" s="106">
        <f t="shared" si="4"/>
        <v>0</v>
      </c>
    </row>
    <row r="28" spans="1:13" s="85" customFormat="1" ht="22.5" customHeight="1">
      <c r="A28" s="199" t="s">
        <v>99</v>
      </c>
      <c r="B28" s="203" t="s">
        <v>1</v>
      </c>
      <c r="C28" s="108">
        <f>SUM(C27,C23,C16,C8)</f>
        <v>0</v>
      </c>
      <c r="D28" s="108">
        <f aca="true" t="shared" si="5" ref="D28:M28">SUM(D27,D23,D16,D8)</f>
        <v>0</v>
      </c>
      <c r="E28" s="108">
        <f t="shared" si="5"/>
        <v>0</v>
      </c>
      <c r="F28" s="108">
        <f t="shared" si="5"/>
        <v>0</v>
      </c>
      <c r="G28" s="108">
        <f t="shared" si="5"/>
        <v>0</v>
      </c>
      <c r="H28" s="108">
        <f t="shared" si="5"/>
        <v>0</v>
      </c>
      <c r="I28" s="108">
        <f t="shared" si="5"/>
        <v>0</v>
      </c>
      <c r="J28" s="108">
        <f t="shared" si="5"/>
        <v>0</v>
      </c>
      <c r="K28" s="108">
        <f t="shared" si="5"/>
        <v>0</v>
      </c>
      <c r="L28" s="108">
        <f t="shared" si="5"/>
        <v>0</v>
      </c>
      <c r="M28" s="109">
        <f t="shared" si="5"/>
        <v>0</v>
      </c>
    </row>
    <row r="29" spans="1:13" ht="24" customHeight="1" thickBot="1">
      <c r="A29" s="200"/>
      <c r="B29" s="204"/>
      <c r="C29" s="201" t="s">
        <v>141</v>
      </c>
      <c r="D29" s="202"/>
      <c r="E29" s="202"/>
      <c r="F29" s="202"/>
      <c r="G29" s="202"/>
      <c r="H29" s="202"/>
      <c r="I29" s="202"/>
      <c r="J29" s="202"/>
      <c r="K29" s="202"/>
      <c r="L29" s="202"/>
      <c r="M29" s="120">
        <f>(C32*D32)+(C33*D33)+(C34*D34)+(C35*D35)+(C36*D36)+(C37*D37)+(C38*D38)+(C39*D39)+(C40*D40)+(C41*D41)</f>
        <v>1</v>
      </c>
    </row>
    <row r="30" spans="1:4" ht="12.75">
      <c r="A30" s="196" t="s">
        <v>140</v>
      </c>
      <c r="B30" s="197" t="s">
        <v>3</v>
      </c>
      <c r="C30" s="194" t="s">
        <v>4</v>
      </c>
      <c r="D30" s="195"/>
    </row>
    <row r="31" spans="1:4" ht="12.75">
      <c r="A31" s="181"/>
      <c r="B31" s="198"/>
      <c r="C31" s="116" t="s">
        <v>142</v>
      </c>
      <c r="D31" s="117" t="s">
        <v>143</v>
      </c>
    </row>
    <row r="32" spans="1:4" ht="12.75">
      <c r="A32" s="112" t="s">
        <v>130</v>
      </c>
      <c r="B32" s="110">
        <v>20</v>
      </c>
      <c r="C32" s="111">
        <v>10</v>
      </c>
      <c r="D32" s="118" t="b">
        <f>IF(M$28&gt;=B32,TRUE,FALSE)</f>
        <v>0</v>
      </c>
    </row>
    <row r="33" spans="1:4" ht="12.75">
      <c r="A33" s="112" t="s">
        <v>131</v>
      </c>
      <c r="B33" s="110">
        <v>20</v>
      </c>
      <c r="C33" s="111">
        <v>9</v>
      </c>
      <c r="D33" s="118" t="b">
        <f>IF(M$28&gt;=B34,IF(M$28&lt;B33,TRUE,FALSE))</f>
        <v>0</v>
      </c>
    </row>
    <row r="34" spans="1:4" ht="12.75">
      <c r="A34" s="112" t="s">
        <v>132</v>
      </c>
      <c r="B34" s="110">
        <v>10</v>
      </c>
      <c r="C34" s="111">
        <v>8</v>
      </c>
      <c r="D34" s="118" t="b">
        <f aca="true" t="shared" si="6" ref="D34:D40">IF(M$28&gt;=B35,IF(M$28&lt;B34,TRUE,FALSE))</f>
        <v>0</v>
      </c>
    </row>
    <row r="35" spans="1:4" ht="12.75">
      <c r="A35" s="112" t="s">
        <v>133</v>
      </c>
      <c r="B35" s="110">
        <v>5</v>
      </c>
      <c r="C35" s="111">
        <v>7</v>
      </c>
      <c r="D35" s="118" t="b">
        <f t="shared" si="6"/>
        <v>0</v>
      </c>
    </row>
    <row r="36" spans="1:4" ht="12.75">
      <c r="A36" s="112" t="s">
        <v>134</v>
      </c>
      <c r="B36" s="110">
        <v>2</v>
      </c>
      <c r="C36" s="111">
        <v>6</v>
      </c>
      <c r="D36" s="118" t="b">
        <f t="shared" si="6"/>
        <v>0</v>
      </c>
    </row>
    <row r="37" spans="1:4" ht="12.75">
      <c r="A37" s="112" t="s">
        <v>135</v>
      </c>
      <c r="B37" s="110">
        <v>1</v>
      </c>
      <c r="C37" s="111">
        <v>5</v>
      </c>
      <c r="D37" s="118" t="b">
        <f t="shared" si="6"/>
        <v>0</v>
      </c>
    </row>
    <row r="38" spans="1:4" ht="12.75">
      <c r="A38" s="112" t="s">
        <v>136</v>
      </c>
      <c r="B38" s="110">
        <v>0.5</v>
      </c>
      <c r="C38" s="111">
        <v>4</v>
      </c>
      <c r="D38" s="118" t="b">
        <f t="shared" si="6"/>
        <v>0</v>
      </c>
    </row>
    <row r="39" spans="1:4" ht="12.75">
      <c r="A39" s="112" t="s">
        <v>137</v>
      </c>
      <c r="B39" s="110">
        <v>0.25</v>
      </c>
      <c r="C39" s="111">
        <v>3</v>
      </c>
      <c r="D39" s="118" t="b">
        <f t="shared" si="6"/>
        <v>0</v>
      </c>
    </row>
    <row r="40" spans="1:4" ht="12.75">
      <c r="A40" s="112" t="s">
        <v>138</v>
      </c>
      <c r="B40" s="110">
        <v>0.1</v>
      </c>
      <c r="C40" s="111">
        <v>2</v>
      </c>
      <c r="D40" s="118" t="b">
        <f t="shared" si="6"/>
        <v>0</v>
      </c>
    </row>
    <row r="41" spans="1:4" ht="13.5" thickBot="1">
      <c r="A41" s="113" t="s">
        <v>139</v>
      </c>
      <c r="B41" s="114">
        <v>0.025</v>
      </c>
      <c r="C41" s="115">
        <v>1</v>
      </c>
      <c r="D41" s="119" t="b">
        <f>IF(M$28&lt;B41,TRUE,FALSE)</f>
        <v>1</v>
      </c>
    </row>
  </sheetData>
  <mergeCells count="14">
    <mergeCell ref="C30:D30"/>
    <mergeCell ref="A30:A31"/>
    <mergeCell ref="B30:B31"/>
    <mergeCell ref="A28:A29"/>
    <mergeCell ref="C29:L29"/>
    <mergeCell ref="B28:B29"/>
    <mergeCell ref="A17:M17"/>
    <mergeCell ref="M1:M2"/>
    <mergeCell ref="A24:M24"/>
    <mergeCell ref="A1:A2"/>
    <mergeCell ref="B1:B2"/>
    <mergeCell ref="C1:L1"/>
    <mergeCell ref="A3:M3"/>
    <mergeCell ref="A9:M9"/>
  </mergeCells>
  <conditionalFormatting sqref="B4:B8 B25:B28 B18:B23 B10:B16">
    <cfRule type="cellIs" priority="1" dxfId="2" operator="equal" stopIfTrue="1">
      <formula>"High"</formula>
    </cfRule>
    <cfRule type="cellIs" priority="2" dxfId="1" operator="equal" stopIfTrue="1">
      <formula>"Med"</formula>
    </cfRule>
    <cfRule type="cellIs" priority="3" dxfId="0" operator="equal" stopIfTrue="1">
      <formula>"Low"</formula>
    </cfRule>
  </conditionalFormatting>
  <printOptions horizontalCentered="1" verticalCentered="1"/>
  <pageMargins left="0.1" right="0.1" top="0.75" bottom="0.75" header="0.5" footer="0.5"/>
  <pageSetup horizontalDpi="600" verticalDpi="600" orientation="landscape" r:id="rId1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14"/>
    </sheetView>
  </sheetViews>
  <sheetFormatPr defaultColWidth="9.140625" defaultRowHeight="12.75"/>
  <cols>
    <col min="1" max="1" width="21.421875" style="14" customWidth="1"/>
    <col min="2" max="6" width="10.8515625" style="14" customWidth="1"/>
    <col min="7" max="7" width="12.57421875" style="14" customWidth="1"/>
    <col min="8" max="8" width="9.421875" style="14" customWidth="1"/>
    <col min="9" max="9" width="7.57421875" style="14" customWidth="1"/>
    <col min="10" max="10" width="9.28125" style="14" customWidth="1"/>
    <col min="11" max="14" width="8.140625" style="14" customWidth="1"/>
    <col min="15" max="16384" width="9.140625" style="14" customWidth="1"/>
  </cols>
  <sheetData>
    <row r="1" spans="1:14" ht="25.5">
      <c r="A1" s="20" t="s">
        <v>0</v>
      </c>
      <c r="B1" s="165" t="s">
        <v>66</v>
      </c>
      <c r="C1" s="165"/>
      <c r="D1" s="165"/>
      <c r="E1" s="165"/>
      <c r="F1" s="165"/>
      <c r="G1" s="165"/>
      <c r="H1" s="165" t="s">
        <v>13</v>
      </c>
      <c r="I1" s="208"/>
      <c r="J1" s="165" t="s">
        <v>68</v>
      </c>
      <c r="K1" s="165"/>
      <c r="L1" s="165"/>
      <c r="M1" s="165" t="s">
        <v>12</v>
      </c>
      <c r="N1" s="209"/>
    </row>
    <row r="2" spans="1:14" s="15" customFormat="1" ht="12.75" customHeight="1">
      <c r="A2" s="205" t="s">
        <v>15</v>
      </c>
      <c r="B2" s="179" t="str">
        <f>'Business Value Determination'!B2</f>
        <v>Business Results</v>
      </c>
      <c r="C2" s="179" t="str">
        <f>'Business Value Determination'!C2</f>
        <v>Customer Results</v>
      </c>
      <c r="D2" s="179" t="str">
        <f>'Business Value Determination'!D2</f>
        <v>Processes and Activities</v>
      </c>
      <c r="E2" s="179" t="str">
        <f>'Business Value Determination'!E2</f>
        <v>People</v>
      </c>
      <c r="F2" s="179" t="str">
        <f>'Business Value Determination'!F2</f>
        <v>Technology</v>
      </c>
      <c r="G2" s="179" t="str">
        <f>'Business Value Determination'!G2</f>
        <v>Other Fixed Assets</v>
      </c>
      <c r="H2" s="207"/>
      <c r="I2" s="207"/>
      <c r="J2" s="207"/>
      <c r="K2" s="207"/>
      <c r="L2" s="207"/>
      <c r="M2" s="210"/>
      <c r="N2" s="211"/>
    </row>
    <row r="3" spans="1:14" s="15" customFormat="1" ht="12.75">
      <c r="A3" s="205"/>
      <c r="B3" s="207"/>
      <c r="C3" s="207"/>
      <c r="D3" s="207"/>
      <c r="E3" s="207"/>
      <c r="F3" s="207"/>
      <c r="G3" s="207"/>
      <c r="H3" s="207"/>
      <c r="I3" s="207"/>
      <c r="J3" s="24" t="s">
        <v>2</v>
      </c>
      <c r="K3" s="24" t="s">
        <v>1</v>
      </c>
      <c r="L3" s="24" t="s">
        <v>11</v>
      </c>
      <c r="M3" s="210"/>
      <c r="N3" s="211"/>
    </row>
    <row r="4" spans="1:14" s="15" customFormat="1" ht="12.75">
      <c r="A4" s="206"/>
      <c r="B4" s="207"/>
      <c r="C4" s="207"/>
      <c r="D4" s="207"/>
      <c r="E4" s="207"/>
      <c r="F4" s="207"/>
      <c r="G4" s="207"/>
      <c r="H4" s="207"/>
      <c r="I4" s="207"/>
      <c r="J4" s="25">
        <v>0.75</v>
      </c>
      <c r="K4" s="25">
        <v>0.5</v>
      </c>
      <c r="L4" s="25">
        <v>0.25</v>
      </c>
      <c r="M4" s="210"/>
      <c r="N4" s="211"/>
    </row>
    <row r="5" spans="1:14" s="15" customFormat="1" ht="12.75">
      <c r="A5" s="206"/>
      <c r="B5" s="212" t="s">
        <v>67</v>
      </c>
      <c r="C5" s="207"/>
      <c r="D5" s="207"/>
      <c r="E5" s="207"/>
      <c r="F5" s="207"/>
      <c r="G5" s="207"/>
      <c r="H5" s="207"/>
      <c r="I5" s="207"/>
      <c r="J5" s="179" t="s">
        <v>9</v>
      </c>
      <c r="K5" s="179" t="s">
        <v>10</v>
      </c>
      <c r="L5" s="210"/>
      <c r="M5" s="210"/>
      <c r="N5" s="211"/>
    </row>
    <row r="6" spans="1:14" s="15" customFormat="1" ht="12.75">
      <c r="A6" s="206"/>
      <c r="B6" s="16">
        <f>'Business Value Determination'!H3</f>
        <v>0.12666666666666668</v>
      </c>
      <c r="C6" s="16">
        <f>'Business Value Determination'!H4</f>
        <v>0.17333333333333334</v>
      </c>
      <c r="D6" s="16">
        <f>'Business Value Determination'!H5</f>
        <v>0.14</v>
      </c>
      <c r="E6" s="16">
        <f>'Business Value Determination'!H6</f>
        <v>0.15333333333333332</v>
      </c>
      <c r="F6" s="16">
        <f>'Business Value Determination'!H7</f>
        <v>0.24666666666666667</v>
      </c>
      <c r="G6" s="16">
        <f>'Business Value Determination'!H8</f>
        <v>0.16</v>
      </c>
      <c r="H6" s="23" t="s">
        <v>14</v>
      </c>
      <c r="I6" s="17" t="s">
        <v>4</v>
      </c>
      <c r="J6" s="210"/>
      <c r="K6" s="17" t="s">
        <v>4</v>
      </c>
      <c r="L6" s="17" t="s">
        <v>3</v>
      </c>
      <c r="M6" s="23" t="s">
        <v>3</v>
      </c>
      <c r="N6" s="26" t="s">
        <v>4</v>
      </c>
    </row>
    <row r="7" spans="1:14" s="15" customFormat="1" ht="21" customHeight="1">
      <c r="A7" s="215" t="s">
        <v>158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4"/>
    </row>
    <row r="8" spans="1:14" ht="21" customHeight="1">
      <c r="A8" s="1" t="s">
        <v>163</v>
      </c>
      <c r="B8" s="3">
        <v>8</v>
      </c>
      <c r="C8" s="3">
        <v>2</v>
      </c>
      <c r="D8" s="3">
        <v>7</v>
      </c>
      <c r="E8" s="3">
        <v>5</v>
      </c>
      <c r="F8" s="3">
        <v>8</v>
      </c>
      <c r="G8" s="3">
        <v>3</v>
      </c>
      <c r="H8" s="18">
        <f>'ROM Cost Estimate'!M29</f>
        <v>1</v>
      </c>
      <c r="I8" s="21">
        <f aca="true" t="shared" si="0" ref="I8:I14">B8*B$6+C8*C$6+D8*D$6+E8*E$6+F8*F$6+G8*G$6</f>
        <v>5.5600000000000005</v>
      </c>
      <c r="J8" s="67" t="str">
        <f>'Risk Register'!$D$15</f>
        <v>Med</v>
      </c>
      <c r="K8" s="67" t="str">
        <f>'Risk Register'!$E$15</f>
        <v>Med</v>
      </c>
      <c r="L8" s="67" t="str">
        <f>'Risk Register'!$F$15</f>
        <v>High</v>
      </c>
      <c r="M8" s="21">
        <f aca="true" t="shared" si="1" ref="M8:M14">IF(H8+(H8*SUM(IF($J8=$J$3,$J$4,IF($J8=$K$3,$K$4,$L$4)))*SUM(IF(L8=$J$3,$J$4,IF(L8=$K$3,$K$4,$L$4))))&gt;10,10,H8+(H8*SUM(IF($J8=$J$3,$J$4,IF($J8=$K$3,$K$4,$L$4)))*SUM(IF(L8=$J$3,$J$4,IF(L8=$K$3,$K$4,$L$4)))))</f>
        <v>1.375</v>
      </c>
      <c r="N8" s="27">
        <f aca="true" t="shared" si="2" ref="N8:N14">IF(I8-(I8*SUM(IF($J8=$J$3,$J$4,IF($J8=$K$3,$K$4,$L$4)))*SUM(IF(K8=$J$3,$J$4,IF(K8=$K$3,$K$4,$L$4))))&gt;10,10,I8-(I8*SUM(IF($J8=$J$3,$J$4,IF($J8=$K$3,$K$4,$L$4)))*SUM(IF(K8=$J$3,$J$4,IF(K8=$K$3,$K$4,$L$4)))))</f>
        <v>4.17</v>
      </c>
    </row>
    <row r="9" spans="1:14" ht="21" customHeight="1">
      <c r="A9" s="1" t="s">
        <v>164</v>
      </c>
      <c r="B9" s="3">
        <v>9</v>
      </c>
      <c r="C9" s="3">
        <v>6</v>
      </c>
      <c r="D9" s="3">
        <v>5</v>
      </c>
      <c r="E9" s="3">
        <v>4</v>
      </c>
      <c r="F9" s="3">
        <v>4</v>
      </c>
      <c r="G9" s="3">
        <v>8</v>
      </c>
      <c r="H9" s="18">
        <v>7</v>
      </c>
      <c r="I9" s="21">
        <f t="shared" si="0"/>
        <v>5.760000000000001</v>
      </c>
      <c r="J9" s="18" t="s">
        <v>1</v>
      </c>
      <c r="K9" s="18" t="s">
        <v>1</v>
      </c>
      <c r="L9" s="18" t="s">
        <v>1</v>
      </c>
      <c r="M9" s="21">
        <f t="shared" si="1"/>
        <v>8.75</v>
      </c>
      <c r="N9" s="27">
        <f t="shared" si="2"/>
        <v>4.32</v>
      </c>
    </row>
    <row r="10" spans="1:14" ht="21" customHeight="1">
      <c r="A10" s="1" t="s">
        <v>165</v>
      </c>
      <c r="B10" s="3">
        <v>4</v>
      </c>
      <c r="C10" s="3">
        <v>2</v>
      </c>
      <c r="D10" s="3">
        <v>6</v>
      </c>
      <c r="E10" s="3">
        <v>2</v>
      </c>
      <c r="F10" s="3">
        <v>9</v>
      </c>
      <c r="G10" s="3">
        <v>4</v>
      </c>
      <c r="H10" s="18">
        <v>7</v>
      </c>
      <c r="I10" s="21">
        <f t="shared" si="0"/>
        <v>4.86</v>
      </c>
      <c r="J10" s="18" t="s">
        <v>2</v>
      </c>
      <c r="K10" s="18" t="s">
        <v>1</v>
      </c>
      <c r="L10" s="18" t="s">
        <v>11</v>
      </c>
      <c r="M10" s="21">
        <f t="shared" si="1"/>
        <v>8.3125</v>
      </c>
      <c r="N10" s="27">
        <f t="shared" si="2"/>
        <v>3.0375</v>
      </c>
    </row>
    <row r="11" spans="1:14" ht="21" customHeight="1">
      <c r="A11" s="215" t="s">
        <v>159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ht="21" customHeight="1">
      <c r="A12" s="1" t="s">
        <v>162</v>
      </c>
      <c r="B12" s="3">
        <v>7</v>
      </c>
      <c r="C12" s="3">
        <v>5</v>
      </c>
      <c r="D12" s="3">
        <v>5</v>
      </c>
      <c r="E12" s="3">
        <v>10</v>
      </c>
      <c r="F12" s="3">
        <v>3</v>
      </c>
      <c r="G12" s="3">
        <v>9</v>
      </c>
      <c r="H12" s="18">
        <v>6</v>
      </c>
      <c r="I12" s="21">
        <f t="shared" si="0"/>
        <v>6.166666666666666</v>
      </c>
      <c r="J12" s="18" t="s">
        <v>2</v>
      </c>
      <c r="K12" s="18" t="s">
        <v>1</v>
      </c>
      <c r="L12" s="18" t="s">
        <v>1</v>
      </c>
      <c r="M12" s="21">
        <f t="shared" si="1"/>
        <v>8.25</v>
      </c>
      <c r="N12" s="27">
        <f t="shared" si="2"/>
        <v>3.854166666666666</v>
      </c>
    </row>
    <row r="13" spans="1:14" ht="21" customHeight="1">
      <c r="A13" s="1" t="s">
        <v>161</v>
      </c>
      <c r="B13" s="3">
        <v>6</v>
      </c>
      <c r="C13" s="3">
        <v>8</v>
      </c>
      <c r="D13" s="3">
        <v>5</v>
      </c>
      <c r="E13" s="3">
        <v>2</v>
      </c>
      <c r="F13" s="3">
        <v>5</v>
      </c>
      <c r="G13" s="3">
        <v>7</v>
      </c>
      <c r="H13" s="18">
        <v>9</v>
      </c>
      <c r="I13" s="21">
        <f t="shared" si="0"/>
        <v>5.506666666666667</v>
      </c>
      <c r="J13" s="18" t="s">
        <v>11</v>
      </c>
      <c r="K13" s="18" t="s">
        <v>2</v>
      </c>
      <c r="L13" s="18" t="s">
        <v>2</v>
      </c>
      <c r="M13" s="21">
        <f t="shared" si="1"/>
        <v>10</v>
      </c>
      <c r="N13" s="27">
        <f t="shared" si="2"/>
        <v>4.474166666666667</v>
      </c>
    </row>
    <row r="14" spans="1:14" ht="21" customHeight="1" thickBot="1">
      <c r="A14" s="2" t="s">
        <v>160</v>
      </c>
      <c r="B14" s="4">
        <v>10</v>
      </c>
      <c r="C14" s="4">
        <v>9</v>
      </c>
      <c r="D14" s="4">
        <v>9</v>
      </c>
      <c r="E14" s="4">
        <v>1</v>
      </c>
      <c r="F14" s="4">
        <v>1</v>
      </c>
      <c r="G14" s="4">
        <v>9</v>
      </c>
      <c r="H14" s="19">
        <v>2</v>
      </c>
      <c r="I14" s="22">
        <f t="shared" si="0"/>
        <v>5.926666666666668</v>
      </c>
      <c r="J14" s="19" t="s">
        <v>11</v>
      </c>
      <c r="K14" s="19" t="s">
        <v>1</v>
      </c>
      <c r="L14" s="19" t="s">
        <v>11</v>
      </c>
      <c r="M14" s="22">
        <f t="shared" si="1"/>
        <v>2.125</v>
      </c>
      <c r="N14" s="28">
        <f t="shared" si="2"/>
        <v>5.185833333333334</v>
      </c>
    </row>
  </sheetData>
  <mergeCells count="16">
    <mergeCell ref="A7:N7"/>
    <mergeCell ref="A11:N11"/>
    <mergeCell ref="M1:N5"/>
    <mergeCell ref="J5:J6"/>
    <mergeCell ref="B5:G5"/>
    <mergeCell ref="K5:L5"/>
    <mergeCell ref="A2:A6"/>
    <mergeCell ref="J1:L2"/>
    <mergeCell ref="B2:B4"/>
    <mergeCell ref="C2:C4"/>
    <mergeCell ref="D2:D4"/>
    <mergeCell ref="G2:G4"/>
    <mergeCell ref="B1:G1"/>
    <mergeCell ref="H1:I5"/>
    <mergeCell ref="E2:E4"/>
    <mergeCell ref="F2:F4"/>
  </mergeCells>
  <conditionalFormatting sqref="J8:L10 J12:L14">
    <cfRule type="cellIs" priority="1" dxfId="0" operator="equal" stopIfTrue="1">
      <formula>"High"</formula>
    </cfRule>
    <cfRule type="cellIs" priority="2" dxfId="1" operator="equal" stopIfTrue="1">
      <formula>"Med"</formula>
    </cfRule>
    <cfRule type="cellIs" priority="3" dxfId="2" operator="equal" stopIfTrue="1">
      <formula>"Low"</formula>
    </cfRule>
  </conditionalFormatting>
  <dataValidations count="2">
    <dataValidation type="list" allowBlank="1" showInputMessage="1" showErrorMessage="1" promptTitle="Cost Estimation" prompt="10 - $20,000,000 or greater&#10;9 - $10,000,000 - $19,999,999&#10;8 - $5,000,000 - $9,999,999&#10;7 - $2,000,000 - $4,999,999&#10;6  -$1,000,000 - $1,999,999&#10;5 - $500,000 - $999,999&#10;4 - $250,000 - $499,999&#10;3 - $100,000 - $249,999&#10;2 - $25,000 - $99,999 &#10;1 - 0 - $24,999" errorTitle="Invalid Data" error="Entry must be between 1 and 10" sqref="H8:H10 H12:H14">
      <formula1>"1,2,3,4,5,6,7,8,9,10"</formula1>
    </dataValidation>
    <dataValidation type="list" allowBlank="1" showInputMessage="1" showErrorMessage="1" promptTitle="Value Assessment" prompt="10 - The highest score - most value&#10;1 -  The lowest score - no value" errorTitle="Invalid Data" error="Entry must be in the range of 1 - 10" sqref="B8:G10 B12:G14">
      <formula1>"1,2,3,4,5,6,7,8,9,10"</formula1>
    </dataValidation>
  </dataValidations>
  <printOptions horizontalCentered="1" verticalCentered="1"/>
  <pageMargins left="0.1" right="0.1" top="0.75" bottom="0.75" header="0.5" footer="0.5"/>
  <pageSetup horizontalDpi="600" verticalDpi="600" orientation="landscape" r:id="rId1"/>
  <headerFooter alignWithMargins="0">
    <oddHeader>&amp;L&amp;"Arial Narrow,Bold"&amp;11&amp;F&amp;C&amp;"Arial Narrow,Bold"&amp;12&amp;A&amp;R&amp;"Arial Narrow,Bold"&amp;11DRAFT
 &amp;G</oddHeader>
    <oddFooter>&amp;L&amp;"Arial Narrow,Regular"&amp;8VMM Analysis v1.0&amp;C&amp;"Arial Narrow,Bold"&amp;11Page &amp;P of &amp;N&amp;R&amp;"Arial Narrow,Bold"&amp;D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Viesturs Lenss</cp:lastModifiedBy>
  <cp:lastPrinted>2006-11-09T16:02:15Z</cp:lastPrinted>
  <dcterms:created xsi:type="dcterms:W3CDTF">2005-08-11T14:50:21Z</dcterms:created>
  <dcterms:modified xsi:type="dcterms:W3CDTF">2007-09-10T04:03:38Z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