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599" activeTab="0"/>
  </bookViews>
  <sheets>
    <sheet name="Current design status checklist" sheetId="1" r:id="rId1"/>
    <sheet name="Current procurement status" sheetId="2" r:id="rId2"/>
  </sheets>
  <definedNames>
    <definedName name="_xlnm.Print_Titles" localSheetId="0">'Current design status checklist'!$1:$2</definedName>
    <definedName name="_xlnm.Print_Titles" localSheetId="1">'Current procurement status'!$1:$2</definedName>
  </definedNames>
  <calcPr fullCalcOnLoad="1"/>
</workbook>
</file>

<file path=xl/sharedStrings.xml><?xml version="1.0" encoding="utf-8"?>
<sst xmlns="http://schemas.openxmlformats.org/spreadsheetml/2006/main" count="717" uniqueCount="206">
  <si>
    <t>1/2</t>
  </si>
  <si>
    <t>1/3</t>
  </si>
  <si>
    <t>2/1</t>
  </si>
  <si>
    <t>3/1</t>
  </si>
  <si>
    <t>yes</t>
  </si>
  <si>
    <t>no</t>
  </si>
  <si>
    <t>na</t>
  </si>
  <si>
    <t>anode side panel redesigned for ground lugs etc.</t>
  </si>
  <si>
    <t>anode side panel prototyped for ground lugs etc.</t>
  </si>
  <si>
    <t>final feature definition of frame signed off</t>
  </si>
  <si>
    <t>4/1</t>
  </si>
  <si>
    <t>234/2</t>
  </si>
  <si>
    <t>base chamber design available from FNAL?</t>
  </si>
  <si>
    <t>partial</t>
  </si>
  <si>
    <t>final frame and chamber design prototyped together?</t>
  </si>
  <si>
    <t>cable exit tiedowns defined</t>
  </si>
  <si>
    <t>cable exit tiedowns drafted</t>
  </si>
  <si>
    <t>cable exit tiedowns prototyped</t>
  </si>
  <si>
    <t>FNAL drawings converged to PSL's in all respects?</t>
  </si>
  <si>
    <t>existing parts retrofitted for 19-pin HV connectors</t>
  </si>
  <si>
    <t>alignment features included in frame design?</t>
  </si>
  <si>
    <t>existing parts retrofitted for cable exit tiedowns</t>
  </si>
  <si>
    <t>fixed point selection and tolerance reviewed</t>
  </si>
  <si>
    <t>Notes</t>
  </si>
  <si>
    <t>cathode connector rivet spotfaces added to design</t>
  </si>
  <si>
    <t>existing parts retrofitted for connector rivet spotfaces</t>
  </si>
  <si>
    <t>2 ME234/2 shipped March 23 to be retrofitted by Sergei Lusin at FNAL; others waiting for definition</t>
  </si>
  <si>
    <t>anode cable paths thru frame decided? (notches in extrusion vs. holes in side panel at each location)</t>
  </si>
  <si>
    <t>waiting for definition from integration</t>
  </si>
  <si>
    <t>existing parts retrofitted for anode cable strain relief?</t>
  </si>
  <si>
    <t>at least HV, ALCT output, LV input, cathode output, anode output, alignment</t>
  </si>
  <si>
    <t>gas line integration with frame</t>
  </si>
  <si>
    <t>forgotten items!  Add here</t>
  </si>
  <si>
    <t>CMS CSC Frame status</t>
  </si>
  <si>
    <t>basic structural frame prototyped ever?</t>
  </si>
  <si>
    <t>current (today's) frame design prototyped ever?</t>
  </si>
  <si>
    <t>PSL on-chamber integration assembly drawing completed</t>
  </si>
  <si>
    <t>most are waiting for definition from integration</t>
  </si>
  <si>
    <t>existing parts retrofitted for cooling line integration with frame</t>
  </si>
  <si>
    <t>cooling line integration with frame defined?</t>
  </si>
  <si>
    <t>drawings for cooling line integration with frame</t>
  </si>
  <si>
    <t>retrofit anode covers for 1/8 chmfr</t>
  </si>
  <si>
    <t>yes but uninspected</t>
  </si>
  <si>
    <t>initial prod. Qty anode side panel bid, built &amp; inspected?</t>
  </si>
  <si>
    <t>prod. Qty/prototype qty/kitting/bulk/shipping defined &amp; signed off</t>
  </si>
  <si>
    <t>both box &amp; trough</t>
  </si>
  <si>
    <t>?</t>
  </si>
  <si>
    <t>basic structural frame design drafted &amp; checked? (may be without integration or alignment or other required features)</t>
  </si>
  <si>
    <t>see above</t>
  </si>
  <si>
    <t>anode cable strain relief holes on anode top extrusion drawing?</t>
  </si>
  <si>
    <t>We need a feature freeze to allow orderly production and a viable project schedule</t>
  </si>
  <si>
    <t>requirements TBD</t>
  </si>
  <si>
    <t>requirements for most TBD</t>
  </si>
  <si>
    <t>2 ME234/2 shipped March 23 to be retrofitted by FNAL; 2 ME234/2 shipped May 2000 retrofitted by PSL; qty 21 for ME234/2 bids back; award should be this week.</t>
  </si>
  <si>
    <t>final frame, chamber, electronics, &amp; integration design prototyped together?</t>
  </si>
  <si>
    <t>mounting for V2 cooling plate for cathode/alct/lvdb defined</t>
  </si>
  <si>
    <t>mounting for V2 cooling plate for cathode/alct/lvdb drafted</t>
  </si>
  <si>
    <t>V1 cathode cooler mounting removed from drawings</t>
  </si>
  <si>
    <t>V1 cathode cooler was prototyped in summer 1999 on an ME234/2 prototype; the mount features are present in all ME234/2, ME2/1, and ME3/1 prototypes through June 2000, and in all ME234/2 initial production (25 frames)</t>
  </si>
  <si>
    <t>mounting for V2 cooling plate for cathode/alct/lvdb prototyped</t>
  </si>
  <si>
    <t>existing parts retrofitted for V2 cooling plate mount</t>
  </si>
  <si>
    <t>existing parts retrofitted for HV grounding/interlock proposed by Florida in mid-May 2000</t>
  </si>
  <si>
    <t>Most are waiting for the ME234/2 prototypes to be tried &amp; the base design approved; also ME4/1 waits for locations of anode protection board connectors to be specified by FNAL</t>
  </si>
  <si>
    <t>Go with protruding-card path for July 2000 prototype of ME1/2, despite known interference with cable tray</t>
  </si>
  <si>
    <t>see also requirements freeze, near top of this list</t>
  </si>
  <si>
    <t>PSL does not have funding for checking FNAL duplicate drawings, so detection of discrepencies is incidental to funded work only.  (Since FNAL chose to duplicate drawings, it is FNAL's responsibility to assure correctness of their drawings.)</t>
  </si>
  <si>
    <t>existing parts retrofitted for cathode/alct/lvdb cooling connection strain relief</t>
  </si>
  <si>
    <t>drawings revised for cathode/alct/lvdb cooling connection strain relief</t>
  </si>
  <si>
    <t>requirement added to frames May 2000</t>
  </si>
  <si>
    <t>redesigned to accommodate HV grounding &amp; interlock proposed by Florida in mid-May 2000</t>
  </si>
  <si>
    <t># needed for full endcaps</t>
  </si>
  <si>
    <t>NA</t>
  </si>
  <si>
    <t>ME234/2</t>
  </si>
  <si>
    <t>ME2/1</t>
  </si>
  <si>
    <t>ME3/1</t>
  </si>
  <si>
    <t>ME1/2</t>
  </si>
  <si>
    <t>ME1/3</t>
  </si>
  <si>
    <t>ME4/1</t>
  </si>
  <si>
    <t>layers 2 &amp; 3 only</t>
  </si>
  <si>
    <t>frame sets for spare complete chambers</t>
  </si>
  <si>
    <t>frame set equivalents of spare parts</t>
  </si>
  <si>
    <t>total frame equivalents</t>
  </si>
  <si>
    <t>less initial production</t>
  </si>
  <si>
    <t>remaining production</t>
  </si>
  <si>
    <t># future prototypes (after summer 2000 list of 2 ME2/1, 2 ME3/1, 1 ME1/2)</t>
  </si>
  <si>
    <t>Note, frame procurement, integration design, and integration procurement are among the topics beyond the scope of this spreadsheet</t>
  </si>
  <si>
    <t>When the whole column below (all pages)  turns to only "yes" or "NA" entries, we are ready to go to full production on a given chamber frame.  Ready now?</t>
  </si>
  <si>
    <t>ME234/2 frames went to initial production procurement in spring 1999.  Others have not yet begun.</t>
  </si>
  <si>
    <t>datum reference marks added to sheet metal part drawings as applicable (for symmetric parts) for use in QC</t>
  </si>
  <si>
    <t>mostly no, as a consequence of the continuing lack of feature freeze</t>
  </si>
  <si>
    <t>maybe</t>
  </si>
  <si>
    <t>mounting for 96-channel anode cards removed from frame design?</t>
  </si>
  <si>
    <t>mounting for RPC's removed from frame design?</t>
  </si>
  <si>
    <t>anode card cover design exists</t>
  </si>
  <si>
    <t>anode card cover prototyped</t>
  </si>
  <si>
    <t>frame feature requirements frozen</t>
  </si>
  <si>
    <t>4 of 25 ME234/2 were retrofitted &amp; shipped; 21 remain to be inspected</t>
  </si>
  <si>
    <t>Shims</t>
  </si>
  <si>
    <t>Extrusion stock</t>
  </si>
  <si>
    <t>(5599B003, 5599C004, 5599A042 in 3 thicknesses each)</t>
  </si>
  <si>
    <t>HV side panel</t>
  </si>
  <si>
    <t>big end panel</t>
  </si>
  <si>
    <t>Sheet metal</t>
  </si>
  <si>
    <t>see common parts</t>
  </si>
  <si>
    <t>Stiffener plates (4 required per certain chambers)</t>
  </si>
  <si>
    <t>Extrusion stock 5185D042 (z-bracket material)</t>
  </si>
  <si>
    <t>Extrusion stock 5185c100-1 (material for most of chamber frame)</t>
  </si>
  <si>
    <t>Extrusion stock 5185c100-2 (material for small end of chamber frame)</t>
  </si>
  <si>
    <t>End plates</t>
  </si>
  <si>
    <t>Small end plate 5599B008</t>
  </si>
  <si>
    <t>End plate 5599B009</t>
  </si>
  <si>
    <t>Panel bolts</t>
  </si>
  <si>
    <t>5599B006</t>
  </si>
  <si>
    <t>5599B007 (used 2 per z-bracket pair)</t>
  </si>
  <si>
    <t>5599B005</t>
  </si>
  <si>
    <t>small end panel</t>
  </si>
  <si>
    <t>anode side panel</t>
  </si>
  <si>
    <t>2 received for summer prototypes 5/22/00</t>
  </si>
  <si>
    <t>100 shipped or on hand; 4 needed per chamber</t>
  </si>
  <si>
    <t>2 shipped; full prod qty 150 expected 6/6/00 (1 reqd/frame)</t>
  </si>
  <si>
    <t>initial prod on hand or shipped</t>
  </si>
  <si>
    <t>105 received 5/22/00; 8 are for summer 00 ME3/1 prototype pair</t>
  </si>
  <si>
    <t>Z brackets</t>
  </si>
  <si>
    <t>quantity needs definition/signoff for bidding and ordering full production quantities</t>
  </si>
  <si>
    <t>Frame extrusions</t>
  </si>
  <si>
    <t>HV top</t>
  </si>
  <si>
    <t>HV bottom</t>
  </si>
  <si>
    <t>Anode top</t>
  </si>
  <si>
    <t>Anode bottom</t>
  </si>
  <si>
    <t>Big end top</t>
  </si>
  <si>
    <t>Big end bottom</t>
  </si>
  <si>
    <t>Small end top</t>
  </si>
  <si>
    <t>Small end bottom</t>
  </si>
  <si>
    <t>see common parts column</t>
  </si>
  <si>
    <t>generic (4 types for big end)</t>
  </si>
  <si>
    <t>generic (2 types for 3-point mount at small end)</t>
  </si>
  <si>
    <t>25 shipped</t>
  </si>
  <si>
    <t>Alignment pins 5599B066A</t>
  </si>
  <si>
    <t>8 shipped (4 chambers worth)</t>
  </si>
  <si>
    <t>will have 36 left after ME3/1, ME1/2 prototypes ship June &amp; July 2000; 60 more expected 5/26/00</t>
  </si>
  <si>
    <t>Misc.</t>
  </si>
  <si>
    <t>Fasteners</t>
  </si>
  <si>
    <t>4 per chamber; 4 expected 6/4/00</t>
  </si>
  <si>
    <t>approx. % of full production ordered or built</t>
  </si>
  <si>
    <t>layer 4 decision impacts most component quantities heavily</t>
  </si>
  <si>
    <t>206 shipped or in stock</t>
  </si>
  <si>
    <t>989 shipped or in stock</t>
  </si>
  <si>
    <t>none ordered beyond prototypes</t>
  </si>
  <si>
    <t>none ordered beyond prototypes; fit ME234/1</t>
  </si>
  <si>
    <t>2 ordered beyond prototypes</t>
  </si>
  <si>
    <t>none ordered</t>
  </si>
  <si>
    <t>all z brackets are on production hold to conserve material for prototyping until the extrusion production problem is resolved</t>
  </si>
  <si>
    <t>ME1/2 specials (4 types)</t>
  </si>
  <si>
    <t>ME1/3 specials (8 types)</t>
  </si>
  <si>
    <t>4 shipped, 21 shippable</t>
  </si>
  <si>
    <t>M10-1.5 thin nuts</t>
  </si>
  <si>
    <t>3001 shipped or on hand</t>
  </si>
  <si>
    <t>M10-20 od flat washer</t>
  </si>
  <si>
    <t>M10-30 od flat washer</t>
  </si>
  <si>
    <t>M6-1x10 thd forming screw</t>
  </si>
  <si>
    <t>1/4" int-ext toothed lock washer</t>
  </si>
  <si>
    <t>m6-1x16 thd forming screw</t>
  </si>
  <si>
    <t>1076 shipped or on hand</t>
  </si>
  <si>
    <t>293 shipped or on hand</t>
  </si>
  <si>
    <t>4115 shipped or on hand</t>
  </si>
  <si>
    <t>3045 shipped or on hand</t>
  </si>
  <si>
    <t>1176 shipped or on hand</t>
  </si>
  <si>
    <t>m6 int toothed lock washer</t>
  </si>
  <si>
    <t>m6-1x12 flat head hex socket screw</t>
  </si>
  <si>
    <t>3/8-24 hex jam nut steel</t>
  </si>
  <si>
    <t>3/8 snap ring</t>
  </si>
  <si>
    <t>10mm snap ring</t>
  </si>
  <si>
    <t>1257 shipped or on hand</t>
  </si>
  <si>
    <t>294 shipped or on hand</t>
  </si>
  <si>
    <t>102 shipped or on hand</t>
  </si>
  <si>
    <t>189 shipped or on hand</t>
  </si>
  <si>
    <t>679 shipped or on hand</t>
  </si>
  <si>
    <t>25 ME234/2 frames worth built; 4 frames worth shipped; drawing from existing stock for 2 ME2/1 &amp; 2 ME3/1 &amp; 1 ME1/2 prototypes, leaving 16 ME234/2 frames worth on hand</t>
  </si>
  <si>
    <t>25 ME234/2 frames worth built; 4 frames worth shipped; drawing from existing stock for 2 ME2/1 &amp; 2 ME3/1  prototypes, leaving 17 ME234/2 frames worth on hand</t>
  </si>
  <si>
    <t>full prod. order on hold due to production difficulties; some matl on hand for prototyping ME1/2, ME1/3</t>
  </si>
  <si>
    <t>design not completed, so even prototypes not yet in procurement</t>
  </si>
  <si>
    <t>common parts</t>
  </si>
  <si>
    <t>Note, no integration components are listed above; there will be of order 100,000 pieces required for on-chamber integration</t>
  </si>
  <si>
    <t>full prod received 6/1/00</t>
  </si>
  <si>
    <t>50 expected 6/4/00, plus 42 shipped or in stock; 2 needed per most chambers</t>
  </si>
  <si>
    <t>50 expected 6/4/00 plus 42 shipped or in stock; 2 needed per most chambers</t>
  </si>
  <si>
    <t>200 rev b expected 5/28/00 plus 190 shipped or in stock</t>
  </si>
  <si>
    <t>full prod run received 6/13/00</t>
  </si>
  <si>
    <t>4 shipped; 9 in stock; 50 expected 6/12/00 of which 12 are for initial production</t>
  </si>
  <si>
    <t>4 shipped; 21 here</t>
  </si>
  <si>
    <t>Time critical item; extruders have been unable to reliably meet specifications</t>
  </si>
  <si>
    <t>no more will be ordered at revision B, which have screwdriver slot on top; use up existing stock and switch to rev c which have slot on bottom</t>
  </si>
  <si>
    <t>2 shipped; bids back for qty 23, 125, &amp; 148; 24 received</t>
  </si>
  <si>
    <t>discrepancy of +4 found in June 20 200 inventory</t>
  </si>
  <si>
    <t>not checked</t>
  </si>
  <si>
    <t>4 of 25 were retrofitted &amp; shipped; 21 were retrofitted but remain to be inspected, on B588696-155</t>
  </si>
  <si>
    <t>To use box style covers, ME1/2 would require either frame redesign, or several special box cover styles; ME2/1 3/1 &amp; 4/1 have anode connectors too close together for box style &amp; so have their own trough styles.</t>
  </si>
  <si>
    <t>2 were done @PSL before shipment; 2@FNAL status unknown; 21 in PSL stock rack</t>
  </si>
  <si>
    <t>ME3/1 prototype pair is in mfg now; 2 ME234/2 were done @PSL before shipment; 2@FNAL status unknown; 21 in PSL stock rack</t>
  </si>
  <si>
    <t>redesigned to accommodate 19-pin Caton HV connectors (from 13-pin &amp; 7-pin Caton)</t>
  </si>
  <si>
    <t>ME234/2 qty 2 shipped; 24 received but uninspected</t>
  </si>
  <si>
    <t>bid &amp; built</t>
  </si>
  <si>
    <t>bids available for ME234/2 with &amp; without box mount holes at qty 23, 125, &amp; 148; 23 more were ordered for which vendor shipped 24 while we are still waiting for design/functional approval from anode electronics team for full production.  Parts arrived while frames project at PSL was being shut down and so inspection was not authorized &amp; not performed</t>
  </si>
  <si>
    <t>requirements for ME1/3 differ from other chambers and are TBD</t>
  </si>
  <si>
    <t>2 of 25 were retrofitted &amp; shipped; 23 &amp; 1 spare remain to be inspected</t>
  </si>
  <si>
    <t>requirements TBD.  ME1/3 needs gas connector holes in wide end top also, in both PSL and FNAL drawings.  (See 5520-ME-368130)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</si>
</sst>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
  </numFmts>
  <fonts count="4">
    <font>
      <sz val="10"/>
      <name val="Arial"/>
      <family val="0"/>
    </font>
    <font>
      <b/>
      <sz val="10"/>
      <name val="Arial"/>
      <family val="0"/>
    </font>
    <font>
      <i/>
      <sz val="10"/>
      <name val="Arial"/>
      <family val="0"/>
    </font>
    <font>
      <b/>
      <i/>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ck"/>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49" fontId="0" fillId="0" borderId="0" xfId="0" applyNumberFormat="1" applyAlignment="1">
      <alignment/>
    </xf>
    <xf numFmtId="0" fontId="1" fillId="0" borderId="0" xfId="0" applyFont="1" applyAlignment="1">
      <alignment/>
    </xf>
    <xf numFmtId="49" fontId="1" fillId="0" borderId="0" xfId="0" applyNumberFormat="1" applyFont="1" applyAlignment="1">
      <alignment/>
    </xf>
    <xf numFmtId="0" fontId="0" fillId="0" borderId="0" xfId="0" applyAlignment="1">
      <alignment wrapText="1"/>
    </xf>
    <xf numFmtId="0" fontId="0" fillId="0" borderId="0" xfId="0" applyFont="1" applyAlignment="1">
      <alignment/>
    </xf>
    <xf numFmtId="0" fontId="1" fillId="0" borderId="0" xfId="0" applyFont="1" applyAlignment="1">
      <alignment wrapText="1"/>
    </xf>
    <xf numFmtId="0" fontId="0" fillId="0" borderId="1" xfId="0" applyBorder="1" applyAlignment="1">
      <alignment wrapText="1"/>
    </xf>
    <xf numFmtId="0" fontId="0" fillId="0" borderId="1" xfId="0" applyBorder="1" applyAlignment="1">
      <alignment/>
    </xf>
    <xf numFmtId="0" fontId="0" fillId="0" borderId="0" xfId="0" applyFont="1" applyAlignment="1">
      <alignment wrapText="1"/>
    </xf>
    <xf numFmtId="49" fontId="0" fillId="0" borderId="0" xfId="0" applyNumberFormat="1" applyAlignment="1">
      <alignment wrapText="1"/>
    </xf>
    <xf numFmtId="0" fontId="0" fillId="0" borderId="2" xfId="0" applyBorder="1" applyAlignment="1">
      <alignment wrapText="1"/>
    </xf>
    <xf numFmtId="9" fontId="0" fillId="0" borderId="0" xfId="0" applyNumberFormat="1" applyAlignment="1">
      <alignment/>
    </xf>
    <xf numFmtId="9" fontId="0" fillId="0" borderId="0" xfId="0" applyNumberFormat="1" applyAlignment="1">
      <alignment wrapText="1"/>
    </xf>
    <xf numFmtId="16" fontId="0" fillId="0" borderId="0" xfId="0" applyNumberFormat="1" applyFont="1" applyAlignment="1">
      <alignment wrapText="1"/>
    </xf>
    <xf numFmtId="0" fontId="0" fillId="0" borderId="0" xfId="0" applyAlignment="1">
      <alignment wrapText="1"/>
    </xf>
    <xf numFmtId="0" fontId="0" fillId="0" borderId="2"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workbookViewId="0" topLeftCell="A1">
      <pane xSplit="4500" ySplit="1290" topLeftCell="A1" activePane="bottomRight" state="split"/>
      <selection pane="topLeft" activeCell="A3" sqref="A3"/>
      <selection pane="topRight" activeCell="H2" sqref="H2"/>
      <selection pane="bottomLeft" activeCell="A37" sqref="A37"/>
      <selection pane="bottomRight" activeCell="C39" sqref="C39"/>
    </sheetView>
  </sheetViews>
  <sheetFormatPr defaultColWidth="9.140625" defaultRowHeight="12.75"/>
  <cols>
    <col min="1" max="1" width="45.421875" style="0" customWidth="1"/>
    <col min="2" max="2" width="9.00390625" style="0" customWidth="1"/>
    <col min="3" max="7" width="7.28125" style="0" customWidth="1"/>
    <col min="8" max="8" width="49.00390625" style="4" customWidth="1"/>
  </cols>
  <sheetData>
    <row r="1" spans="1:8" s="1" customFormat="1" ht="12.75">
      <c r="A1" t="s">
        <v>33</v>
      </c>
      <c r="B1" s="1" t="s">
        <v>11</v>
      </c>
      <c r="C1" s="1" t="s">
        <v>2</v>
      </c>
      <c r="D1" s="1" t="s">
        <v>3</v>
      </c>
      <c r="E1" s="1" t="s">
        <v>0</v>
      </c>
      <c r="F1" s="1" t="s">
        <v>1</v>
      </c>
      <c r="G1" s="1" t="s">
        <v>10</v>
      </c>
      <c r="H1" s="10" t="s">
        <v>23</v>
      </c>
    </row>
    <row r="2" spans="1:8" s="8" customFormat="1" ht="39" thickBot="1">
      <c r="A2" s="7" t="s">
        <v>86</v>
      </c>
      <c r="B2" s="8" t="s">
        <v>5</v>
      </c>
      <c r="C2" s="8" t="s">
        <v>5</v>
      </c>
      <c r="D2" s="8" t="s">
        <v>5</v>
      </c>
      <c r="E2" s="8" t="s">
        <v>5</v>
      </c>
      <c r="F2" s="8" t="s">
        <v>5</v>
      </c>
      <c r="G2" s="8" t="s">
        <v>5</v>
      </c>
      <c r="H2" s="7" t="s">
        <v>87</v>
      </c>
    </row>
    <row r="3" spans="1:8" s="1" customFormat="1" ht="13.5" thickTop="1">
      <c r="A3" s="1" t="s">
        <v>12</v>
      </c>
      <c r="B3" s="1" t="s">
        <v>4</v>
      </c>
      <c r="C3" s="1" t="s">
        <v>4</v>
      </c>
      <c r="D3" s="1" t="s">
        <v>4</v>
      </c>
      <c r="E3" s="1" t="s">
        <v>4</v>
      </c>
      <c r="F3" s="1" t="s">
        <v>4</v>
      </c>
      <c r="G3" s="3" t="s">
        <v>5</v>
      </c>
      <c r="H3" s="10"/>
    </row>
    <row r="4" spans="1:7" ht="38.25">
      <c r="A4" s="4" t="s">
        <v>47</v>
      </c>
      <c r="B4" t="s">
        <v>4</v>
      </c>
      <c r="C4" t="s">
        <v>4</v>
      </c>
      <c r="D4" t="s">
        <v>4</v>
      </c>
      <c r="E4" t="s">
        <v>4</v>
      </c>
      <c r="F4" s="6" t="s">
        <v>194</v>
      </c>
      <c r="G4" s="2" t="s">
        <v>5</v>
      </c>
    </row>
    <row r="5" spans="1:7" ht="12.75">
      <c r="A5" t="s">
        <v>34</v>
      </c>
      <c r="B5" t="s">
        <v>4</v>
      </c>
      <c r="C5" t="s">
        <v>4</v>
      </c>
      <c r="D5" s="9" t="s">
        <v>4</v>
      </c>
      <c r="E5" t="s">
        <v>4</v>
      </c>
      <c r="F5" s="2" t="s">
        <v>5</v>
      </c>
      <c r="G5" s="2" t="s">
        <v>5</v>
      </c>
    </row>
    <row r="6" spans="1:8" ht="25.5">
      <c r="A6" t="s">
        <v>95</v>
      </c>
      <c r="B6" s="2" t="s">
        <v>5</v>
      </c>
      <c r="C6" s="2" t="s">
        <v>5</v>
      </c>
      <c r="D6" s="2" t="s">
        <v>5</v>
      </c>
      <c r="E6" s="2" t="s">
        <v>5</v>
      </c>
      <c r="F6" s="2" t="s">
        <v>5</v>
      </c>
      <c r="G6" s="2" t="s">
        <v>5</v>
      </c>
      <c r="H6" s="6" t="s">
        <v>50</v>
      </c>
    </row>
    <row r="7" spans="1:8" ht="25.5">
      <c r="A7" t="s">
        <v>35</v>
      </c>
      <c r="B7" s="2" t="s">
        <v>90</v>
      </c>
      <c r="C7" s="2" t="s">
        <v>5</v>
      </c>
      <c r="D7" s="2" t="s">
        <v>5</v>
      </c>
      <c r="E7" s="2" t="s">
        <v>5</v>
      </c>
      <c r="F7" s="2" t="s">
        <v>5</v>
      </c>
      <c r="G7" s="2" t="s">
        <v>5</v>
      </c>
      <c r="H7" s="4" t="s">
        <v>89</v>
      </c>
    </row>
    <row r="8" spans="1:7" s="4" customFormat="1" ht="25.5">
      <c r="A8" s="4" t="s">
        <v>91</v>
      </c>
      <c r="B8" s="4" t="s">
        <v>4</v>
      </c>
      <c r="C8" s="4" t="s">
        <v>6</v>
      </c>
      <c r="D8" s="4" t="s">
        <v>6</v>
      </c>
      <c r="E8" s="4" t="s">
        <v>6</v>
      </c>
      <c r="F8" s="9" t="s">
        <v>6</v>
      </c>
      <c r="G8" s="9" t="s">
        <v>6</v>
      </c>
    </row>
    <row r="9" spans="1:7" s="4" customFormat="1" ht="12.75">
      <c r="A9" s="4" t="s">
        <v>92</v>
      </c>
      <c r="B9" s="4" t="s">
        <v>4</v>
      </c>
      <c r="C9" s="4" t="s">
        <v>4</v>
      </c>
      <c r="D9" s="4" t="s">
        <v>6</v>
      </c>
      <c r="E9" s="4" t="s">
        <v>6</v>
      </c>
      <c r="F9" s="9" t="s">
        <v>6</v>
      </c>
      <c r="G9" s="9" t="s">
        <v>6</v>
      </c>
    </row>
    <row r="10" spans="1:7" s="4" customFormat="1" ht="38.25">
      <c r="A10" s="4" t="s">
        <v>88</v>
      </c>
      <c r="B10" s="4" t="s">
        <v>5</v>
      </c>
      <c r="C10" s="4" t="s">
        <v>5</v>
      </c>
      <c r="D10" s="4" t="s">
        <v>5</v>
      </c>
      <c r="E10" s="4" t="s">
        <v>5</v>
      </c>
      <c r="F10" s="9" t="s">
        <v>5</v>
      </c>
      <c r="G10" s="9" t="s">
        <v>5</v>
      </c>
    </row>
    <row r="11" spans="1:7" ht="12.75">
      <c r="A11" t="s">
        <v>24</v>
      </c>
      <c r="B11" t="s">
        <v>4</v>
      </c>
      <c r="C11" t="s">
        <v>4</v>
      </c>
      <c r="D11" t="s">
        <v>4</v>
      </c>
      <c r="E11" t="s">
        <v>4</v>
      </c>
      <c r="F11" s="2" t="s">
        <v>5</v>
      </c>
      <c r="G11" s="2" t="s">
        <v>5</v>
      </c>
    </row>
    <row r="12" spans="1:8" ht="38.25">
      <c r="A12" t="s">
        <v>25</v>
      </c>
      <c r="B12" s="6" t="s">
        <v>42</v>
      </c>
      <c r="C12" t="s">
        <v>6</v>
      </c>
      <c r="D12" t="s">
        <v>6</v>
      </c>
      <c r="E12" t="s">
        <v>6</v>
      </c>
      <c r="F12" t="s">
        <v>6</v>
      </c>
      <c r="G12" t="s">
        <v>6</v>
      </c>
      <c r="H12" s="4" t="s">
        <v>195</v>
      </c>
    </row>
    <row r="13" spans="1:8" s="4" customFormat="1" ht="51">
      <c r="A13" s="4" t="s">
        <v>93</v>
      </c>
      <c r="B13" s="9" t="s">
        <v>45</v>
      </c>
      <c r="C13" s="4" t="s">
        <v>4</v>
      </c>
      <c r="D13" s="4" t="s">
        <v>4</v>
      </c>
      <c r="E13" s="9" t="s">
        <v>4</v>
      </c>
      <c r="F13" s="6" t="s">
        <v>5</v>
      </c>
      <c r="G13" s="6" t="s">
        <v>13</v>
      </c>
      <c r="H13" s="4" t="s">
        <v>196</v>
      </c>
    </row>
    <row r="14" spans="1:7" ht="25.5">
      <c r="A14" t="s">
        <v>94</v>
      </c>
      <c r="B14" s="9" t="s">
        <v>45</v>
      </c>
      <c r="C14" s="9" t="s">
        <v>4</v>
      </c>
      <c r="D14" s="5" t="s">
        <v>4</v>
      </c>
      <c r="E14" s="2" t="s">
        <v>5</v>
      </c>
      <c r="F14" s="2" t="s">
        <v>5</v>
      </c>
      <c r="G14" s="2" t="s">
        <v>5</v>
      </c>
    </row>
    <row r="15" spans="1:7" ht="12.75">
      <c r="A15" t="s">
        <v>41</v>
      </c>
      <c r="B15" t="s">
        <v>6</v>
      </c>
      <c r="C15" s="9" t="s">
        <v>4</v>
      </c>
      <c r="D15" s="5" t="s">
        <v>4</v>
      </c>
      <c r="E15" t="s">
        <v>6</v>
      </c>
      <c r="F15" t="s">
        <v>6</v>
      </c>
      <c r="G15" t="s">
        <v>6</v>
      </c>
    </row>
    <row r="16" spans="1:8" ht="51">
      <c r="A16" t="s">
        <v>57</v>
      </c>
      <c r="B16" t="s">
        <v>4</v>
      </c>
      <c r="C16" s="6" t="s">
        <v>5</v>
      </c>
      <c r="D16" s="2" t="s">
        <v>5</v>
      </c>
      <c r="E16" t="s">
        <v>6</v>
      </c>
      <c r="F16" t="s">
        <v>6</v>
      </c>
      <c r="G16" t="s">
        <v>6</v>
      </c>
      <c r="H16" s="4" t="s">
        <v>58</v>
      </c>
    </row>
    <row r="17" spans="1:8" s="4" customFormat="1" ht="24" customHeight="1">
      <c r="A17" s="4" t="s">
        <v>55</v>
      </c>
      <c r="B17" s="9" t="s">
        <v>4</v>
      </c>
      <c r="C17" s="6" t="s">
        <v>5</v>
      </c>
      <c r="D17" s="6" t="s">
        <v>5</v>
      </c>
      <c r="E17" s="6" t="s">
        <v>5</v>
      </c>
      <c r="F17" s="6" t="s">
        <v>5</v>
      </c>
      <c r="G17" s="6" t="s">
        <v>5</v>
      </c>
      <c r="H17" s="6" t="s">
        <v>37</v>
      </c>
    </row>
    <row r="18" spans="1:8" ht="12.75">
      <c r="A18" t="s">
        <v>56</v>
      </c>
      <c r="B18" s="5" t="s">
        <v>4</v>
      </c>
      <c r="C18" s="2" t="s">
        <v>5</v>
      </c>
      <c r="D18" s="2" t="s">
        <v>5</v>
      </c>
      <c r="E18" s="2" t="s">
        <v>5</v>
      </c>
      <c r="F18" s="2" t="s">
        <v>5</v>
      </c>
      <c r="G18" s="2" t="s">
        <v>5</v>
      </c>
      <c r="H18" s="6" t="s">
        <v>37</v>
      </c>
    </row>
    <row r="19" spans="1:8" ht="12.75">
      <c r="A19" t="s">
        <v>59</v>
      </c>
      <c r="B19" s="9" t="s">
        <v>4</v>
      </c>
      <c r="C19" s="2" t="s">
        <v>5</v>
      </c>
      <c r="D19" s="2" t="s">
        <v>5</v>
      </c>
      <c r="E19" s="2" t="s">
        <v>5</v>
      </c>
      <c r="F19" s="2" t="s">
        <v>5</v>
      </c>
      <c r="G19" s="2" t="s">
        <v>5</v>
      </c>
      <c r="H19" s="6" t="s">
        <v>37</v>
      </c>
    </row>
    <row r="20" spans="1:8" ht="25.5">
      <c r="A20" t="s">
        <v>60</v>
      </c>
      <c r="B20" s="14" t="s">
        <v>4</v>
      </c>
      <c r="C20" t="s">
        <v>6</v>
      </c>
      <c r="D20" t="s">
        <v>6</v>
      </c>
      <c r="E20" t="s">
        <v>6</v>
      </c>
      <c r="F20" t="s">
        <v>6</v>
      </c>
      <c r="G20" t="s">
        <v>6</v>
      </c>
      <c r="H20" s="4" t="s">
        <v>197</v>
      </c>
    </row>
    <row r="21" spans="1:8" ht="25.5" hidden="1">
      <c r="A21" t="s">
        <v>15</v>
      </c>
      <c r="B21" s="2" t="s">
        <v>5</v>
      </c>
      <c r="C21" s="2" t="s">
        <v>5</v>
      </c>
      <c r="D21" s="2" t="s">
        <v>5</v>
      </c>
      <c r="E21" s="2" t="s">
        <v>5</v>
      </c>
      <c r="F21" s="2" t="s">
        <v>5</v>
      </c>
      <c r="G21" s="2" t="s">
        <v>5</v>
      </c>
      <c r="H21" s="4" t="s">
        <v>30</v>
      </c>
    </row>
    <row r="22" spans="1:8" ht="12.75" hidden="1">
      <c r="A22" t="s">
        <v>16</v>
      </c>
      <c r="B22" s="2" t="s">
        <v>5</v>
      </c>
      <c r="C22" s="2" t="s">
        <v>5</v>
      </c>
      <c r="D22" s="2" t="s">
        <v>5</v>
      </c>
      <c r="E22" s="2" t="s">
        <v>5</v>
      </c>
      <c r="F22" s="2" t="s">
        <v>5</v>
      </c>
      <c r="G22" s="2" t="s">
        <v>5</v>
      </c>
      <c r="H22" s="4" t="s">
        <v>28</v>
      </c>
    </row>
    <row r="23" spans="1:8" ht="12.75" hidden="1">
      <c r="A23" t="s">
        <v>17</v>
      </c>
      <c r="B23" s="2" t="s">
        <v>5</v>
      </c>
      <c r="C23" s="2" t="s">
        <v>5</v>
      </c>
      <c r="D23" s="2" t="s">
        <v>5</v>
      </c>
      <c r="E23" s="2" t="s">
        <v>5</v>
      </c>
      <c r="F23" s="2" t="s">
        <v>5</v>
      </c>
      <c r="G23" s="2" t="s">
        <v>5</v>
      </c>
      <c r="H23" s="4" t="s">
        <v>28</v>
      </c>
    </row>
    <row r="24" spans="1:8" ht="25.5" hidden="1">
      <c r="A24" t="s">
        <v>21</v>
      </c>
      <c r="B24" s="6" t="s">
        <v>5</v>
      </c>
      <c r="C24" t="s">
        <v>6</v>
      </c>
      <c r="D24" t="s">
        <v>6</v>
      </c>
      <c r="E24" t="s">
        <v>6</v>
      </c>
      <c r="F24" t="s">
        <v>6</v>
      </c>
      <c r="G24" t="s">
        <v>6</v>
      </c>
      <c r="H24" s="4" t="s">
        <v>26</v>
      </c>
    </row>
    <row r="25" spans="1:8" ht="25.5">
      <c r="A25" s="4" t="s">
        <v>67</v>
      </c>
      <c r="B25" s="9" t="s">
        <v>4</v>
      </c>
      <c r="C25" t="s">
        <v>13</v>
      </c>
      <c r="D25" t="s">
        <v>13</v>
      </c>
      <c r="E25" s="2" t="s">
        <v>5</v>
      </c>
      <c r="F25" s="2" t="s">
        <v>5</v>
      </c>
      <c r="G25" t="s">
        <v>6</v>
      </c>
      <c r="H25" s="4" t="s">
        <v>68</v>
      </c>
    </row>
    <row r="26" spans="1:8" ht="38.25">
      <c r="A26" s="4" t="s">
        <v>66</v>
      </c>
      <c r="B26" s="9" t="s">
        <v>4</v>
      </c>
      <c r="C26" t="s">
        <v>6</v>
      </c>
      <c r="D26" s="2" t="s">
        <v>5</v>
      </c>
      <c r="E26" t="s">
        <v>6</v>
      </c>
      <c r="F26" t="s">
        <v>6</v>
      </c>
      <c r="G26" t="s">
        <v>6</v>
      </c>
      <c r="H26" s="4" t="s">
        <v>198</v>
      </c>
    </row>
    <row r="27" spans="1:7" ht="25.5">
      <c r="A27" s="4" t="s">
        <v>199</v>
      </c>
      <c r="B27" s="5" t="s">
        <v>4</v>
      </c>
      <c r="C27" s="5" t="s">
        <v>4</v>
      </c>
      <c r="D27" s="5" t="s">
        <v>4</v>
      </c>
      <c r="E27" s="5" t="s">
        <v>4</v>
      </c>
      <c r="F27" s="2" t="s">
        <v>46</v>
      </c>
      <c r="G27" s="2" t="s">
        <v>5</v>
      </c>
    </row>
    <row r="28" spans="1:8" ht="25.5">
      <c r="A28" t="s">
        <v>19</v>
      </c>
      <c r="B28" s="9" t="s">
        <v>4</v>
      </c>
      <c r="C28" t="s">
        <v>6</v>
      </c>
      <c r="D28" t="s">
        <v>6</v>
      </c>
      <c r="E28" t="s">
        <v>6</v>
      </c>
      <c r="F28" t="s">
        <v>6</v>
      </c>
      <c r="G28" t="s">
        <v>6</v>
      </c>
      <c r="H28" s="4" t="s">
        <v>96</v>
      </c>
    </row>
    <row r="29" spans="1:8" ht="25.5">
      <c r="A29" s="4" t="s">
        <v>69</v>
      </c>
      <c r="B29" s="2" t="s">
        <v>5</v>
      </c>
      <c r="C29" s="2" t="s">
        <v>5</v>
      </c>
      <c r="D29" s="2" t="s">
        <v>5</v>
      </c>
      <c r="E29" s="2" t="s">
        <v>5</v>
      </c>
      <c r="F29" s="2" t="s">
        <v>5</v>
      </c>
      <c r="G29" s="2" t="s">
        <v>5</v>
      </c>
      <c r="H29" s="6" t="s">
        <v>51</v>
      </c>
    </row>
    <row r="30" spans="1:8" ht="25.5">
      <c r="A30" s="4" t="s">
        <v>61</v>
      </c>
      <c r="B30" s="2" t="s">
        <v>5</v>
      </c>
      <c r="C30" t="s">
        <v>6</v>
      </c>
      <c r="D30" t="s">
        <v>6</v>
      </c>
      <c r="E30" t="s">
        <v>6</v>
      </c>
      <c r="F30" t="s">
        <v>6</v>
      </c>
      <c r="G30" t="s">
        <v>6</v>
      </c>
      <c r="H30" s="4" t="str">
        <f>H29</f>
        <v>requirements TBD</v>
      </c>
    </row>
    <row r="31" spans="1:8" s="4" customFormat="1" ht="51">
      <c r="A31" s="4" t="s">
        <v>7</v>
      </c>
      <c r="B31" s="4" t="s">
        <v>4</v>
      </c>
      <c r="C31" s="9" t="s">
        <v>4</v>
      </c>
      <c r="D31" s="6" t="s">
        <v>5</v>
      </c>
      <c r="E31" s="9" t="s">
        <v>4</v>
      </c>
      <c r="F31" s="9" t="s">
        <v>6</v>
      </c>
      <c r="G31" s="6" t="s">
        <v>5</v>
      </c>
      <c r="H31" s="6" t="s">
        <v>62</v>
      </c>
    </row>
    <row r="32" spans="1:8" ht="12.75">
      <c r="A32" t="s">
        <v>8</v>
      </c>
      <c r="B32" s="5" t="s">
        <v>4</v>
      </c>
      <c r="C32" s="5" t="s">
        <v>4</v>
      </c>
      <c r="D32" s="2" t="s">
        <v>5</v>
      </c>
      <c r="E32" s="2" t="s">
        <v>5</v>
      </c>
      <c r="F32" s="2" t="s">
        <v>5</v>
      </c>
      <c r="G32" s="2" t="s">
        <v>5</v>
      </c>
      <c r="H32" s="9" t="s">
        <v>200</v>
      </c>
    </row>
    <row r="33" spans="1:8" ht="102">
      <c r="A33" t="s">
        <v>43</v>
      </c>
      <c r="B33" s="6" t="s">
        <v>201</v>
      </c>
      <c r="C33" t="s">
        <v>6</v>
      </c>
      <c r="D33" t="s">
        <v>6</v>
      </c>
      <c r="E33" t="s">
        <v>6</v>
      </c>
      <c r="F33" t="s">
        <v>6</v>
      </c>
      <c r="G33" t="s">
        <v>6</v>
      </c>
      <c r="H33" s="6" t="s">
        <v>202</v>
      </c>
    </row>
    <row r="34" spans="1:8" ht="25.5">
      <c r="A34" s="4" t="s">
        <v>27</v>
      </c>
      <c r="B34" s="5" t="s">
        <v>4</v>
      </c>
      <c r="C34" s="5" t="s">
        <v>4</v>
      </c>
      <c r="D34" s="5" t="s">
        <v>4</v>
      </c>
      <c r="E34" s="2" t="s">
        <v>46</v>
      </c>
      <c r="F34" s="5" t="s">
        <v>4</v>
      </c>
      <c r="G34" s="5" t="s">
        <v>4</v>
      </c>
      <c r="H34" s="4" t="s">
        <v>63</v>
      </c>
    </row>
    <row r="35" spans="1:8" ht="25.5">
      <c r="A35" s="4" t="s">
        <v>49</v>
      </c>
      <c r="B35" s="5" t="s">
        <v>4</v>
      </c>
      <c r="C35" s="5" t="s">
        <v>4</v>
      </c>
      <c r="D35" s="5" t="s">
        <v>4</v>
      </c>
      <c r="E35" s="5" t="s">
        <v>4</v>
      </c>
      <c r="F35" s="2" t="s">
        <v>5</v>
      </c>
      <c r="G35" s="5" t="s">
        <v>4</v>
      </c>
      <c r="H35" s="6" t="s">
        <v>203</v>
      </c>
    </row>
    <row r="36" spans="1:8" ht="25.5">
      <c r="A36" s="4" t="s">
        <v>29</v>
      </c>
      <c r="B36" s="5" t="s">
        <v>4</v>
      </c>
      <c r="C36" t="s">
        <v>6</v>
      </c>
      <c r="D36" t="s">
        <v>6</v>
      </c>
      <c r="E36" t="s">
        <v>6</v>
      </c>
      <c r="F36" t="s">
        <v>6</v>
      </c>
      <c r="G36" t="s">
        <v>6</v>
      </c>
      <c r="H36" s="4" t="s">
        <v>204</v>
      </c>
    </row>
    <row r="37" spans="1:8" ht="12.75">
      <c r="A37" t="s">
        <v>20</v>
      </c>
      <c r="B37" s="5" t="s">
        <v>4</v>
      </c>
      <c r="C37" s="5" t="s">
        <v>4</v>
      </c>
      <c r="D37" s="5" t="s">
        <v>4</v>
      </c>
      <c r="E37" s="5" t="s">
        <v>4</v>
      </c>
      <c r="F37" s="5" t="s">
        <v>4</v>
      </c>
      <c r="G37" s="2" t="s">
        <v>5</v>
      </c>
      <c r="H37" s="9"/>
    </row>
    <row r="38" spans="1:8" ht="38.25">
      <c r="A38" t="s">
        <v>31</v>
      </c>
      <c r="B38" s="2" t="s">
        <v>5</v>
      </c>
      <c r="C38" s="2" t="s">
        <v>5</v>
      </c>
      <c r="D38" s="2" t="s">
        <v>5</v>
      </c>
      <c r="E38" s="2" t="s">
        <v>5</v>
      </c>
      <c r="F38" s="2" t="s">
        <v>5</v>
      </c>
      <c r="G38" s="2" t="s">
        <v>5</v>
      </c>
      <c r="H38" s="6" t="s">
        <v>205</v>
      </c>
    </row>
    <row r="39" spans="1:8" ht="12.75">
      <c r="A39" t="s">
        <v>39</v>
      </c>
      <c r="B39" s="5" t="s">
        <v>4</v>
      </c>
      <c r="C39" s="2" t="s">
        <v>5</v>
      </c>
      <c r="D39" s="2" t="s">
        <v>5</v>
      </c>
      <c r="E39" s="2" t="s">
        <v>5</v>
      </c>
      <c r="F39" s="2" t="s">
        <v>5</v>
      </c>
      <c r="G39" s="2" t="s">
        <v>5</v>
      </c>
      <c r="H39" s="6" t="s">
        <v>52</v>
      </c>
    </row>
    <row r="40" spans="1:8" ht="12.75">
      <c r="A40" t="s">
        <v>40</v>
      </c>
      <c r="B40" s="5" t="s">
        <v>4</v>
      </c>
      <c r="C40" s="2" t="s">
        <v>5</v>
      </c>
      <c r="D40" s="2" t="s">
        <v>5</v>
      </c>
      <c r="E40" s="2" t="s">
        <v>5</v>
      </c>
      <c r="F40" s="2" t="s">
        <v>5</v>
      </c>
      <c r="G40" s="2" t="s">
        <v>5</v>
      </c>
      <c r="H40" s="6" t="s">
        <v>28</v>
      </c>
    </row>
    <row r="41" spans="1:8" ht="38.25">
      <c r="A41" t="s">
        <v>38</v>
      </c>
      <c r="B41" s="2" t="s">
        <v>13</v>
      </c>
      <c r="C41" s="2" t="s">
        <v>5</v>
      </c>
      <c r="D41" s="2" t="s">
        <v>5</v>
      </c>
      <c r="E41" s="5" t="s">
        <v>6</v>
      </c>
      <c r="F41" s="5" t="s">
        <v>6</v>
      </c>
      <c r="G41" s="5" t="s">
        <v>6</v>
      </c>
      <c r="H41" s="4" t="s">
        <v>53</v>
      </c>
    </row>
    <row r="42" spans="1:7" ht="12.75">
      <c r="A42" s="2" t="s">
        <v>32</v>
      </c>
      <c r="B42" s="5"/>
      <c r="C42" s="5"/>
      <c r="D42" s="5"/>
      <c r="E42" s="2"/>
      <c r="F42" s="2"/>
      <c r="G42" s="2"/>
    </row>
    <row r="43" spans="1:8" ht="25.5">
      <c r="A43" s="4" t="s">
        <v>36</v>
      </c>
      <c r="B43" s="5" t="s">
        <v>13</v>
      </c>
      <c r="C43" s="5" t="s">
        <v>13</v>
      </c>
      <c r="D43" s="2" t="s">
        <v>5</v>
      </c>
      <c r="E43" s="2" t="s">
        <v>5</v>
      </c>
      <c r="F43" s="2" t="s">
        <v>5</v>
      </c>
      <c r="G43" s="2" t="s">
        <v>5</v>
      </c>
      <c r="H43" s="6" t="s">
        <v>28</v>
      </c>
    </row>
    <row r="44" spans="1:7" ht="12.75">
      <c r="A44" t="s">
        <v>22</v>
      </c>
      <c r="B44" s="5" t="s">
        <v>4</v>
      </c>
      <c r="C44" s="5" t="s">
        <v>4</v>
      </c>
      <c r="D44" s="5" t="s">
        <v>4</v>
      </c>
      <c r="E44" s="2" t="s">
        <v>5</v>
      </c>
      <c r="F44" s="2" t="s">
        <v>5</v>
      </c>
      <c r="G44" s="5" t="s">
        <v>4</v>
      </c>
    </row>
    <row r="45" spans="1:7" ht="25.5">
      <c r="A45" s="4" t="s">
        <v>44</v>
      </c>
      <c r="B45" s="2" t="s">
        <v>5</v>
      </c>
      <c r="C45" s="2" t="s">
        <v>5</v>
      </c>
      <c r="D45" s="2" t="s">
        <v>5</v>
      </c>
      <c r="E45" s="2" t="s">
        <v>5</v>
      </c>
      <c r="F45" s="2" t="s">
        <v>5</v>
      </c>
      <c r="G45" s="2" t="s">
        <v>5</v>
      </c>
    </row>
    <row r="46" spans="1:8" ht="12.75">
      <c r="A46" s="2" t="s">
        <v>9</v>
      </c>
      <c r="B46" s="2" t="s">
        <v>5</v>
      </c>
      <c r="C46" s="2" t="s">
        <v>5</v>
      </c>
      <c r="D46" s="2" t="s">
        <v>5</v>
      </c>
      <c r="E46" s="2" t="s">
        <v>5</v>
      </c>
      <c r="F46" s="2" t="s">
        <v>5</v>
      </c>
      <c r="G46" s="2" t="s">
        <v>5</v>
      </c>
      <c r="H46" s="4" t="s">
        <v>64</v>
      </c>
    </row>
    <row r="47" spans="1:8" ht="63.75">
      <c r="A47" t="s">
        <v>18</v>
      </c>
      <c r="B47" s="2" t="s">
        <v>5</v>
      </c>
      <c r="C47" s="2" t="s">
        <v>5</v>
      </c>
      <c r="D47" s="2" t="s">
        <v>5</v>
      </c>
      <c r="E47" s="2" t="s">
        <v>5</v>
      </c>
      <c r="F47" s="2" t="s">
        <v>5</v>
      </c>
      <c r="G47" s="2" t="s">
        <v>5</v>
      </c>
      <c r="H47" s="4" t="s">
        <v>65</v>
      </c>
    </row>
    <row r="48" spans="1:7" ht="12.75">
      <c r="A48" t="s">
        <v>14</v>
      </c>
      <c r="B48" s="2" t="s">
        <v>5</v>
      </c>
      <c r="C48" s="2" t="s">
        <v>5</v>
      </c>
      <c r="D48" s="2" t="s">
        <v>5</v>
      </c>
      <c r="E48" s="2" t="s">
        <v>5</v>
      </c>
      <c r="F48" s="2" t="s">
        <v>5</v>
      </c>
      <c r="G48" s="2" t="s">
        <v>5</v>
      </c>
    </row>
    <row r="49" spans="1:7" ht="25.5">
      <c r="A49" s="4" t="s">
        <v>54</v>
      </c>
      <c r="B49" s="2" t="s">
        <v>5</v>
      </c>
      <c r="C49" s="2" t="s">
        <v>5</v>
      </c>
      <c r="D49" s="2" t="s">
        <v>5</v>
      </c>
      <c r="E49" s="2" t="s">
        <v>5</v>
      </c>
      <c r="F49" s="2" t="s">
        <v>5</v>
      </c>
      <c r="G49" s="2" t="s">
        <v>5</v>
      </c>
    </row>
    <row r="51" ht="12.75">
      <c r="A51" t="s">
        <v>85</v>
      </c>
    </row>
  </sheetData>
  <printOptions gridLines="1"/>
  <pageMargins left="0.5" right="0.5" top="0.5" bottom="0.5" header="0.25" footer="0.25"/>
  <pageSetup fitToHeight="3" fitToWidth="1" horizontalDpi="600" verticalDpi="600" orientation="landscape" r:id="rId1"/>
  <headerFooter alignWithMargins="0">
    <oddHeader>&amp;C&amp;A&amp;R&amp;F</oddHeader>
    <oddFooter>&amp;LK. Kriesel&amp;CPage &amp;P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9"/>
  <sheetViews>
    <sheetView workbookViewId="0" topLeftCell="A1">
      <pane xSplit="2955" ySplit="5925" topLeftCell="B62" activePane="bottomRight" state="split"/>
      <selection pane="topLeft" activeCell="J32" sqref="J32"/>
      <selection pane="topRight" activeCell="F5" sqref="F5"/>
      <selection pane="bottomLeft" activeCell="A13" sqref="A13"/>
      <selection pane="bottomRight" activeCell="I56" sqref="I56"/>
    </sheetView>
  </sheetViews>
  <sheetFormatPr defaultColWidth="9.140625" defaultRowHeight="12.75"/>
  <cols>
    <col min="1" max="1" width="28.00390625" style="4" customWidth="1"/>
    <col min="2" max="8" width="11.140625" style="4" customWidth="1"/>
    <col min="9" max="9" width="28.7109375" style="4" customWidth="1"/>
  </cols>
  <sheetData>
    <row r="1" spans="1:10" s="4" customFormat="1" ht="27" customHeight="1">
      <c r="A1" s="4" t="s">
        <v>33</v>
      </c>
      <c r="C1" s="4" t="s">
        <v>78</v>
      </c>
      <c r="J1" s="15" t="s">
        <v>143</v>
      </c>
    </row>
    <row r="2" spans="2:10" s="11" customFormat="1" ht="39.75" customHeight="1" thickBot="1">
      <c r="B2" s="11" t="s">
        <v>181</v>
      </c>
      <c r="C2" s="11" t="s">
        <v>72</v>
      </c>
      <c r="D2" s="11" t="s">
        <v>73</v>
      </c>
      <c r="E2" s="11" t="s">
        <v>74</v>
      </c>
      <c r="F2" s="11" t="s">
        <v>75</v>
      </c>
      <c r="G2" s="11" t="s">
        <v>76</v>
      </c>
      <c r="H2" s="11" t="s">
        <v>77</v>
      </c>
      <c r="I2" s="11" t="s">
        <v>23</v>
      </c>
      <c r="J2" s="16"/>
    </row>
    <row r="3" spans="1:9" ht="25.5">
      <c r="A3" s="4" t="s">
        <v>70</v>
      </c>
      <c r="B3" s="4" t="s">
        <v>71</v>
      </c>
      <c r="C3" s="4">
        <f>360/10*2*2</f>
        <v>144</v>
      </c>
      <c r="D3" s="4">
        <f>360/20*2</f>
        <v>36</v>
      </c>
      <c r="E3" s="4">
        <f>360/20*2</f>
        <v>36</v>
      </c>
      <c r="F3" s="4">
        <f>360/10*2</f>
        <v>72</v>
      </c>
      <c r="G3" s="4">
        <f>360/10*2</f>
        <v>72</v>
      </c>
      <c r="H3" s="4">
        <f>360/20*2</f>
        <v>36</v>
      </c>
      <c r="I3" s="6" t="s">
        <v>144</v>
      </c>
    </row>
    <row r="4" spans="1:9" ht="51">
      <c r="A4" s="4" t="s">
        <v>84</v>
      </c>
      <c r="B4" s="4" t="s">
        <v>71</v>
      </c>
      <c r="C4" s="4">
        <v>0</v>
      </c>
      <c r="D4" s="4">
        <v>0</v>
      </c>
      <c r="E4" s="4">
        <v>0</v>
      </c>
      <c r="F4" s="4">
        <v>0</v>
      </c>
      <c r="G4" s="4">
        <v>3</v>
      </c>
      <c r="H4" s="4">
        <v>2</v>
      </c>
      <c r="I4" s="6" t="s">
        <v>123</v>
      </c>
    </row>
    <row r="5" spans="1:9" ht="51">
      <c r="A5" s="4" t="s">
        <v>79</v>
      </c>
      <c r="B5" s="4" t="s">
        <v>71</v>
      </c>
      <c r="C5" s="4">
        <v>4</v>
      </c>
      <c r="D5" s="4">
        <v>2</v>
      </c>
      <c r="E5" s="4">
        <v>2</v>
      </c>
      <c r="F5" s="4">
        <v>3</v>
      </c>
      <c r="G5" s="4">
        <v>3</v>
      </c>
      <c r="H5" s="4">
        <v>2</v>
      </c>
      <c r="I5" s="6" t="s">
        <v>123</v>
      </c>
    </row>
    <row r="6" spans="1:9" ht="51">
      <c r="A6" s="4" t="s">
        <v>80</v>
      </c>
      <c r="B6" s="4" t="s">
        <v>71</v>
      </c>
      <c r="C6" s="4">
        <v>2</v>
      </c>
      <c r="D6" s="4">
        <v>2</v>
      </c>
      <c r="E6" s="4">
        <v>2</v>
      </c>
      <c r="F6" s="4">
        <v>2</v>
      </c>
      <c r="G6" s="4">
        <v>2</v>
      </c>
      <c r="H6" s="4">
        <v>2</v>
      </c>
      <c r="I6" s="6" t="s">
        <v>123</v>
      </c>
    </row>
    <row r="8" spans="1:8" ht="12.75">
      <c r="A8" s="4" t="s">
        <v>81</v>
      </c>
      <c r="C8" s="4">
        <f aca="true" t="shared" si="0" ref="C8:H8">SUM(C3:C7)</f>
        <v>150</v>
      </c>
      <c r="D8" s="4">
        <f t="shared" si="0"/>
        <v>40</v>
      </c>
      <c r="E8" s="4">
        <f t="shared" si="0"/>
        <v>40</v>
      </c>
      <c r="F8" s="4">
        <f t="shared" si="0"/>
        <v>77</v>
      </c>
      <c r="G8" s="4">
        <f t="shared" si="0"/>
        <v>80</v>
      </c>
      <c r="H8" s="4">
        <f t="shared" si="0"/>
        <v>42</v>
      </c>
    </row>
    <row r="9" spans="1:10" ht="12.75">
      <c r="A9" s="4" t="s">
        <v>82</v>
      </c>
      <c r="C9" s="4">
        <v>25</v>
      </c>
      <c r="D9" s="4">
        <v>0</v>
      </c>
      <c r="E9" s="4">
        <v>0</v>
      </c>
      <c r="F9" s="4">
        <v>0</v>
      </c>
      <c r="G9" s="4">
        <v>0</v>
      </c>
      <c r="H9" s="4">
        <v>0</v>
      </c>
      <c r="J9" s="12">
        <f>25/SUM(C8:H8)</f>
        <v>0.05827505827505827</v>
      </c>
    </row>
    <row r="10" spans="1:8" ht="12.75">
      <c r="A10" s="4" t="s">
        <v>83</v>
      </c>
      <c r="C10" s="4">
        <f aca="true" t="shared" si="1" ref="C10:H10">C8-C9</f>
        <v>125</v>
      </c>
      <c r="D10" s="4">
        <f t="shared" si="1"/>
        <v>40</v>
      </c>
      <c r="E10" s="4">
        <f t="shared" si="1"/>
        <v>40</v>
      </c>
      <c r="F10" s="4">
        <f t="shared" si="1"/>
        <v>77</v>
      </c>
      <c r="G10" s="4">
        <f t="shared" si="1"/>
        <v>80</v>
      </c>
      <c r="H10" s="4">
        <f t="shared" si="1"/>
        <v>42</v>
      </c>
    </row>
    <row r="12" ht="12.75">
      <c r="A12" s="6" t="s">
        <v>98</v>
      </c>
    </row>
    <row r="13" spans="1:10" ht="51">
      <c r="A13" s="4" t="s">
        <v>106</v>
      </c>
      <c r="B13" s="4" t="s">
        <v>183</v>
      </c>
      <c r="C13" s="4" t="s">
        <v>133</v>
      </c>
      <c r="D13" s="4" t="s">
        <v>133</v>
      </c>
      <c r="E13" s="4" t="s">
        <v>133</v>
      </c>
      <c r="F13" s="4" t="s">
        <v>133</v>
      </c>
      <c r="G13" s="4" t="s">
        <v>133</v>
      </c>
      <c r="H13" s="4" t="s">
        <v>133</v>
      </c>
      <c r="J13">
        <v>100</v>
      </c>
    </row>
    <row r="14" spans="1:10" ht="51">
      <c r="A14" s="4" t="s">
        <v>107</v>
      </c>
      <c r="B14" s="4" t="s">
        <v>183</v>
      </c>
      <c r="C14" s="4" t="s">
        <v>133</v>
      </c>
      <c r="D14" s="4" t="s">
        <v>133</v>
      </c>
      <c r="E14" s="4" t="s">
        <v>133</v>
      </c>
      <c r="F14" s="4" t="s">
        <v>133</v>
      </c>
      <c r="G14" s="4" t="s">
        <v>133</v>
      </c>
      <c r="H14" s="4" t="s">
        <v>133</v>
      </c>
      <c r="J14">
        <v>100</v>
      </c>
    </row>
    <row r="15" spans="1:10" ht="127.5">
      <c r="A15" s="4" t="s">
        <v>105</v>
      </c>
      <c r="B15" s="4" t="s">
        <v>179</v>
      </c>
      <c r="C15" s="4" t="s">
        <v>133</v>
      </c>
      <c r="D15" s="4" t="s">
        <v>133</v>
      </c>
      <c r="E15" s="4" t="s">
        <v>133</v>
      </c>
      <c r="F15" s="4" t="s">
        <v>133</v>
      </c>
      <c r="G15" s="4" t="s">
        <v>133</v>
      </c>
      <c r="H15" s="4" t="s">
        <v>133</v>
      </c>
      <c r="I15" s="6" t="s">
        <v>190</v>
      </c>
      <c r="J15">
        <v>7</v>
      </c>
    </row>
    <row r="17" ht="12.75">
      <c r="A17" s="6" t="s">
        <v>108</v>
      </c>
    </row>
    <row r="18" spans="1:10" ht="89.25">
      <c r="A18" s="4" t="s">
        <v>109</v>
      </c>
      <c r="B18" s="4" t="s">
        <v>184</v>
      </c>
      <c r="C18" s="4" t="s">
        <v>133</v>
      </c>
      <c r="D18" s="4" t="s">
        <v>133</v>
      </c>
      <c r="E18" s="4" t="s">
        <v>133</v>
      </c>
      <c r="F18" s="4" t="s">
        <v>71</v>
      </c>
      <c r="G18" s="4" t="s">
        <v>71</v>
      </c>
      <c r="H18" s="4" t="s">
        <v>133</v>
      </c>
      <c r="J18" s="12">
        <f>92/(SUM(C$8:H$8)-F$8-G$8)/2</f>
        <v>0.16911764705882354</v>
      </c>
    </row>
    <row r="19" spans="1:10" ht="89.25">
      <c r="A19" s="4" t="s">
        <v>110</v>
      </c>
      <c r="B19" s="4" t="s">
        <v>185</v>
      </c>
      <c r="C19" s="4" t="s">
        <v>133</v>
      </c>
      <c r="D19" s="4" t="s">
        <v>133</v>
      </c>
      <c r="E19" s="4" t="s">
        <v>133</v>
      </c>
      <c r="F19" s="4" t="s">
        <v>142</v>
      </c>
      <c r="G19" s="4" t="s">
        <v>142</v>
      </c>
      <c r="H19" s="4" t="s">
        <v>133</v>
      </c>
      <c r="J19" s="12">
        <f>100/(SUM(C$8:H$8)+F$8+G$8)/2</f>
        <v>0.08532423208191127</v>
      </c>
    </row>
    <row r="21" ht="12.75">
      <c r="A21" s="6" t="s">
        <v>111</v>
      </c>
    </row>
    <row r="22" spans="1:10" ht="63.75">
      <c r="A22" s="4" t="s">
        <v>113</v>
      </c>
      <c r="B22" s="4" t="s">
        <v>186</v>
      </c>
      <c r="C22" s="4" t="s">
        <v>133</v>
      </c>
      <c r="D22" s="4" t="s">
        <v>133</v>
      </c>
      <c r="E22" s="4" t="s">
        <v>133</v>
      </c>
      <c r="F22" s="4" t="s">
        <v>133</v>
      </c>
      <c r="G22" s="4" t="s">
        <v>133</v>
      </c>
      <c r="H22" s="4" t="s">
        <v>133</v>
      </c>
      <c r="I22" s="4" t="s">
        <v>191</v>
      </c>
      <c r="J22" s="12">
        <f>(200+190)/2644</f>
        <v>0.1475037821482602</v>
      </c>
    </row>
    <row r="23" spans="1:10" ht="51">
      <c r="A23" s="4" t="s">
        <v>112</v>
      </c>
      <c r="B23" s="4" t="s">
        <v>145</v>
      </c>
      <c r="C23" s="4" t="s">
        <v>133</v>
      </c>
      <c r="D23" s="4" t="s">
        <v>133</v>
      </c>
      <c r="E23" s="4" t="s">
        <v>133</v>
      </c>
      <c r="F23" s="4" t="s">
        <v>133</v>
      </c>
      <c r="G23" s="4" t="s">
        <v>133</v>
      </c>
      <c r="H23" s="4" t="s">
        <v>133</v>
      </c>
      <c r="J23" s="12">
        <f>206/1380</f>
        <v>0.1492753623188406</v>
      </c>
    </row>
    <row r="24" spans="1:10" ht="51">
      <c r="A24" s="4" t="s">
        <v>114</v>
      </c>
      <c r="B24" s="4" t="s">
        <v>146</v>
      </c>
      <c r="C24" s="4" t="s">
        <v>133</v>
      </c>
      <c r="D24" s="4" t="s">
        <v>133</v>
      </c>
      <c r="E24" s="4" t="s">
        <v>133</v>
      </c>
      <c r="F24" s="4" t="s">
        <v>133</v>
      </c>
      <c r="G24" s="4" t="s">
        <v>133</v>
      </c>
      <c r="H24" s="4" t="s">
        <v>133</v>
      </c>
      <c r="J24" s="12">
        <f>989/7900</f>
        <v>0.12518987341772153</v>
      </c>
    </row>
    <row r="26" ht="12.75">
      <c r="A26" s="6" t="s">
        <v>97</v>
      </c>
    </row>
    <row r="27" spans="1:10" ht="51">
      <c r="A27" s="4" t="s">
        <v>99</v>
      </c>
      <c r="B27" s="4" t="s">
        <v>187</v>
      </c>
      <c r="C27" s="4" t="s">
        <v>133</v>
      </c>
      <c r="D27" s="4" t="s">
        <v>133</v>
      </c>
      <c r="E27" s="4" t="s">
        <v>133</v>
      </c>
      <c r="F27" s="4" t="s">
        <v>133</v>
      </c>
      <c r="G27" s="4" t="s">
        <v>133</v>
      </c>
      <c r="H27" s="4" t="s">
        <v>133</v>
      </c>
      <c r="J27">
        <v>100</v>
      </c>
    </row>
    <row r="29" ht="12.75">
      <c r="A29" s="6" t="s">
        <v>102</v>
      </c>
    </row>
    <row r="30" spans="1:10" ht="102">
      <c r="A30" s="4" t="s">
        <v>104</v>
      </c>
      <c r="B30" s="4" t="s">
        <v>121</v>
      </c>
      <c r="C30" s="4" t="s">
        <v>118</v>
      </c>
      <c r="D30" s="4" t="s">
        <v>103</v>
      </c>
      <c r="E30" s="4" t="s">
        <v>103</v>
      </c>
      <c r="F30" s="4" t="s">
        <v>71</v>
      </c>
      <c r="G30" s="4" t="s">
        <v>71</v>
      </c>
      <c r="H30" s="4" t="s">
        <v>103</v>
      </c>
      <c r="J30" s="12">
        <f>213/(4*SUM(C8:E8,H8))</f>
        <v>0.1957720588235294</v>
      </c>
    </row>
    <row r="31" spans="1:10" s="4" customFormat="1" ht="89.25">
      <c r="A31" s="4" t="s">
        <v>100</v>
      </c>
      <c r="B31" s="4" t="s">
        <v>71</v>
      </c>
      <c r="C31" s="4" t="s">
        <v>188</v>
      </c>
      <c r="D31" s="4" t="s">
        <v>149</v>
      </c>
      <c r="E31" s="4" t="s">
        <v>149</v>
      </c>
      <c r="F31" s="4" t="s">
        <v>150</v>
      </c>
      <c r="G31" s="4" t="s">
        <v>150</v>
      </c>
      <c r="H31" s="4" t="s">
        <v>150</v>
      </c>
      <c r="J31" s="13">
        <f>67/SUM(C8:H8)</f>
        <v>0.1561771561771562</v>
      </c>
    </row>
    <row r="32" spans="1:10" ht="76.5">
      <c r="A32" s="4" t="s">
        <v>101</v>
      </c>
      <c r="B32" s="4" t="s">
        <v>148</v>
      </c>
      <c r="C32" s="4" t="s">
        <v>119</v>
      </c>
      <c r="D32" s="4" t="s">
        <v>133</v>
      </c>
      <c r="E32" s="4" t="s">
        <v>133</v>
      </c>
      <c r="F32" s="4" t="s">
        <v>150</v>
      </c>
      <c r="G32" s="4" t="s">
        <v>150</v>
      </c>
      <c r="H32" s="4" t="s">
        <v>133</v>
      </c>
      <c r="J32" s="12">
        <f>152/388</f>
        <v>0.3917525773195876</v>
      </c>
    </row>
    <row r="33" spans="1:10" ht="51">
      <c r="A33" s="4" t="s">
        <v>115</v>
      </c>
      <c r="B33" s="4" t="s">
        <v>71</v>
      </c>
      <c r="C33" s="4" t="s">
        <v>120</v>
      </c>
      <c r="D33" s="4" t="s">
        <v>147</v>
      </c>
      <c r="E33" s="4" t="s">
        <v>147</v>
      </c>
      <c r="F33" s="4" t="s">
        <v>150</v>
      </c>
      <c r="G33" s="4" t="s">
        <v>150</v>
      </c>
      <c r="H33" s="4" t="s">
        <v>150</v>
      </c>
      <c r="J33" s="12">
        <f>50/618</f>
        <v>0.08090614886731391</v>
      </c>
    </row>
    <row r="34" spans="1:10" ht="89.25">
      <c r="A34" s="4" t="s">
        <v>116</v>
      </c>
      <c r="B34" s="4" t="s">
        <v>71</v>
      </c>
      <c r="C34" s="4" t="s">
        <v>192</v>
      </c>
      <c r="D34" s="4" t="s">
        <v>117</v>
      </c>
      <c r="E34" s="4" t="s">
        <v>180</v>
      </c>
      <c r="F34" s="4" t="s">
        <v>150</v>
      </c>
      <c r="G34" s="4" t="s">
        <v>150</v>
      </c>
      <c r="H34" s="4" t="s">
        <v>150</v>
      </c>
      <c r="J34" s="12">
        <f>25/388</f>
        <v>0.06443298969072164</v>
      </c>
    </row>
    <row r="36" ht="12.75">
      <c r="A36" s="6" t="s">
        <v>122</v>
      </c>
    </row>
    <row r="37" spans="1:10" ht="242.25">
      <c r="A37" s="4" t="s">
        <v>134</v>
      </c>
      <c r="B37" s="4" t="s">
        <v>177</v>
      </c>
      <c r="C37" s="4" t="s">
        <v>133</v>
      </c>
      <c r="D37" s="4" t="s">
        <v>133</v>
      </c>
      <c r="E37" s="4" t="s">
        <v>133</v>
      </c>
      <c r="F37" s="4" t="s">
        <v>133</v>
      </c>
      <c r="G37" s="4" t="s">
        <v>71</v>
      </c>
      <c r="H37" s="4" t="s">
        <v>133</v>
      </c>
      <c r="I37" s="4" t="s">
        <v>151</v>
      </c>
      <c r="J37" s="12">
        <f>25/SUM(C8:F8,H8)</f>
        <v>0.07163323782234957</v>
      </c>
    </row>
    <row r="38" spans="1:10" ht="229.5">
      <c r="A38" s="4" t="s">
        <v>135</v>
      </c>
      <c r="B38" s="4" t="s">
        <v>178</v>
      </c>
      <c r="C38" s="4" t="s">
        <v>133</v>
      </c>
      <c r="D38" s="4" t="s">
        <v>133</v>
      </c>
      <c r="E38" s="4" t="s">
        <v>133</v>
      </c>
      <c r="F38" s="4" t="s">
        <v>71</v>
      </c>
      <c r="G38" s="4" t="s">
        <v>71</v>
      </c>
      <c r="H38" s="4" t="s">
        <v>133</v>
      </c>
      <c r="I38" s="4" t="s">
        <v>48</v>
      </c>
      <c r="J38" s="12">
        <f>25/SUM(C8:E8,H8)</f>
        <v>0.09191176470588236</v>
      </c>
    </row>
    <row r="39" spans="1:10" ht="25.5">
      <c r="A39" s="4" t="s">
        <v>152</v>
      </c>
      <c r="B39" s="4" t="s">
        <v>71</v>
      </c>
      <c r="C39" s="4" t="s">
        <v>71</v>
      </c>
      <c r="D39" s="4" t="s">
        <v>71</v>
      </c>
      <c r="E39" s="4" t="s">
        <v>71</v>
      </c>
      <c r="F39" s="4" t="s">
        <v>150</v>
      </c>
      <c r="G39" s="4" t="s">
        <v>71</v>
      </c>
      <c r="H39" s="4" t="s">
        <v>71</v>
      </c>
      <c r="I39" s="4" t="s">
        <v>48</v>
      </c>
      <c r="J39">
        <v>0</v>
      </c>
    </row>
    <row r="40" spans="1:10" ht="25.5">
      <c r="A40" s="4" t="s">
        <v>153</v>
      </c>
      <c r="B40" s="4" t="s">
        <v>71</v>
      </c>
      <c r="C40" s="4" t="s">
        <v>71</v>
      </c>
      <c r="D40" s="4" t="s">
        <v>71</v>
      </c>
      <c r="E40" s="4" t="s">
        <v>71</v>
      </c>
      <c r="F40" s="4" t="s">
        <v>71</v>
      </c>
      <c r="G40" s="4" t="s">
        <v>150</v>
      </c>
      <c r="H40" s="4" t="s">
        <v>71</v>
      </c>
      <c r="I40" s="4" t="s">
        <v>48</v>
      </c>
      <c r="J40">
        <v>0</v>
      </c>
    </row>
    <row r="42" ht="12.75">
      <c r="A42" s="6" t="s">
        <v>124</v>
      </c>
    </row>
    <row r="43" spans="1:10" ht="51">
      <c r="A43" s="4" t="s">
        <v>125</v>
      </c>
      <c r="B43" s="4" t="s">
        <v>71</v>
      </c>
      <c r="C43" s="4" t="s">
        <v>189</v>
      </c>
      <c r="D43" s="4" t="s">
        <v>147</v>
      </c>
      <c r="E43" s="4" t="s">
        <v>147</v>
      </c>
      <c r="F43" s="4" t="s">
        <v>150</v>
      </c>
      <c r="G43" s="4" t="s">
        <v>150</v>
      </c>
      <c r="H43" s="4" t="s">
        <v>150</v>
      </c>
      <c r="J43" s="12">
        <f aca="true" t="shared" si="2" ref="J43:J50">25/SUM(C$8:H$8)</f>
        <v>0.05827505827505827</v>
      </c>
    </row>
    <row r="44" spans="1:10" ht="51">
      <c r="A44" s="4" t="s">
        <v>126</v>
      </c>
      <c r="B44" s="4" t="s">
        <v>71</v>
      </c>
      <c r="C44" s="4" t="s">
        <v>154</v>
      </c>
      <c r="D44" s="4" t="s">
        <v>147</v>
      </c>
      <c r="E44" s="4" t="s">
        <v>147</v>
      </c>
      <c r="F44" s="4" t="s">
        <v>150</v>
      </c>
      <c r="G44" s="4" t="s">
        <v>150</v>
      </c>
      <c r="H44" s="4" t="s">
        <v>150</v>
      </c>
      <c r="J44" s="12">
        <f t="shared" si="2"/>
        <v>0.05827505827505827</v>
      </c>
    </row>
    <row r="45" spans="1:10" ht="51">
      <c r="A45" s="4" t="s">
        <v>127</v>
      </c>
      <c r="B45" s="4" t="s">
        <v>71</v>
      </c>
      <c r="C45" s="4" t="s">
        <v>189</v>
      </c>
      <c r="D45" s="4" t="s">
        <v>147</v>
      </c>
      <c r="E45" s="4" t="s">
        <v>147</v>
      </c>
      <c r="F45" s="4" t="s">
        <v>150</v>
      </c>
      <c r="G45" s="4" t="s">
        <v>150</v>
      </c>
      <c r="H45" s="4" t="s">
        <v>150</v>
      </c>
      <c r="J45" s="12">
        <f t="shared" si="2"/>
        <v>0.05827505827505827</v>
      </c>
    </row>
    <row r="46" spans="1:10" ht="51">
      <c r="A46" s="4" t="s">
        <v>128</v>
      </c>
      <c r="B46" s="4" t="s">
        <v>71</v>
      </c>
      <c r="C46" s="4" t="s">
        <v>154</v>
      </c>
      <c r="D46" s="4" t="s">
        <v>147</v>
      </c>
      <c r="E46" s="4" t="s">
        <v>147</v>
      </c>
      <c r="F46" s="4" t="s">
        <v>150</v>
      </c>
      <c r="G46" s="4" t="s">
        <v>150</v>
      </c>
      <c r="H46" s="4" t="s">
        <v>150</v>
      </c>
      <c r="J46" s="12">
        <f t="shared" si="2"/>
        <v>0.05827505827505827</v>
      </c>
    </row>
    <row r="47" spans="1:10" ht="51">
      <c r="A47" s="4" t="s">
        <v>129</v>
      </c>
      <c r="B47" s="4" t="s">
        <v>147</v>
      </c>
      <c r="C47" s="4" t="s">
        <v>189</v>
      </c>
      <c r="D47" s="4" t="s">
        <v>133</v>
      </c>
      <c r="E47" s="4" t="s">
        <v>133</v>
      </c>
      <c r="F47" s="4" t="s">
        <v>150</v>
      </c>
      <c r="G47" s="4" t="s">
        <v>150</v>
      </c>
      <c r="H47" s="4" t="s">
        <v>133</v>
      </c>
      <c r="J47" s="12">
        <f t="shared" si="2"/>
        <v>0.05827505827505827</v>
      </c>
    </row>
    <row r="48" spans="1:10" ht="51">
      <c r="A48" s="4" t="s">
        <v>130</v>
      </c>
      <c r="B48" s="4" t="s">
        <v>147</v>
      </c>
      <c r="C48" s="4" t="s">
        <v>136</v>
      </c>
      <c r="D48" s="4" t="s">
        <v>133</v>
      </c>
      <c r="E48" s="4" t="s">
        <v>133</v>
      </c>
      <c r="F48" s="4" t="s">
        <v>150</v>
      </c>
      <c r="G48" s="4" t="s">
        <v>150</v>
      </c>
      <c r="H48" s="4" t="s">
        <v>133</v>
      </c>
      <c r="J48" s="12">
        <f t="shared" si="2"/>
        <v>0.05827505827505827</v>
      </c>
    </row>
    <row r="49" spans="1:10" ht="51">
      <c r="A49" s="4" t="s">
        <v>131</v>
      </c>
      <c r="B49" s="4" t="s">
        <v>71</v>
      </c>
      <c r="C49" s="4" t="s">
        <v>136</v>
      </c>
      <c r="D49" s="4" t="s">
        <v>147</v>
      </c>
      <c r="E49" s="4" t="s">
        <v>147</v>
      </c>
      <c r="F49" s="4" t="s">
        <v>150</v>
      </c>
      <c r="G49" s="4" t="s">
        <v>150</v>
      </c>
      <c r="H49" s="4" t="s">
        <v>150</v>
      </c>
      <c r="J49" s="12">
        <f t="shared" si="2"/>
        <v>0.05827505827505827</v>
      </c>
    </row>
    <row r="50" spans="1:10" ht="51">
      <c r="A50" s="4" t="s">
        <v>132</v>
      </c>
      <c r="B50" s="4" t="s">
        <v>71</v>
      </c>
      <c r="C50" s="4" t="s">
        <v>136</v>
      </c>
      <c r="D50" s="4" t="s">
        <v>147</v>
      </c>
      <c r="E50" s="4" t="s">
        <v>147</v>
      </c>
      <c r="F50" s="4" t="s">
        <v>150</v>
      </c>
      <c r="G50" s="4" t="s">
        <v>150</v>
      </c>
      <c r="H50" s="4" t="s">
        <v>150</v>
      </c>
      <c r="J50" s="12">
        <f t="shared" si="2"/>
        <v>0.05827505827505827</v>
      </c>
    </row>
    <row r="52" ht="12.75">
      <c r="A52" s="6" t="s">
        <v>140</v>
      </c>
    </row>
    <row r="53" spans="1:10" ht="127.5">
      <c r="A53" s="4" t="s">
        <v>137</v>
      </c>
      <c r="B53" s="4" t="s">
        <v>139</v>
      </c>
      <c r="C53" s="4" t="s">
        <v>138</v>
      </c>
      <c r="D53" s="4" t="s">
        <v>133</v>
      </c>
      <c r="E53" s="4" t="s">
        <v>133</v>
      </c>
      <c r="F53" s="4" t="s">
        <v>133</v>
      </c>
      <c r="G53" s="4" t="s">
        <v>133</v>
      </c>
      <c r="H53" s="4" t="s">
        <v>133</v>
      </c>
      <c r="I53" s="4" t="s">
        <v>193</v>
      </c>
      <c r="J53" s="12">
        <f>110/2/SUM(C8:H8)</f>
        <v>0.1282051282051282</v>
      </c>
    </row>
    <row r="55" ht="12.75">
      <c r="A55" s="6" t="s">
        <v>141</v>
      </c>
    </row>
    <row r="56" spans="1:10" ht="51">
      <c r="A56" s="4" t="s">
        <v>155</v>
      </c>
      <c r="B56" s="4" t="s">
        <v>156</v>
      </c>
      <c r="C56" s="4" t="s">
        <v>133</v>
      </c>
      <c r="D56" s="4" t="s">
        <v>133</v>
      </c>
      <c r="E56" s="4" t="s">
        <v>133</v>
      </c>
      <c r="F56" s="4" t="s">
        <v>133</v>
      </c>
      <c r="G56" s="4" t="s">
        <v>133</v>
      </c>
      <c r="H56" s="4" t="s">
        <v>133</v>
      </c>
      <c r="J56" s="12">
        <f>3001/29416</f>
        <v>0.1020193092194724</v>
      </c>
    </row>
    <row r="57" spans="1:10" ht="51">
      <c r="A57" s="4" t="s">
        <v>157</v>
      </c>
      <c r="B57" s="4" t="s">
        <v>162</v>
      </c>
      <c r="C57" s="4" t="s">
        <v>133</v>
      </c>
      <c r="D57" s="4" t="s">
        <v>133</v>
      </c>
      <c r="E57" s="4" t="s">
        <v>133</v>
      </c>
      <c r="F57" s="4" t="s">
        <v>133</v>
      </c>
      <c r="G57" s="4" t="s">
        <v>133</v>
      </c>
      <c r="H57" s="4" t="s">
        <v>133</v>
      </c>
      <c r="J57" s="12">
        <f>1076/7932</f>
        <v>0.1356530509329299</v>
      </c>
    </row>
    <row r="58" spans="1:10" ht="51">
      <c r="A58" s="4" t="s">
        <v>158</v>
      </c>
      <c r="B58" s="4" t="s">
        <v>163</v>
      </c>
      <c r="C58" s="4" t="s">
        <v>133</v>
      </c>
      <c r="D58" s="4" t="s">
        <v>133</v>
      </c>
      <c r="E58" s="4" t="s">
        <v>133</v>
      </c>
      <c r="F58" s="4" t="s">
        <v>133</v>
      </c>
      <c r="G58" s="4" t="s">
        <v>133</v>
      </c>
      <c r="H58" s="4" t="s">
        <v>133</v>
      </c>
      <c r="J58" s="12">
        <f>293/2644</f>
        <v>0.11081694402420575</v>
      </c>
    </row>
    <row r="59" spans="1:10" ht="51">
      <c r="A59" s="4" t="s">
        <v>159</v>
      </c>
      <c r="B59" s="4" t="s">
        <v>164</v>
      </c>
      <c r="C59" s="4" t="s">
        <v>133</v>
      </c>
      <c r="D59" s="4" t="s">
        <v>133</v>
      </c>
      <c r="E59" s="4" t="s">
        <v>133</v>
      </c>
      <c r="F59" s="4" t="s">
        <v>133</v>
      </c>
      <c r="G59" s="4" t="s">
        <v>133</v>
      </c>
      <c r="H59" s="4" t="s">
        <v>133</v>
      </c>
      <c r="J59" s="12">
        <f>4115/26304</f>
        <v>0.15644008515815086</v>
      </c>
    </row>
    <row r="60" spans="1:10" ht="51">
      <c r="A60" s="4" t="s">
        <v>160</v>
      </c>
      <c r="B60" s="4" t="s">
        <v>165</v>
      </c>
      <c r="C60" s="4" t="s">
        <v>133</v>
      </c>
      <c r="D60" s="4" t="s">
        <v>133</v>
      </c>
      <c r="E60" s="4" t="s">
        <v>133</v>
      </c>
      <c r="F60" s="4" t="s">
        <v>133</v>
      </c>
      <c r="G60" s="4" t="s">
        <v>133</v>
      </c>
      <c r="H60" s="4" t="s">
        <v>133</v>
      </c>
      <c r="J60" s="12">
        <f>3045/26304</f>
        <v>0.11576186131386862</v>
      </c>
    </row>
    <row r="61" spans="1:10" ht="51">
      <c r="A61" s="4" t="s">
        <v>161</v>
      </c>
      <c r="B61" s="4" t="s">
        <v>166</v>
      </c>
      <c r="C61" s="4" t="s">
        <v>133</v>
      </c>
      <c r="D61" s="4" t="s">
        <v>133</v>
      </c>
      <c r="E61" s="4" t="s">
        <v>133</v>
      </c>
      <c r="F61" s="4" t="s">
        <v>133</v>
      </c>
      <c r="G61" s="4" t="s">
        <v>133</v>
      </c>
      <c r="H61" s="4" t="s">
        <v>133</v>
      </c>
      <c r="J61" s="12">
        <f>1176/10388</f>
        <v>0.11320754716981132</v>
      </c>
    </row>
    <row r="62" spans="1:10" ht="51">
      <c r="A62" s="4" t="s">
        <v>167</v>
      </c>
      <c r="B62" s="4" t="s">
        <v>172</v>
      </c>
      <c r="C62" s="4" t="s">
        <v>133</v>
      </c>
      <c r="D62" s="4" t="s">
        <v>133</v>
      </c>
      <c r="E62" s="4" t="s">
        <v>133</v>
      </c>
      <c r="F62" s="4" t="s">
        <v>133</v>
      </c>
      <c r="G62" s="4" t="s">
        <v>133</v>
      </c>
      <c r="H62" s="4" t="s">
        <v>133</v>
      </c>
      <c r="J62" s="12">
        <f>1257/9312</f>
        <v>0.13498711340206185</v>
      </c>
    </row>
    <row r="63" spans="1:10" ht="51">
      <c r="A63" s="4" t="s">
        <v>168</v>
      </c>
      <c r="B63" s="4" t="s">
        <v>173</v>
      </c>
      <c r="C63" s="4" t="s">
        <v>133</v>
      </c>
      <c r="D63" s="4" t="s">
        <v>133</v>
      </c>
      <c r="E63" s="4" t="s">
        <v>133</v>
      </c>
      <c r="F63" s="4" t="s">
        <v>133</v>
      </c>
      <c r="G63" s="4" t="s">
        <v>133</v>
      </c>
      <c r="H63" s="4" t="s">
        <v>133</v>
      </c>
      <c r="J63" s="12">
        <f>294/2644</f>
        <v>0.11119515885022693</v>
      </c>
    </row>
    <row r="64" spans="1:10" ht="51">
      <c r="A64" s="4" t="s">
        <v>169</v>
      </c>
      <c r="B64" s="4" t="s">
        <v>174</v>
      </c>
      <c r="C64" s="4" t="s">
        <v>133</v>
      </c>
      <c r="D64" s="4" t="s">
        <v>133</v>
      </c>
      <c r="E64" s="4" t="s">
        <v>133</v>
      </c>
      <c r="F64" s="4" t="s">
        <v>133</v>
      </c>
      <c r="G64" s="4" t="s">
        <v>133</v>
      </c>
      <c r="H64" s="4" t="s">
        <v>133</v>
      </c>
      <c r="J64" s="12">
        <f>102/776</f>
        <v>0.13144329896907217</v>
      </c>
    </row>
    <row r="65" spans="1:10" ht="51">
      <c r="A65" s="4" t="s">
        <v>170</v>
      </c>
      <c r="B65" s="4" t="s">
        <v>175</v>
      </c>
      <c r="C65" s="4" t="s">
        <v>133</v>
      </c>
      <c r="D65" s="4" t="s">
        <v>133</v>
      </c>
      <c r="E65" s="4" t="s">
        <v>133</v>
      </c>
      <c r="F65" s="4" t="s">
        <v>133</v>
      </c>
      <c r="G65" s="4" t="s">
        <v>133</v>
      </c>
      <c r="H65" s="4" t="s">
        <v>133</v>
      </c>
      <c r="J65" s="12">
        <f>189/776</f>
        <v>0.24355670103092783</v>
      </c>
    </row>
    <row r="66" spans="1:10" ht="51">
      <c r="A66" s="4" t="s">
        <v>171</v>
      </c>
      <c r="B66" s="4" t="s">
        <v>176</v>
      </c>
      <c r="C66" s="4" t="s">
        <v>133</v>
      </c>
      <c r="D66" s="4" t="s">
        <v>133</v>
      </c>
      <c r="E66" s="4" t="s">
        <v>133</v>
      </c>
      <c r="F66" s="4" t="s">
        <v>133</v>
      </c>
      <c r="G66" s="4" t="s">
        <v>133</v>
      </c>
      <c r="H66" s="4" t="s">
        <v>133</v>
      </c>
      <c r="J66" s="12">
        <f>679/2644</f>
        <v>0.25680786686838125</v>
      </c>
    </row>
    <row r="69" ht="51">
      <c r="A69" s="4" t="s">
        <v>182</v>
      </c>
    </row>
  </sheetData>
  <mergeCells count="1">
    <mergeCell ref="J1:J2"/>
  </mergeCells>
  <printOptions gridLines="1"/>
  <pageMargins left="0.5" right="0.5" top="0.75" bottom="0.75" header="0.5" footer="0.5"/>
  <pageSetup fitToHeight="7" fitToWidth="1" horizontalDpi="600" verticalDpi="600" orientation="landscape" scale="96" r:id="rId1"/>
  <headerFooter alignWithMargins="0">
    <oddHeader>&amp;C&amp;A&amp;R&amp;F</oddHeader>
    <oddFooter>&amp;Lkkriesel&amp;CPage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 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kkriesel</dc:creator>
  <cp:keywords/>
  <dc:description/>
  <cp:lastModifiedBy>chester</cp:lastModifiedBy>
  <cp:lastPrinted>2000-06-21T18:51:06Z</cp:lastPrinted>
  <dcterms:created xsi:type="dcterms:W3CDTF">1997-08-12T16:06:33Z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