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tabRatio="236" activeTab="0"/>
  </bookViews>
  <sheets>
    <sheet name="Cold-Warm Spec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<sst xmlns="http://schemas.openxmlformats.org/spreadsheetml/2006/main" count="225" uniqueCount="105">
  <si>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>FFM</t>
  </si>
  <si>
    <t>FM</t>
  </si>
  <si>
    <t>L1-1</t>
  </si>
  <si>
    <t>L1-2</t>
  </si>
  <si>
    <t>L1-3</t>
  </si>
  <si>
    <t>L1-4</t>
  </si>
  <si>
    <t>L2-1</t>
  </si>
  <si>
    <t>L2-2</t>
  </si>
  <si>
    <t>PRL</t>
  </si>
  <si>
    <t>Shape</t>
  </si>
  <si>
    <t>Square</t>
  </si>
  <si>
    <t>Bi-convex</t>
  </si>
  <si>
    <t>Plano-convex</t>
  </si>
  <si>
    <t>Meniscus</t>
  </si>
  <si>
    <t>Bi-concave</t>
  </si>
  <si>
    <t>Material</t>
  </si>
  <si>
    <t>Silicon</t>
  </si>
  <si>
    <t>Crystal Quartz</t>
  </si>
  <si>
    <t>Focal Length (mm)</t>
  </si>
  <si>
    <t>Radius S1 (mm)</t>
  </si>
  <si>
    <t>Infinity</t>
  </si>
  <si>
    <t>Radius S2 (mm)</t>
  </si>
  <si>
    <t>Aperture (mm)</t>
  </si>
  <si>
    <t>152.4x152.4</t>
  </si>
  <si>
    <t>137x137</t>
  </si>
  <si>
    <t>Clear Aperture (mm)</t>
  </si>
  <si>
    <t>137.2x137.2</t>
  </si>
  <si>
    <t>Center Thickness (mm)</t>
  </si>
  <si>
    <t>HAWC OPTICS FINAL SPECS</t>
  </si>
  <si>
    <t>Edge Thickness (mm)</t>
  </si>
  <si>
    <t>Window</t>
  </si>
  <si>
    <t>HDPE</t>
  </si>
  <si>
    <t>Aspheric</t>
  </si>
  <si>
    <t>Optics Warm Specs (T=20C)</t>
  </si>
  <si>
    <t>Warm-Cold ∆Aperture (mm)</t>
  </si>
  <si>
    <t>(inch)</t>
  </si>
  <si>
    <t>Fused Silica</t>
  </si>
  <si>
    <t>Cold-Warm ∆xo shift (mm)</t>
  </si>
  <si>
    <t>Cold-Warm ∆yo shift (mm)</t>
  </si>
  <si>
    <t>DFM</t>
  </si>
  <si>
    <t>Flat</t>
  </si>
  <si>
    <t xml:space="preserve">  </t>
  </si>
  <si>
    <t>114.3x114.3</t>
  </si>
  <si>
    <t>101.6x101.6</t>
  </si>
  <si>
    <t>Aluminum 6061</t>
  </si>
  <si>
    <t>135.5x135.5</t>
  </si>
  <si>
    <t>152.3945x152.3945</t>
  </si>
  <si>
    <t>137.195x137.195</t>
  </si>
  <si>
    <t>136.995x136.995</t>
  </si>
  <si>
    <t>113.8243x114.3.8243</t>
  </si>
  <si>
    <t>101.1772x101.1772</t>
  </si>
  <si>
    <t>Optics Cold Specs</t>
  </si>
  <si>
    <t>Center Wavelength (µm)</t>
  </si>
  <si>
    <t>Wavelength Range (µm)</t>
  </si>
  <si>
    <t>48.1 - 58.8</t>
  </si>
  <si>
    <t>81.3 - 95.2</t>
  </si>
  <si>
    <t>140.8 - 172.4</t>
  </si>
  <si>
    <t>190.5 - 246.9</t>
  </si>
  <si>
    <t>48 - 247</t>
  </si>
  <si>
    <t>0.4 - 250</t>
  </si>
  <si>
    <t>48.1 - 247</t>
  </si>
  <si>
    <t>Figure</t>
  </si>
  <si>
    <t>Concave</t>
  </si>
  <si>
    <t>Circular</t>
  </si>
  <si>
    <t>Temperature of Operation</t>
  </si>
  <si>
    <t>-50C</t>
  </si>
  <si>
    <t>6K</t>
  </si>
  <si>
    <t xml:space="preserve">  Δradius S1 (mm)</t>
  </si>
  <si>
    <t>±15</t>
  </si>
  <si>
    <t>±20</t>
  </si>
  <si>
    <t>±7</t>
  </si>
  <si>
    <t>±1</t>
  </si>
  <si>
    <t>±6.2</t>
  </si>
  <si>
    <t xml:space="preserve">  Δradius S2 (mm)</t>
  </si>
  <si>
    <t>±0.5</t>
  </si>
  <si>
    <t>±1.3</t>
  </si>
  <si>
    <t>±3</t>
  </si>
  <si>
    <t xml:space="preserve">  ΔAperture (mm)</t>
  </si>
  <si>
    <t>±0.1</t>
  </si>
  <si>
    <t xml:space="preserve">  ΔThickness (mm)</t>
  </si>
  <si>
    <t>±0.2</t>
  </si>
  <si>
    <t>Deviation (arcmin.)</t>
  </si>
  <si>
    <t>±10</t>
  </si>
  <si>
    <t>±6.7</t>
  </si>
  <si>
    <t>Coating</t>
  </si>
  <si>
    <t>Protected Silver</t>
  </si>
  <si>
    <t>None</t>
  </si>
  <si>
    <t>AR</t>
  </si>
  <si>
    <t>1λ at 0.63 µm</t>
  </si>
  <si>
    <t>3λ at 1 µm</t>
  </si>
  <si>
    <t>10λ at 1 µm</t>
  </si>
  <si>
    <t>Irregularity (fringes)</t>
  </si>
  <si>
    <t>±0.25</t>
  </si>
  <si>
    <t>10λ at 0.63 µm</t>
  </si>
  <si>
    <t>±0.05</t>
  </si>
  <si>
    <t>Surface Quality</t>
  </si>
  <si>
    <t>60-40</t>
  </si>
  <si>
    <t>80-50</t>
  </si>
  <si>
    <t>Surface Finish</t>
  </si>
  <si>
    <t>≤100 Angstroms RMS</t>
  </si>
  <si>
    <t>Edges</t>
  </si>
  <si>
    <t>Fine ground with a protective bevel for all mirrors.</t>
  </si>
  <si>
    <t>Bevel edges at 45 degrees to a maximum of 1/2 the unbevelled edge width for all lenses.</t>
  </si>
  <si>
    <t>Wedge (arcmin.)</t>
  </si>
  <si>
    <t>135.495x135.495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</si>
</sst>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m/d/yyyy"/>
    <numFmt numFmtId="171" formatCode="0.0000000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19" applyNumberFormat="1" applyFont="1" applyBorder="1" applyAlignment="1">
      <alignment horizontal="center"/>
      <protection/>
    </xf>
    <xf numFmtId="166" fontId="0" fillId="0" borderId="0" xfId="19" applyNumberFormat="1" applyFont="1" applyBorder="1" applyAlignment="1">
      <alignment horizontal="center"/>
      <protection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19" applyFont="1" applyBorder="1" applyAlignment="1">
      <alignment horizontal="center"/>
      <protection/>
    </xf>
    <xf numFmtId="0" fontId="0" fillId="0" borderId="0" xfId="0" applyFont="1" applyAlignment="1" quotePrefix="1">
      <alignment horizontal="center"/>
    </xf>
    <xf numFmtId="173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ens_and_filter_specs12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25.421875" style="7" customWidth="1"/>
    <col min="2" max="2" width="17.421875" style="5" bestFit="1" customWidth="1"/>
    <col min="3" max="3" width="16.140625" style="5" customWidth="1"/>
    <col min="4" max="4" width="10.8515625" style="5" customWidth="1"/>
    <col min="5" max="5" width="12.57421875" style="5" bestFit="1" customWidth="1"/>
    <col min="6" max="8" width="13.140625" style="5" bestFit="1" customWidth="1"/>
    <col min="9" max="9" width="10.8515625" style="5" bestFit="1" customWidth="1"/>
    <col min="10" max="10" width="13.140625" style="5" bestFit="1" customWidth="1"/>
    <col min="11" max="11" width="11.00390625" style="5" bestFit="1" customWidth="1"/>
    <col min="12" max="12" width="19.57421875" style="5" bestFit="1" customWidth="1"/>
    <col min="13" max="16384" width="9.140625" style="5" customWidth="1"/>
  </cols>
  <sheetData>
    <row r="1" ht="12.75">
      <c r="A1" s="4" t="s">
        <v>28</v>
      </c>
    </row>
    <row r="2" ht="12.75">
      <c r="A2" s="5"/>
    </row>
    <row r="3" spans="1:12" ht="12.75">
      <c r="A3" s="4" t="s">
        <v>33</v>
      </c>
      <c r="B3" s="5" t="s">
        <v>0</v>
      </c>
      <c r="C3" s="5" t="s">
        <v>1</v>
      </c>
      <c r="D3" s="5" t="s">
        <v>30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39</v>
      </c>
    </row>
    <row r="4" spans="1:12" ht="12.75">
      <c r="A4" s="7" t="s">
        <v>9</v>
      </c>
      <c r="B4" s="5" t="s">
        <v>10</v>
      </c>
      <c r="C4" s="5" t="s">
        <v>10</v>
      </c>
      <c r="D4" s="5" t="s">
        <v>63</v>
      </c>
      <c r="E4" s="5" t="s">
        <v>63</v>
      </c>
      <c r="F4" s="5" t="s">
        <v>63</v>
      </c>
      <c r="G4" s="5" t="s">
        <v>63</v>
      </c>
      <c r="H4" s="5" t="s">
        <v>63</v>
      </c>
      <c r="I4" s="5" t="s">
        <v>63</v>
      </c>
      <c r="J4" s="5" t="s">
        <v>63</v>
      </c>
      <c r="K4" s="5" t="s">
        <v>63</v>
      </c>
      <c r="L4" s="5" t="s">
        <v>10</v>
      </c>
    </row>
    <row r="5" spans="1:12" ht="12.75">
      <c r="A5" s="7" t="s">
        <v>61</v>
      </c>
      <c r="B5" s="5" t="s">
        <v>40</v>
      </c>
      <c r="C5" s="5" t="s">
        <v>62</v>
      </c>
      <c r="D5" s="5" t="s">
        <v>32</v>
      </c>
      <c r="E5" s="5" t="s">
        <v>11</v>
      </c>
      <c r="F5" s="5" t="s">
        <v>12</v>
      </c>
      <c r="G5" s="5" t="s">
        <v>11</v>
      </c>
      <c r="H5" s="5" t="s">
        <v>11</v>
      </c>
      <c r="I5" s="5" t="s">
        <v>13</v>
      </c>
      <c r="J5" s="5" t="s">
        <v>14</v>
      </c>
      <c r="K5" s="5" t="s">
        <v>13</v>
      </c>
      <c r="L5" s="5" t="s">
        <v>40</v>
      </c>
    </row>
    <row r="6" spans="1:12" ht="12.75">
      <c r="A6" s="7" t="s">
        <v>15</v>
      </c>
      <c r="B6" s="5" t="s">
        <v>36</v>
      </c>
      <c r="C6" s="5" t="s">
        <v>36</v>
      </c>
      <c r="D6" s="5" t="s">
        <v>31</v>
      </c>
      <c r="E6" s="5" t="s">
        <v>16</v>
      </c>
      <c r="F6" s="5" t="s">
        <v>17</v>
      </c>
      <c r="G6" s="5" t="s">
        <v>17</v>
      </c>
      <c r="H6" s="5" t="s">
        <v>17</v>
      </c>
      <c r="I6" s="5" t="s">
        <v>16</v>
      </c>
      <c r="J6" s="5" t="s">
        <v>17</v>
      </c>
      <c r="K6" s="5" t="s">
        <v>16</v>
      </c>
      <c r="L6" s="5" t="s">
        <v>44</v>
      </c>
    </row>
    <row r="7" spans="1:12" ht="12.75">
      <c r="A7" s="7" t="s">
        <v>84</v>
      </c>
      <c r="B7" s="5" t="s">
        <v>85</v>
      </c>
      <c r="C7" s="5" t="s">
        <v>85</v>
      </c>
      <c r="D7" s="5" t="s">
        <v>86</v>
      </c>
      <c r="E7" s="5" t="s">
        <v>87</v>
      </c>
      <c r="F7" s="5" t="s">
        <v>87</v>
      </c>
      <c r="G7" s="5" t="s">
        <v>87</v>
      </c>
      <c r="H7" s="5" t="s">
        <v>87</v>
      </c>
      <c r="I7" s="5" t="s">
        <v>87</v>
      </c>
      <c r="J7" s="5" t="s">
        <v>87</v>
      </c>
      <c r="K7" s="5" t="s">
        <v>87</v>
      </c>
      <c r="L7" s="5" t="s">
        <v>85</v>
      </c>
    </row>
    <row r="8" spans="1:11" ht="12.75">
      <c r="A8" s="7" t="s">
        <v>52</v>
      </c>
      <c r="B8" s="7"/>
      <c r="C8" s="7"/>
      <c r="D8" s="7"/>
      <c r="E8" s="5">
        <v>53</v>
      </c>
      <c r="F8" s="5">
        <v>88</v>
      </c>
      <c r="G8" s="5">
        <v>155</v>
      </c>
      <c r="H8" s="5">
        <v>215</v>
      </c>
      <c r="I8" s="5">
        <f>E8</f>
        <v>53</v>
      </c>
      <c r="J8" s="5">
        <f>F8</f>
        <v>88</v>
      </c>
      <c r="K8" s="5">
        <f>G8</f>
        <v>155</v>
      </c>
    </row>
    <row r="9" spans="1:12" ht="12.75">
      <c r="A9" s="7" t="s">
        <v>53</v>
      </c>
      <c r="B9" s="5" t="s">
        <v>59</v>
      </c>
      <c r="C9" s="5" t="s">
        <v>59</v>
      </c>
      <c r="D9" s="5" t="s">
        <v>60</v>
      </c>
      <c r="E9" s="5" t="s">
        <v>54</v>
      </c>
      <c r="F9" s="5" t="s">
        <v>55</v>
      </c>
      <c r="G9" s="5" t="s">
        <v>56</v>
      </c>
      <c r="H9" s="5" t="s">
        <v>57</v>
      </c>
      <c r="I9" s="5" t="str">
        <f>E9</f>
        <v>48.1 - 58.8</v>
      </c>
      <c r="J9" s="5" t="str">
        <f>F9</f>
        <v>81.3 - 95.2</v>
      </c>
      <c r="K9" s="5" t="s">
        <v>58</v>
      </c>
      <c r="L9" s="5" t="s">
        <v>58</v>
      </c>
    </row>
    <row r="10" spans="1:12" ht="12.75">
      <c r="A10" s="7" t="s">
        <v>34</v>
      </c>
      <c r="B10" s="8"/>
      <c r="C10" s="8"/>
      <c r="D10" s="8"/>
      <c r="E10" s="9">
        <f aca="true" t="shared" si="0" ref="E10:K10">E25-E43</f>
        <v>0.011240000000000805</v>
      </c>
      <c r="F10" s="9">
        <f t="shared" si="0"/>
        <v>0.06067000000000178</v>
      </c>
      <c r="G10" s="9">
        <f t="shared" si="0"/>
        <v>0.0630039999999994</v>
      </c>
      <c r="H10" s="9">
        <f t="shared" si="0"/>
        <v>0.09449999999999648</v>
      </c>
      <c r="I10" s="9">
        <f t="shared" si="0"/>
        <v>0.008639999999999759</v>
      </c>
      <c r="J10" s="9">
        <f t="shared" si="0"/>
        <v>0.05250000000000199</v>
      </c>
      <c r="K10" s="9">
        <f t="shared" si="0"/>
        <v>0.016460000000009245</v>
      </c>
      <c r="L10" s="5" t="s">
        <v>40</v>
      </c>
    </row>
    <row r="11" spans="1:11" ht="12.75">
      <c r="A11" s="5" t="s">
        <v>35</v>
      </c>
      <c r="B11" s="8"/>
      <c r="C11" s="8"/>
      <c r="D11" s="8"/>
      <c r="E11" s="10">
        <f>E10/25.4</f>
        <v>0.0004425196850394018</v>
      </c>
      <c r="F11" s="10">
        <f aca="true" t="shared" si="1" ref="F11:K11">F10/25.4</f>
        <v>0.0023885826771654246</v>
      </c>
      <c r="G11" s="10">
        <f t="shared" si="1"/>
        <v>0.0024804724409448584</v>
      </c>
      <c r="H11" s="10">
        <f t="shared" si="1"/>
        <v>0.0037204724409447432</v>
      </c>
      <c r="I11" s="10">
        <f t="shared" si="1"/>
        <v>0.00034015748031495117</v>
      </c>
      <c r="J11" s="10">
        <f t="shared" si="1"/>
        <v>0.002066929133858346</v>
      </c>
      <c r="K11" s="10">
        <f t="shared" si="1"/>
        <v>0.0006480314960633562</v>
      </c>
    </row>
    <row r="12" spans="1:11" ht="12.75">
      <c r="A12" s="7" t="s">
        <v>37</v>
      </c>
      <c r="B12" s="8"/>
      <c r="C12" s="8"/>
      <c r="D12" s="8"/>
      <c r="E12" s="10">
        <v>-0.0032</v>
      </c>
      <c r="F12" s="10">
        <v>-0.0174</v>
      </c>
      <c r="G12" s="10">
        <v>-0.0181</v>
      </c>
      <c r="H12" s="10">
        <v>-0.0271</v>
      </c>
      <c r="I12" s="10">
        <v>-0.0025</v>
      </c>
      <c r="J12" s="10">
        <v>-0.0151</v>
      </c>
      <c r="K12" s="10">
        <v>-0.0047</v>
      </c>
    </row>
    <row r="13" spans="1:11" ht="12.75">
      <c r="A13" s="5" t="s">
        <v>35</v>
      </c>
      <c r="B13" s="8"/>
      <c r="C13" s="8"/>
      <c r="D13" s="8"/>
      <c r="E13" s="10">
        <f aca="true" t="shared" si="2" ref="E13:K13">E12/25.4</f>
        <v>-0.00012598425196850394</v>
      </c>
      <c r="F13" s="10">
        <f t="shared" si="2"/>
        <v>-0.0006850393700787401</v>
      </c>
      <c r="G13" s="10">
        <f t="shared" si="2"/>
        <v>-0.0007125984251968505</v>
      </c>
      <c r="H13" s="10">
        <f t="shared" si="2"/>
        <v>-0.0010669291338582677</v>
      </c>
      <c r="I13" s="10">
        <f t="shared" si="2"/>
        <v>-9.842519685039371E-05</v>
      </c>
      <c r="J13" s="10">
        <f t="shared" si="2"/>
        <v>-0.0005944881889763781</v>
      </c>
      <c r="K13" s="10">
        <f t="shared" si="2"/>
        <v>-0.00018503937007874018</v>
      </c>
    </row>
    <row r="14" spans="1:11" ht="12.75">
      <c r="A14" s="7" t="s">
        <v>38</v>
      </c>
      <c r="B14" s="8"/>
      <c r="C14" s="8"/>
      <c r="D14" s="8"/>
      <c r="E14" s="10">
        <v>0.0046</v>
      </c>
      <c r="F14" s="10">
        <v>0.0249</v>
      </c>
      <c r="G14" s="10">
        <v>0.0258</v>
      </c>
      <c r="H14" s="10">
        <v>0.0388</v>
      </c>
      <c r="I14" s="10">
        <v>0.0035</v>
      </c>
      <c r="J14" s="10">
        <v>0.0215</v>
      </c>
      <c r="K14" s="10">
        <v>0.0067</v>
      </c>
    </row>
    <row r="15" spans="1:11" ht="12.75">
      <c r="A15" s="5" t="s">
        <v>35</v>
      </c>
      <c r="B15" s="8"/>
      <c r="C15" s="8"/>
      <c r="D15" s="8"/>
      <c r="E15" s="10">
        <f aca="true" t="shared" si="3" ref="E15:K15">E14/25.4</f>
        <v>0.00018110236220472443</v>
      </c>
      <c r="F15" s="10">
        <f t="shared" si="3"/>
        <v>0.0009803149606299212</v>
      </c>
      <c r="G15" s="10">
        <f t="shared" si="3"/>
        <v>0.001015748031496063</v>
      </c>
      <c r="H15" s="10">
        <f t="shared" si="3"/>
        <v>0.0015275590551181103</v>
      </c>
      <c r="I15" s="10">
        <f t="shared" si="3"/>
        <v>0.00013779527559055118</v>
      </c>
      <c r="J15" s="10">
        <f t="shared" si="3"/>
        <v>0.0008464566929133858</v>
      </c>
      <c r="K15" s="10">
        <f t="shared" si="3"/>
        <v>0.00026377952755905515</v>
      </c>
    </row>
    <row r="16" spans="1:12" ht="12.75">
      <c r="A16" s="7" t="s">
        <v>18</v>
      </c>
      <c r="C16" s="5">
        <f>C17/2</f>
        <v>665</v>
      </c>
      <c r="E16" s="11">
        <f>1/((3.41982671-1)*(1/E17-1/E19+E22*(3.41982671-1)/(E17*E19*3.41982671)))</f>
        <v>225.7422666092866</v>
      </c>
      <c r="F16" s="11">
        <f>1/((2.13597026-1)*(1/F17))</f>
        <v>237.2421263915835</v>
      </c>
      <c r="G16" s="11">
        <f>1/((2.1147291835-1)*(1/G17-1/G19+G22*(2.1147291835-1)/(G17*G19*2.1147291835)))</f>
        <v>335.8625292584948</v>
      </c>
      <c r="H16" s="11">
        <f>1/((2.1102279798-1)*(1/H17-1/H19+H22*(2.1102279798-1)/(H17*H19*2.1102279798)))</f>
        <v>296.1490410700212</v>
      </c>
      <c r="I16" s="12">
        <f>1/((3.41982671-1)*(1/I17-1/I19+I22*(3.41982671-1)/(I17*I19*3.41982671)))</f>
        <v>-74.36381677659894</v>
      </c>
      <c r="J16" s="11">
        <f>1/((2.13597026-1)*(1/J17-1/J19+J22*(2.13597026-1)/(J17*J19*2.13597026)))</f>
        <v>-144.9813720883934</v>
      </c>
      <c r="K16" s="11">
        <f>1/((3.4171159421-1)*(1/K17-1/K19+K22*(3.4171159421-1)/(K17*K19*3.4171159421)))</f>
        <v>91.6088926064927</v>
      </c>
      <c r="L16" s="5" t="s">
        <v>41</v>
      </c>
    </row>
    <row r="17" spans="1:12" ht="12.75">
      <c r="A17" s="7" t="s">
        <v>19</v>
      </c>
      <c r="B17" s="5" t="s">
        <v>20</v>
      </c>
      <c r="C17" s="5">
        <v>1330</v>
      </c>
      <c r="E17" s="5">
        <v>1091.7</v>
      </c>
      <c r="F17" s="5">
        <v>269.5</v>
      </c>
      <c r="G17" s="5">
        <v>748</v>
      </c>
      <c r="H17" s="5">
        <v>656.4</v>
      </c>
      <c r="I17" s="5">
        <v>80</v>
      </c>
      <c r="J17" s="13">
        <v>-719.5</v>
      </c>
      <c r="K17" s="5">
        <v>138.6</v>
      </c>
      <c r="L17" s="5" t="s">
        <v>20</v>
      </c>
    </row>
    <row r="18" spans="1:11" ht="15.75">
      <c r="A18" s="6" t="s">
        <v>67</v>
      </c>
      <c r="B18" s="6"/>
      <c r="C18" s="5" t="s">
        <v>83</v>
      </c>
      <c r="D18" s="6"/>
      <c r="E18" s="5" t="s">
        <v>68</v>
      </c>
      <c r="F18" s="5" t="s">
        <v>68</v>
      </c>
      <c r="G18" s="5" t="s">
        <v>69</v>
      </c>
      <c r="H18" s="5" t="s">
        <v>70</v>
      </c>
      <c r="I18" s="5" t="s">
        <v>71</v>
      </c>
      <c r="J18" s="5" t="s">
        <v>72</v>
      </c>
      <c r="K18" s="5" t="s">
        <v>71</v>
      </c>
    </row>
    <row r="19" spans="1:12" ht="15.75">
      <c r="A19" s="7" t="s">
        <v>21</v>
      </c>
      <c r="E19" s="5">
        <v>-1091.7</v>
      </c>
      <c r="F19" s="5" t="s">
        <v>20</v>
      </c>
      <c r="G19" s="5">
        <v>-748</v>
      </c>
      <c r="H19" s="5">
        <v>-656.4</v>
      </c>
      <c r="I19" s="14">
        <v>54.4</v>
      </c>
      <c r="J19" s="13">
        <v>213.9</v>
      </c>
      <c r="K19" s="5">
        <v>360.5</v>
      </c>
      <c r="L19" s="3"/>
    </row>
    <row r="20" spans="1:11" ht="15.75">
      <c r="A20" s="6" t="s">
        <v>73</v>
      </c>
      <c r="B20" s="6"/>
      <c r="C20" s="6"/>
      <c r="D20" s="6"/>
      <c r="E20" s="5" t="s">
        <v>68</v>
      </c>
      <c r="G20" s="5" t="s">
        <v>69</v>
      </c>
      <c r="H20" s="5" t="s">
        <v>70</v>
      </c>
      <c r="I20" s="5" t="s">
        <v>74</v>
      </c>
      <c r="J20" s="5" t="s">
        <v>75</v>
      </c>
      <c r="K20" s="5" t="s">
        <v>76</v>
      </c>
    </row>
    <row r="21" spans="1:12" ht="12.75">
      <c r="A21" s="7" t="s">
        <v>91</v>
      </c>
      <c r="B21" s="2" t="s">
        <v>88</v>
      </c>
      <c r="C21" s="2" t="s">
        <v>88</v>
      </c>
      <c r="D21" s="2" t="s">
        <v>90</v>
      </c>
      <c r="E21" s="2" t="s">
        <v>89</v>
      </c>
      <c r="F21" s="2" t="s">
        <v>89</v>
      </c>
      <c r="G21" s="2" t="s">
        <v>89</v>
      </c>
      <c r="H21" s="2" t="s">
        <v>90</v>
      </c>
      <c r="I21" s="2" t="s">
        <v>90</v>
      </c>
      <c r="J21" s="2" t="s">
        <v>90</v>
      </c>
      <c r="K21" s="2" t="s">
        <v>89</v>
      </c>
      <c r="L21" s="2" t="s">
        <v>93</v>
      </c>
    </row>
    <row r="22" spans="1:12" ht="12.75">
      <c r="A22" s="7" t="s">
        <v>27</v>
      </c>
      <c r="B22" s="5">
        <v>25.4</v>
      </c>
      <c r="C22" s="15">
        <v>22.8</v>
      </c>
      <c r="D22" s="15">
        <v>0.84</v>
      </c>
      <c r="E22" s="5">
        <v>2.3</v>
      </c>
      <c r="F22" s="5">
        <v>3.2</v>
      </c>
      <c r="G22" s="16">
        <v>3</v>
      </c>
      <c r="H22" s="5">
        <v>4.5</v>
      </c>
      <c r="I22" s="14">
        <v>2</v>
      </c>
      <c r="J22" s="5">
        <v>2</v>
      </c>
      <c r="K22" s="17">
        <v>5.3</v>
      </c>
      <c r="L22" s="5">
        <v>19.05</v>
      </c>
    </row>
    <row r="23" spans="1:12" ht="12.75">
      <c r="A23" s="7" t="s">
        <v>79</v>
      </c>
      <c r="B23" s="2" t="s">
        <v>80</v>
      </c>
      <c r="C23" s="2" t="s">
        <v>78</v>
      </c>
      <c r="D23" s="7"/>
      <c r="E23" s="5" t="s">
        <v>80</v>
      </c>
      <c r="F23" s="5" t="s">
        <v>80</v>
      </c>
      <c r="G23" s="5" t="s">
        <v>80</v>
      </c>
      <c r="H23" s="5" t="s">
        <v>80</v>
      </c>
      <c r="I23" s="5" t="s">
        <v>80</v>
      </c>
      <c r="J23" s="5" t="s">
        <v>80</v>
      </c>
      <c r="K23" s="5" t="s">
        <v>80</v>
      </c>
      <c r="L23" s="2" t="s">
        <v>94</v>
      </c>
    </row>
    <row r="24" spans="1:11" ht="12.75">
      <c r="A24" s="7" t="s">
        <v>29</v>
      </c>
      <c r="B24" s="15"/>
      <c r="C24" s="15"/>
      <c r="D24" s="15">
        <v>0.84</v>
      </c>
      <c r="E24" s="5">
        <v>1.680694</v>
      </c>
      <c r="F24" s="5">
        <v>1.942893</v>
      </c>
      <c r="G24" s="10">
        <v>2.025084</v>
      </c>
      <c r="H24" s="5">
        <v>1.99876</v>
      </c>
      <c r="I24" s="5">
        <v>3.26955</v>
      </c>
      <c r="J24" s="5">
        <v>3.538565</v>
      </c>
      <c r="K24" s="17">
        <v>1.979442</v>
      </c>
    </row>
    <row r="25" spans="1:12" ht="12.75">
      <c r="A25" s="7" t="s">
        <v>22</v>
      </c>
      <c r="B25" s="5" t="s">
        <v>23</v>
      </c>
      <c r="C25" s="5" t="s">
        <v>24</v>
      </c>
      <c r="D25" s="18">
        <f>2*41.275</f>
        <v>82.55</v>
      </c>
      <c r="E25" s="5">
        <v>52</v>
      </c>
      <c r="F25" s="5">
        <v>52</v>
      </c>
      <c r="G25" s="5">
        <v>54</v>
      </c>
      <c r="H25" s="5">
        <v>81</v>
      </c>
      <c r="I25" s="5">
        <v>40</v>
      </c>
      <c r="J25" s="5">
        <v>45</v>
      </c>
      <c r="K25" s="5">
        <v>76.2</v>
      </c>
      <c r="L25" s="19" t="s">
        <v>42</v>
      </c>
    </row>
    <row r="26" spans="1:12" ht="12.75">
      <c r="A26" s="7" t="s">
        <v>77</v>
      </c>
      <c r="B26" s="2" t="s">
        <v>92</v>
      </c>
      <c r="C26" s="2" t="s">
        <v>78</v>
      </c>
      <c r="D26" s="7"/>
      <c r="E26" s="5" t="s">
        <v>78</v>
      </c>
      <c r="F26" s="5" t="s">
        <v>78</v>
      </c>
      <c r="G26" s="5" t="s">
        <v>78</v>
      </c>
      <c r="H26" s="5" t="s">
        <v>78</v>
      </c>
      <c r="I26" s="5" t="s">
        <v>78</v>
      </c>
      <c r="J26" s="5" t="s">
        <v>78</v>
      </c>
      <c r="K26" s="5" t="s">
        <v>78</v>
      </c>
      <c r="L26" s="2" t="s">
        <v>78</v>
      </c>
    </row>
    <row r="27" spans="1:12" ht="12.75">
      <c r="A27" s="7" t="s">
        <v>25</v>
      </c>
      <c r="B27" s="5" t="s">
        <v>26</v>
      </c>
      <c r="C27" s="5" t="s">
        <v>45</v>
      </c>
      <c r="D27" s="5">
        <f>2*38.1</f>
        <v>76.2</v>
      </c>
      <c r="E27" s="5">
        <f>E44+0.5</f>
        <v>42.5</v>
      </c>
      <c r="F27" s="5">
        <f aca="true" t="shared" si="4" ref="F27:K27">F44+0.5</f>
        <v>45.5</v>
      </c>
      <c r="G27" s="5">
        <f t="shared" si="4"/>
        <v>45.5</v>
      </c>
      <c r="H27" s="5">
        <f t="shared" si="4"/>
        <v>72.5</v>
      </c>
      <c r="I27" s="5">
        <f t="shared" si="4"/>
        <v>30.5</v>
      </c>
      <c r="J27" s="5">
        <f t="shared" si="4"/>
        <v>37.5</v>
      </c>
      <c r="K27" s="5">
        <f t="shared" si="4"/>
        <v>66.7</v>
      </c>
      <c r="L27" s="19" t="s">
        <v>43</v>
      </c>
    </row>
    <row r="28" spans="1:11" ht="12.75">
      <c r="A28" s="7" t="s">
        <v>81</v>
      </c>
      <c r="B28" s="7"/>
      <c r="C28" s="5" t="s">
        <v>71</v>
      </c>
      <c r="D28" s="7"/>
      <c r="E28" s="5" t="s">
        <v>76</v>
      </c>
      <c r="F28" s="5" t="s">
        <v>76</v>
      </c>
      <c r="G28" s="5" t="s">
        <v>76</v>
      </c>
      <c r="H28" s="5" t="s">
        <v>76</v>
      </c>
      <c r="I28" s="5" t="s">
        <v>82</v>
      </c>
      <c r="J28" s="5" t="s">
        <v>82</v>
      </c>
      <c r="K28" s="5" t="s">
        <v>82</v>
      </c>
    </row>
    <row r="29" spans="1:12" ht="12.75">
      <c r="A29" s="7" t="s">
        <v>103</v>
      </c>
      <c r="B29" s="5" t="s">
        <v>71</v>
      </c>
      <c r="D29" s="7"/>
      <c r="L29" s="5" t="s">
        <v>71</v>
      </c>
    </row>
    <row r="30" spans="1:11" s="2" customFormat="1" ht="12.75">
      <c r="A30" s="1" t="s">
        <v>95</v>
      </c>
      <c r="B30" s="2" t="s">
        <v>96</v>
      </c>
      <c r="C30" s="2" t="s">
        <v>96</v>
      </c>
      <c r="E30" s="2" t="s">
        <v>97</v>
      </c>
      <c r="F30" s="2" t="s">
        <v>97</v>
      </c>
      <c r="G30" s="2" t="s">
        <v>97</v>
      </c>
      <c r="H30" s="2" t="s">
        <v>97</v>
      </c>
      <c r="I30" s="2" t="s">
        <v>97</v>
      </c>
      <c r="J30" s="2" t="s">
        <v>97</v>
      </c>
      <c r="K30" s="2" t="s">
        <v>97</v>
      </c>
    </row>
    <row r="31" spans="1:12" s="2" customFormat="1" ht="12.75">
      <c r="A31" s="1" t="s">
        <v>98</v>
      </c>
      <c r="L31" s="2" t="s">
        <v>99</v>
      </c>
    </row>
    <row r="32" spans="1:5" s="2" customFormat="1" ht="12.75">
      <c r="A32" s="1" t="s">
        <v>100</v>
      </c>
      <c r="B32" s="1" t="s">
        <v>101</v>
      </c>
      <c r="E32" s="1" t="s">
        <v>102</v>
      </c>
    </row>
    <row r="33" spans="1:5" s="2" customFormat="1" ht="12.75">
      <c r="A33" s="1"/>
      <c r="B33" s="1"/>
      <c r="E33" s="1"/>
    </row>
    <row r="34" ht="12.75">
      <c r="A34" s="5"/>
    </row>
    <row r="35" spans="1:12" ht="12.75">
      <c r="A35" s="4" t="s">
        <v>51</v>
      </c>
      <c r="B35" s="5" t="s">
        <v>0</v>
      </c>
      <c r="C35" s="5" t="s">
        <v>1</v>
      </c>
      <c r="D35" s="5" t="s">
        <v>30</v>
      </c>
      <c r="E35" s="5" t="s">
        <v>2</v>
      </c>
      <c r="F35" s="5" t="s">
        <v>3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8</v>
      </c>
      <c r="L35" s="5" t="s">
        <v>39</v>
      </c>
    </row>
    <row r="36" spans="1:12" ht="12.75">
      <c r="A36" s="7" t="s">
        <v>15</v>
      </c>
      <c r="B36" s="5" t="s">
        <v>36</v>
      </c>
      <c r="C36" s="5" t="s">
        <v>36</v>
      </c>
      <c r="D36" s="5" t="s">
        <v>31</v>
      </c>
      <c r="E36" s="5" t="s">
        <v>16</v>
      </c>
      <c r="F36" s="5" t="s">
        <v>17</v>
      </c>
      <c r="G36" s="5" t="s">
        <v>17</v>
      </c>
      <c r="H36" s="5" t="s">
        <v>17</v>
      </c>
      <c r="I36" s="5" t="s">
        <v>16</v>
      </c>
      <c r="J36" s="5" t="s">
        <v>17</v>
      </c>
      <c r="K36" s="5" t="s">
        <v>16</v>
      </c>
      <c r="L36" s="5" t="s">
        <v>44</v>
      </c>
    </row>
    <row r="37" spans="1:12" ht="12.75">
      <c r="A37" s="7" t="s">
        <v>64</v>
      </c>
      <c r="B37" s="20" t="s">
        <v>65</v>
      </c>
      <c r="C37" s="20" t="s">
        <v>65</v>
      </c>
      <c r="D37" s="20" t="s">
        <v>65</v>
      </c>
      <c r="E37" s="5" t="s">
        <v>66</v>
      </c>
      <c r="F37" s="5" t="s">
        <v>66</v>
      </c>
      <c r="G37" s="5" t="s">
        <v>66</v>
      </c>
      <c r="H37" s="5" t="s">
        <v>66</v>
      </c>
      <c r="I37" s="5" t="s">
        <v>66</v>
      </c>
      <c r="J37" s="5" t="s">
        <v>66</v>
      </c>
      <c r="K37" s="5" t="s">
        <v>66</v>
      </c>
      <c r="L37" s="5" t="s">
        <v>66</v>
      </c>
    </row>
    <row r="38" spans="1:11" ht="12.75">
      <c r="A38" s="7" t="s">
        <v>18</v>
      </c>
      <c r="C38" s="5">
        <f>C39/2</f>
        <v>664.9743985</v>
      </c>
      <c r="E38" s="11">
        <f>1/((3.38569911-1)*(1/E39-1/E40+E41*(3.38569911-1)/(E39*E40*3.38569911)))</f>
        <v>228.92134241773076</v>
      </c>
      <c r="F38" s="11">
        <f>1/((2.10641791-1)*(1/F39))</f>
        <v>243.294657983257</v>
      </c>
      <c r="G38" s="11">
        <f>1/((2.08340823-1)*(1/G39-1/G40+G41*(2.08340823-1)/(G39*G40*2.08340823)))</f>
        <v>345.16408425996775</v>
      </c>
      <c r="H38" s="11">
        <f>1/((2.07866169-1)*(1/H39-1/H40+H41*(2.07866169-1)/(H39*H40*2.07866169)))</f>
        <v>304.4524788420948</v>
      </c>
      <c r="I38" s="12">
        <f>1/((3.38569911-1)*(1/I39-1/I40+I41*(3.38569911-1)/(I39*I40*3.38569911)))</f>
        <v>-75.39292206184231</v>
      </c>
      <c r="J38" s="11">
        <f>1/((2.10641791-1)*(1/J39-1/J40+J41*(2.10641791-1)/(J39*J40*2.10641791)))</f>
        <v>-148.6822333598462</v>
      </c>
      <c r="K38" s="12">
        <f>1/((3.38314094-1)*(1/K39-1/K40+K41*(3.38314094-1)/(K39*K40*3.38314094)))</f>
        <v>92.90124185046834</v>
      </c>
    </row>
    <row r="39" spans="1:12" ht="12.75">
      <c r="A39" s="7" t="s">
        <v>19</v>
      </c>
      <c r="B39" s="5" t="s">
        <v>20</v>
      </c>
      <c r="C39" s="5">
        <v>1329.948797</v>
      </c>
      <c r="E39" s="5">
        <v>1091.464123</v>
      </c>
      <c r="F39" s="5">
        <v>269.185567</v>
      </c>
      <c r="G39" s="5">
        <v>747.12729</v>
      </c>
      <c r="H39" s="21">
        <v>655.634162</v>
      </c>
      <c r="I39" s="5">
        <v>79.982715</v>
      </c>
      <c r="J39" s="17">
        <v>-718.66054</v>
      </c>
      <c r="K39" s="5">
        <v>138.570053</v>
      </c>
      <c r="L39" s="5" t="s">
        <v>20</v>
      </c>
    </row>
    <row r="40" spans="1:12" ht="15.75">
      <c r="A40" s="7" t="s">
        <v>21</v>
      </c>
      <c r="E40" s="5">
        <v>-1091.464123</v>
      </c>
      <c r="F40" s="5" t="s">
        <v>20</v>
      </c>
      <c r="G40" s="5">
        <v>-747.12729</v>
      </c>
      <c r="H40" s="5">
        <v>-655.634162</v>
      </c>
      <c r="I40" s="5">
        <v>54.388246</v>
      </c>
      <c r="J40" s="21">
        <v>213.650437</v>
      </c>
      <c r="K40" s="5">
        <v>360.422109</v>
      </c>
      <c r="L40" s="3"/>
    </row>
    <row r="41" spans="1:12" ht="12.75">
      <c r="A41" s="7" t="s">
        <v>27</v>
      </c>
      <c r="B41" s="10">
        <f>B22-B22*70*0.00000052</f>
        <v>25.399075439999997</v>
      </c>
      <c r="C41" s="10">
        <f>C22-C22*70*0.00000052</f>
        <v>22.79917008</v>
      </c>
      <c r="D41" s="15">
        <v>0.832425</v>
      </c>
      <c r="E41" s="5">
        <v>2.299503</v>
      </c>
      <c r="F41" s="5">
        <v>3.196266</v>
      </c>
      <c r="G41" s="10">
        <v>2.9965</v>
      </c>
      <c r="H41" s="5">
        <v>4.49475</v>
      </c>
      <c r="I41" s="5">
        <v>1.999568</v>
      </c>
      <c r="J41" s="5">
        <v>1.997667</v>
      </c>
      <c r="K41" s="21">
        <v>5.298855</v>
      </c>
      <c r="L41" s="10">
        <f>L22-L22*287*0.0000145</f>
        <v>18.970723425</v>
      </c>
    </row>
    <row r="42" spans="1:11" ht="12.75">
      <c r="A42" s="7" t="s">
        <v>29</v>
      </c>
      <c r="C42" s="15"/>
      <c r="D42" s="15">
        <v>0.832425</v>
      </c>
      <c r="E42" s="5">
        <v>1.680331</v>
      </c>
      <c r="F42" s="5">
        <v>1.940626</v>
      </c>
      <c r="G42" s="10">
        <v>2.022721</v>
      </c>
      <c r="H42" s="5">
        <v>1.996428</v>
      </c>
      <c r="I42" s="5">
        <v>3.268843</v>
      </c>
      <c r="J42" s="5">
        <v>3.534437</v>
      </c>
      <c r="K42" s="10">
        <v>1.979014</v>
      </c>
    </row>
    <row r="43" spans="1:12" ht="12.75">
      <c r="A43" s="7" t="s">
        <v>22</v>
      </c>
      <c r="B43" s="5" t="s">
        <v>46</v>
      </c>
      <c r="C43" s="5" t="s">
        <v>48</v>
      </c>
      <c r="D43" s="18">
        <f>D25</f>
        <v>82.55</v>
      </c>
      <c r="E43" s="5">
        <v>51.98876</v>
      </c>
      <c r="F43" s="5">
        <v>51.93933</v>
      </c>
      <c r="G43" s="9">
        <f>2*26.968498</f>
        <v>53.936996</v>
      </c>
      <c r="H43" s="5">
        <v>80.9055</v>
      </c>
      <c r="I43" s="5">
        <v>39.99136</v>
      </c>
      <c r="J43" s="5">
        <v>44.9475</v>
      </c>
      <c r="K43" s="5">
        <v>76.18354</v>
      </c>
      <c r="L43" s="19" t="s">
        <v>49</v>
      </c>
    </row>
    <row r="44" spans="1:12" ht="12.75">
      <c r="A44" s="7" t="s">
        <v>25</v>
      </c>
      <c r="B44" s="5" t="s">
        <v>47</v>
      </c>
      <c r="C44" s="5" t="s">
        <v>104</v>
      </c>
      <c r="D44" s="5">
        <f>D27</f>
        <v>76.2</v>
      </c>
      <c r="E44" s="5">
        <v>42</v>
      </c>
      <c r="F44" s="5">
        <v>45</v>
      </c>
      <c r="G44" s="5">
        <v>45</v>
      </c>
      <c r="H44" s="5">
        <v>72</v>
      </c>
      <c r="I44" s="5">
        <v>30</v>
      </c>
      <c r="J44" s="5">
        <v>37</v>
      </c>
      <c r="K44" s="5">
        <v>66.2</v>
      </c>
      <c r="L44" s="19" t="s">
        <v>50</v>
      </c>
    </row>
  </sheetData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&amp;C&amp;F, 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UCEC</dc:creator>
  <cp:keywords/>
  <dc:description/>
  <cp:lastModifiedBy>Shu-i Wang</cp:lastModifiedBy>
  <cp:lastPrinted>2001-03-23T15:51:24Z</cp:lastPrinted>
  <dcterms:created xsi:type="dcterms:W3CDTF">2000-09-29T16:00:44Z</dcterms:created>
  <dcterms:modified xsi:type="dcterms:W3CDTF">2001-04-17T18:46:35Z</dcterms:modified>
  <cp:category/>
  <cp:version/>
  <cp:contentType/>
  <cp:contentStatus/>
</cp:coreProperties>
</file>