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<sst xmlns="http://schemas.openxmlformats.org/spreadsheetml/2006/main" count="86" uniqueCount="40">
  <si>
    <t>LBS</t>
  </si>
  <si>
    <t>DIST</t>
  </si>
  <si>
    <t>(PSI)</t>
  </si>
  <si>
    <t>(DBL)</t>
  </si>
  <si>
    <t>OPEN AIR DETONATION (Demolition, Cord)</t>
  </si>
  <si>
    <t>AB 1</t>
  </si>
  <si>
    <t>AB 2</t>
  </si>
  <si>
    <t>DIST 1</t>
  </si>
  <si>
    <t>DIST 2</t>
  </si>
  <si>
    <t>PSI 1</t>
  </si>
  <si>
    <t>PSI 2</t>
  </si>
  <si>
    <r>
      <t>Use the above three formulae only when there is a airblast measurement available in the same direction as your point of concern.</t>
    </r>
    <r>
      <rPr>
        <sz val="10"/>
        <rFont val="Arial"/>
        <family val="0"/>
      </rPr>
      <t xml:space="preserve">  </t>
    </r>
  </si>
  <si>
    <t>(SD^.333)</t>
  </si>
  <si>
    <t>SD^.333</t>
  </si>
  <si>
    <t>dBL</t>
  </si>
  <si>
    <t>PSI</t>
  </si>
  <si>
    <r>
      <t>Enter</t>
    </r>
    <r>
      <rPr>
        <b/>
        <sz val="10"/>
        <rFont val="Arial"/>
        <family val="2"/>
      </rPr>
      <t xml:space="preserve"> AB 1</t>
    </r>
    <r>
      <rPr>
        <sz val="10"/>
        <rFont val="Arial"/>
        <family val="0"/>
      </rPr>
      <t xml:space="preserve"> (the airblast level measured in dBL) to solve for PSI 1 (pounds square inch of AB 1). Enter </t>
    </r>
    <r>
      <rPr>
        <b/>
        <sz val="10"/>
        <rFont val="Arial"/>
        <family val="2"/>
      </rPr>
      <t xml:space="preserve">DIST 1 </t>
    </r>
    <r>
      <rPr>
        <sz val="10"/>
        <rFont val="Arial"/>
        <family val="0"/>
      </rPr>
      <t xml:space="preserve">(distance to the location of the airblast measurement) </t>
    </r>
  </si>
  <si>
    <t>a desired airblast level.</t>
  </si>
  <si>
    <r>
      <t xml:space="preserve">and </t>
    </r>
    <r>
      <rPr>
        <b/>
        <sz val="10"/>
        <rFont val="Arial"/>
        <family val="2"/>
      </rPr>
      <t>DIST 2</t>
    </r>
    <r>
      <rPr>
        <sz val="10"/>
        <rFont val="Arial"/>
        <family val="0"/>
      </rPr>
      <t xml:space="preserve"> (distance to point of concern) to solve for PSI 2 (pounds square inch of AB 2) and AB 2 (the airblast level predicted at DIST 2, in dBL)</t>
    </r>
  </si>
  <si>
    <r>
      <t xml:space="preserve">Enter </t>
    </r>
    <r>
      <rPr>
        <b/>
        <sz val="10"/>
        <rFont val="Arial"/>
        <family val="2"/>
      </rPr>
      <t>LBS</t>
    </r>
    <r>
      <rPr>
        <sz val="10"/>
        <rFont val="Arial"/>
        <family val="0"/>
      </rPr>
      <t xml:space="preserve"> (pounds of explosives) and </t>
    </r>
    <r>
      <rPr>
        <b/>
        <sz val="10"/>
        <rFont val="Arial"/>
        <family val="2"/>
      </rPr>
      <t>DIST</t>
    </r>
    <r>
      <rPr>
        <sz val="10"/>
        <rFont val="Arial"/>
        <family val="0"/>
      </rPr>
      <t xml:space="preserve"> (distance to point of concern) to solve for SD^.333 (cube root scaled distance), psi (pounds square inch) and</t>
    </r>
  </si>
  <si>
    <t>In all cases enter your values  (under the bolded labels) over the sample values!!</t>
  </si>
  <si>
    <r>
      <t>Enter</t>
    </r>
    <r>
      <rPr>
        <b/>
        <sz val="10"/>
        <rFont val="Arial"/>
        <family val="2"/>
      </rPr>
      <t xml:space="preserve"> dBL</t>
    </r>
    <r>
      <rPr>
        <sz val="10"/>
        <rFont val="Arial"/>
        <family val="0"/>
      </rPr>
      <t xml:space="preserve"> to solve for PSI, necessary to determine the SD^.333 at which the airblast level is likely to occur.  </t>
    </r>
    <r>
      <rPr>
        <b/>
        <sz val="10"/>
        <rFont val="Arial"/>
        <family val="2"/>
      </rPr>
      <t>Use to the above formulae to design blasts to  target</t>
    </r>
  </si>
  <si>
    <t>Maximum amount of explosives per delay in pounds.</t>
  </si>
  <si>
    <t>Distance to the point of concern.</t>
  </si>
  <si>
    <t>Distance to the point of the point of concern.</t>
  </si>
  <si>
    <t>PPV 1</t>
  </si>
  <si>
    <t>PPV 2</t>
  </si>
  <si>
    <t>AB</t>
  </si>
  <si>
    <t>Airblast, reported in decibels.</t>
  </si>
  <si>
    <t>The airblast level at the point of concern.</t>
  </si>
  <si>
    <t>Cube root (.333) scaled distance.</t>
  </si>
  <si>
    <t>The known airblast level.</t>
  </si>
  <si>
    <t>Distance to the point of the known airblast level.</t>
  </si>
  <si>
    <t>Airblast pressure, reported in PSI, pound per square inch.</t>
  </si>
  <si>
    <r>
      <t xml:space="preserve">dBL (decibels linear)  </t>
    </r>
    <r>
      <rPr>
        <b/>
        <sz val="10"/>
        <rFont val="Arial"/>
        <family val="2"/>
      </rPr>
      <t>The above three formulae can be used in the absence of airblast measurements.</t>
    </r>
  </si>
  <si>
    <t>HIGHWALL RI 8485 (Coal, Construction or Quarry Average)</t>
  </si>
  <si>
    <t>PARTING RI 8485 (Coal. Construction or Quarry Worst Case)</t>
  </si>
  <si>
    <t>PARTING RI 8485 (Coal, Construction or Quarry Worst Case)</t>
  </si>
  <si>
    <t>dBL Wind Velocity Equivalent</t>
  </si>
  <si>
    <t>MPH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</si>
</sst>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="85" zoomScaleNormal="85" workbookViewId="0" topLeftCell="A1">
      <selection activeCell="A79" sqref="A79"/>
    </sheetView>
  </sheetViews>
  <sheetFormatPr defaultColWidth="9.140625" defaultRowHeight="12.75"/>
  <cols>
    <col min="2" max="2" width="12.421875" style="0" bestFit="1" customWidth="1"/>
  </cols>
  <sheetData>
    <row r="1" spans="1:11" ht="12.75">
      <c r="A1" s="1" t="s">
        <v>0</v>
      </c>
      <c r="B1" s="1" t="s">
        <v>1</v>
      </c>
      <c r="C1" t="s">
        <v>12</v>
      </c>
      <c r="D1" t="s">
        <v>2</v>
      </c>
      <c r="E1" t="s">
        <v>3</v>
      </c>
      <c r="G1" s="7" t="s">
        <v>4</v>
      </c>
      <c r="H1" s="8"/>
      <c r="I1" s="8"/>
      <c r="J1" s="8"/>
      <c r="K1" s="8"/>
    </row>
    <row r="2" spans="1:5" ht="12.75">
      <c r="A2">
        <v>40</v>
      </c>
      <c r="B2">
        <v>1000</v>
      </c>
      <c r="C2">
        <f>B2:B3/A2:A3^0.333333</f>
        <v>292.4021333664729</v>
      </c>
      <c r="D2">
        <f>C2:C3^-1.38*187</f>
        <v>0.07392451188301971</v>
      </c>
      <c r="E2">
        <f>LOG10(D2/2.9/10^-9)*20</f>
        <v>148.1278093540162</v>
      </c>
    </row>
    <row r="7" spans="1:12" ht="12.75">
      <c r="A7" s="1" t="s">
        <v>0</v>
      </c>
      <c r="B7" s="1" t="s">
        <v>1</v>
      </c>
      <c r="C7" t="s">
        <v>12</v>
      </c>
      <c r="D7" t="s">
        <v>2</v>
      </c>
      <c r="E7" t="s">
        <v>3</v>
      </c>
      <c r="G7" s="9" t="s">
        <v>35</v>
      </c>
      <c r="H7" s="9"/>
      <c r="I7" s="9"/>
      <c r="J7" s="9"/>
      <c r="K7" s="9"/>
      <c r="L7" s="9"/>
    </row>
    <row r="8" spans="1:5" ht="12.75">
      <c r="A8">
        <v>13</v>
      </c>
      <c r="B8">
        <v>168</v>
      </c>
      <c r="C8">
        <f>B8:B9/A8:A9^0.333333</f>
        <v>71.44884329507114</v>
      </c>
      <c r="D8">
        <f>C8:C9^-0.794*0.162</f>
        <v>0.005463146213274365</v>
      </c>
      <c r="E8">
        <f>LOG10(D8/2.9/10^-9)*20</f>
        <v>125.50089652080416</v>
      </c>
    </row>
    <row r="13" spans="1:12" ht="12.75">
      <c r="A13" s="1" t="s">
        <v>0</v>
      </c>
      <c r="B13" s="1" t="s">
        <v>1</v>
      </c>
      <c r="C13" t="s">
        <v>12</v>
      </c>
      <c r="D13" t="s">
        <v>2</v>
      </c>
      <c r="E13" t="s">
        <v>3</v>
      </c>
      <c r="G13" s="9" t="s">
        <v>36</v>
      </c>
      <c r="H13" s="9"/>
      <c r="I13" s="9"/>
      <c r="J13" s="9"/>
      <c r="K13" s="9"/>
      <c r="L13" s="9"/>
    </row>
    <row r="14" spans="1:5" ht="12.75">
      <c r="A14">
        <v>522</v>
      </c>
      <c r="B14">
        <v>4000</v>
      </c>
      <c r="C14">
        <f>B14:B15/A14:A15^0.333333</f>
        <v>496.787579862678</v>
      </c>
      <c r="D14">
        <f>C14:C15^-1.623*169</f>
        <v>0.007112161511473317</v>
      </c>
      <c r="E14">
        <f>LOG10(D14/2.9/10^-9)*20</f>
        <v>127.79207225307832</v>
      </c>
    </row>
    <row r="17" spans="1:14" ht="12.75">
      <c r="A17" s="8" t="s">
        <v>19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8" t="s">
        <v>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2" ht="15">
      <c r="A19" s="10" t="s">
        <v>20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2" spans="1:12" ht="12.75">
      <c r="A22" s="1" t="s">
        <v>5</v>
      </c>
      <c r="B22" s="2" t="s">
        <v>9</v>
      </c>
      <c r="C22" s="1" t="s">
        <v>7</v>
      </c>
      <c r="D22" s="1" t="s">
        <v>8</v>
      </c>
      <c r="E22" s="2" t="s">
        <v>10</v>
      </c>
      <c r="F22" s="2" t="s">
        <v>6</v>
      </c>
      <c r="G22" s="9" t="s">
        <v>4</v>
      </c>
      <c r="H22" s="9"/>
      <c r="I22" s="9"/>
      <c r="J22" s="9"/>
      <c r="K22" s="9"/>
      <c r="L22" s="9"/>
    </row>
    <row r="23" spans="1:6" ht="12.75">
      <c r="A23">
        <v>140</v>
      </c>
      <c r="B23">
        <f>10^((A23/20)-8.537)</f>
        <v>0.029040226544644443</v>
      </c>
      <c r="C23">
        <v>1200</v>
      </c>
      <c r="D23">
        <v>3000</v>
      </c>
      <c r="E23">
        <f>((D23/C23)^-1.38)*B23</f>
        <v>0.008200546357909549</v>
      </c>
      <c r="F23">
        <f>LOG10(E23/2.9/10^-9)*20</f>
        <v>129.02889580267262</v>
      </c>
    </row>
    <row r="27" spans="1:13" ht="12.75">
      <c r="A27" s="1" t="s">
        <v>5</v>
      </c>
      <c r="B27" s="2" t="s">
        <v>9</v>
      </c>
      <c r="C27" s="1" t="s">
        <v>7</v>
      </c>
      <c r="D27" s="1" t="s">
        <v>8</v>
      </c>
      <c r="E27" s="2" t="s">
        <v>10</v>
      </c>
      <c r="F27" t="s">
        <v>6</v>
      </c>
      <c r="G27" s="9" t="s">
        <v>35</v>
      </c>
      <c r="H27" s="9"/>
      <c r="I27" s="9"/>
      <c r="J27" s="9"/>
      <c r="K27" s="9"/>
      <c r="L27" s="9"/>
      <c r="M27" s="9"/>
    </row>
    <row r="28" spans="1:6" ht="12.75">
      <c r="A28">
        <v>120</v>
      </c>
      <c r="B28">
        <f>10^((A28/20)-8.537)</f>
        <v>0.0029040226544644445</v>
      </c>
      <c r="C28">
        <v>500</v>
      </c>
      <c r="D28">
        <v>700</v>
      </c>
      <c r="E28" s="2">
        <f>((D28/C28)^-0.794)*B28</f>
        <v>0.002223178530067323</v>
      </c>
      <c r="F28">
        <f>LOG10(E28/2.9/10^-9)*20</f>
        <v>117.69152683545045</v>
      </c>
    </row>
    <row r="29" ht="12.75">
      <c r="E29" s="2"/>
    </row>
    <row r="30" ht="12.75">
      <c r="E30" s="2"/>
    </row>
    <row r="31" ht="12.75">
      <c r="E31" s="2"/>
    </row>
    <row r="32" spans="1:13" ht="12.75">
      <c r="A32" s="1" t="s">
        <v>5</v>
      </c>
      <c r="B32" s="2" t="s">
        <v>9</v>
      </c>
      <c r="C32" s="1" t="s">
        <v>7</v>
      </c>
      <c r="D32" s="1" t="s">
        <v>8</v>
      </c>
      <c r="E32" s="2" t="s">
        <v>10</v>
      </c>
      <c r="F32" t="s">
        <v>6</v>
      </c>
      <c r="G32" s="9" t="s">
        <v>37</v>
      </c>
      <c r="H32" s="9"/>
      <c r="I32" s="9"/>
      <c r="J32" s="9"/>
      <c r="K32" s="9"/>
      <c r="L32" s="9"/>
      <c r="M32" s="9"/>
    </row>
    <row r="33" spans="1:6" ht="12.75">
      <c r="A33">
        <v>120</v>
      </c>
      <c r="B33">
        <f>10^((A33/20)-8.537)</f>
        <v>0.0029040226544644445</v>
      </c>
      <c r="C33">
        <v>2000</v>
      </c>
      <c r="D33">
        <v>3000</v>
      </c>
      <c r="E33">
        <f>((D33/C33)^-1.623)*B33</f>
        <v>0.0015038478060128277</v>
      </c>
      <c r="F33">
        <f>LOG10(E33/2.9/10^-9)*20</f>
        <v>114.29611777307345</v>
      </c>
    </row>
    <row r="38" spans="1:15" ht="12.75">
      <c r="A38" s="8" t="s">
        <v>16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2.75">
      <c r="A39" s="8" t="s">
        <v>18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3" ht="12.75">
      <c r="A40" s="7" t="s">
        <v>11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3" spans="1:12" ht="12.75">
      <c r="A43" s="5" t="s">
        <v>14</v>
      </c>
      <c r="B43" s="2" t="s">
        <v>15</v>
      </c>
      <c r="C43" t="s">
        <v>13</v>
      </c>
      <c r="G43" s="9" t="s">
        <v>4</v>
      </c>
      <c r="H43" s="9"/>
      <c r="I43" s="9"/>
      <c r="J43" s="9"/>
      <c r="K43" s="9"/>
      <c r="L43" s="9"/>
    </row>
    <row r="44" spans="1:3" ht="12.75">
      <c r="A44">
        <v>133</v>
      </c>
      <c r="B44" s="2">
        <f>10^((A44/20)-8.537)</f>
        <v>0.012971792709839546</v>
      </c>
      <c r="C44">
        <f>(B44/187)^-0.724637681</f>
        <v>1031.937363756279</v>
      </c>
    </row>
    <row r="45" spans="2:12" ht="12.75">
      <c r="B45" s="2"/>
      <c r="G45" s="3"/>
      <c r="H45" s="3"/>
      <c r="I45" s="3"/>
      <c r="J45" s="3"/>
      <c r="K45" s="3"/>
      <c r="L45" s="3"/>
    </row>
    <row r="46" spans="1:12" ht="12.75">
      <c r="A46" s="5" t="s">
        <v>14</v>
      </c>
      <c r="B46" s="2" t="s">
        <v>15</v>
      </c>
      <c r="C46" t="s">
        <v>13</v>
      </c>
      <c r="G46" s="9" t="s">
        <v>35</v>
      </c>
      <c r="H46" s="9"/>
      <c r="I46" s="9"/>
      <c r="J46" s="9"/>
      <c r="K46" s="9"/>
      <c r="L46" s="9"/>
    </row>
    <row r="47" spans="1:12" ht="12.75">
      <c r="A47">
        <v>120</v>
      </c>
      <c r="B47" s="2">
        <f>10^((A47/20)-8.537)</f>
        <v>0.0029040226544644445</v>
      </c>
      <c r="C47">
        <f>(B47/0.162)^-1.259445844</f>
        <v>158.35838957597147</v>
      </c>
      <c r="G47" s="3"/>
      <c r="H47" s="3"/>
      <c r="I47" s="3"/>
      <c r="J47" s="3"/>
      <c r="K47" s="3"/>
      <c r="L47" s="3"/>
    </row>
    <row r="48" ht="12.75">
      <c r="B48" s="2"/>
    </row>
    <row r="49" spans="1:12" ht="12.75">
      <c r="A49" s="5" t="s">
        <v>14</v>
      </c>
      <c r="B49" s="2" t="s">
        <v>15</v>
      </c>
      <c r="C49" t="s">
        <v>13</v>
      </c>
      <c r="G49" s="9" t="s">
        <v>37</v>
      </c>
      <c r="H49" s="9"/>
      <c r="I49" s="9"/>
      <c r="J49" s="9"/>
      <c r="K49" s="9"/>
      <c r="L49" s="9"/>
    </row>
    <row r="50" spans="1:3" ht="12.75">
      <c r="A50">
        <v>120</v>
      </c>
      <c r="B50">
        <f>10^((A50/20)-8.537)</f>
        <v>0.0029040226544644445</v>
      </c>
      <c r="C50">
        <f>(B50/169)^-0.616142945</f>
        <v>862.6831725013982</v>
      </c>
    </row>
    <row r="52" spans="1:15" ht="12.75">
      <c r="A52" s="8" t="s">
        <v>21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3" ht="12.75">
      <c r="A53" s="7" t="s">
        <v>17</v>
      </c>
      <c r="B53" s="8"/>
      <c r="C53" s="8"/>
      <c r="D53" s="8"/>
      <c r="E53" s="8"/>
      <c r="F53" s="8"/>
      <c r="G53" s="8"/>
      <c r="H53" s="8"/>
      <c r="I53" s="8"/>
      <c r="J53" s="4"/>
      <c r="K53" s="4"/>
      <c r="L53" s="4"/>
      <c r="M53" s="4"/>
    </row>
    <row r="55" spans="1:9" ht="12.75">
      <c r="A55" s="1" t="s">
        <v>0</v>
      </c>
      <c r="B55" s="1"/>
      <c r="C55" s="1" t="s">
        <v>22</v>
      </c>
      <c r="D55" s="1"/>
      <c r="E55" s="1"/>
      <c r="F55" s="1"/>
      <c r="G55" s="1"/>
      <c r="H55" s="1"/>
      <c r="I55" s="1"/>
    </row>
    <row r="56" spans="1:9" ht="12.75">
      <c r="A56" s="1" t="s">
        <v>1</v>
      </c>
      <c r="B56" s="1"/>
      <c r="C56" s="1" t="s">
        <v>23</v>
      </c>
      <c r="D56" s="1"/>
      <c r="E56" s="1"/>
      <c r="F56" s="1"/>
      <c r="G56" s="1"/>
      <c r="H56" s="1"/>
      <c r="I56" s="1"/>
    </row>
    <row r="57" spans="1:9" ht="12.75">
      <c r="A57" s="1" t="s">
        <v>13</v>
      </c>
      <c r="B57" s="1"/>
      <c r="C57" s="1" t="s">
        <v>30</v>
      </c>
      <c r="D57" s="1"/>
      <c r="E57" s="1"/>
      <c r="F57" s="1"/>
      <c r="G57" s="1"/>
      <c r="H57" s="1"/>
      <c r="I57" s="1"/>
    </row>
    <row r="58" spans="1:9" ht="12.75">
      <c r="A58" s="1" t="s">
        <v>27</v>
      </c>
      <c r="B58" s="1"/>
      <c r="C58" s="9" t="s">
        <v>28</v>
      </c>
      <c r="D58" s="9"/>
      <c r="E58" s="9"/>
      <c r="F58" s="9"/>
      <c r="G58" s="9"/>
      <c r="H58" s="9"/>
      <c r="I58" s="9"/>
    </row>
    <row r="59" spans="1:9" ht="12.75">
      <c r="A59" s="1" t="s">
        <v>7</v>
      </c>
      <c r="B59" s="1"/>
      <c r="C59" s="1" t="s">
        <v>32</v>
      </c>
      <c r="D59" s="1"/>
      <c r="E59" s="1"/>
      <c r="F59" s="1"/>
      <c r="G59" s="1"/>
      <c r="H59" s="1"/>
      <c r="I59" s="1"/>
    </row>
    <row r="60" spans="1:9" ht="12.75">
      <c r="A60" s="1" t="s">
        <v>8</v>
      </c>
      <c r="B60" s="1"/>
      <c r="C60" s="1" t="s">
        <v>24</v>
      </c>
      <c r="D60" s="1"/>
      <c r="E60" s="1"/>
      <c r="F60" s="1"/>
      <c r="G60" s="1"/>
      <c r="H60" s="1"/>
      <c r="I60" s="1"/>
    </row>
    <row r="61" spans="1:9" ht="12.75">
      <c r="A61" s="1" t="s">
        <v>25</v>
      </c>
      <c r="B61" s="1"/>
      <c r="C61" s="1" t="s">
        <v>31</v>
      </c>
      <c r="D61" s="1"/>
      <c r="E61" s="1"/>
      <c r="F61" s="1"/>
      <c r="G61" s="1"/>
      <c r="H61" s="1"/>
      <c r="I61" s="1"/>
    </row>
    <row r="62" spans="1:9" ht="12.75">
      <c r="A62" s="1" t="s">
        <v>26</v>
      </c>
      <c r="B62" s="1"/>
      <c r="C62" s="1" t="s">
        <v>29</v>
      </c>
      <c r="D62" s="1"/>
      <c r="E62" s="1"/>
      <c r="F62" s="1"/>
      <c r="G62" s="1"/>
      <c r="H62" s="1"/>
      <c r="I62" s="1"/>
    </row>
    <row r="63" spans="1:10" ht="12.75">
      <c r="A63" s="5" t="s">
        <v>15</v>
      </c>
      <c r="C63" s="7" t="s">
        <v>33</v>
      </c>
      <c r="D63" s="8"/>
      <c r="E63" s="8"/>
      <c r="F63" s="8"/>
      <c r="G63" s="8"/>
      <c r="H63" s="8"/>
      <c r="I63" s="8"/>
      <c r="J63" s="8"/>
    </row>
    <row r="65" spans="1:3" ht="12.75">
      <c r="A65" s="5" t="s">
        <v>13</v>
      </c>
      <c r="B65" t="s">
        <v>15</v>
      </c>
      <c r="C65" t="s">
        <v>14</v>
      </c>
    </row>
    <row r="66" spans="1:12" ht="12.75">
      <c r="A66" s="6">
        <v>300</v>
      </c>
      <c r="B66">
        <f>A66^-1.38*187</f>
        <v>0.0713533347549092</v>
      </c>
      <c r="C66">
        <f>LOG10(B66/2.9/10^-9)*20</f>
        <v>147.82032554248818</v>
      </c>
      <c r="G66" s="9" t="s">
        <v>4</v>
      </c>
      <c r="H66" s="9"/>
      <c r="I66" s="9"/>
      <c r="J66" s="9"/>
      <c r="K66" s="9"/>
      <c r="L66" s="9"/>
    </row>
    <row r="68" spans="7:12" ht="12.75">
      <c r="G68" s="3"/>
      <c r="H68" s="3"/>
      <c r="I68" s="3"/>
      <c r="J68" s="3"/>
      <c r="K68" s="3"/>
      <c r="L68" s="3"/>
    </row>
    <row r="69" spans="1:12" ht="12.75">
      <c r="A69">
        <v>300</v>
      </c>
      <c r="B69">
        <f>A69^-0.794*0.162</f>
        <v>0.001748560801357477</v>
      </c>
      <c r="C69">
        <f>LOG10(B69/2.9/10^-9)*20</f>
        <v>115.60565480792526</v>
      </c>
      <c r="G69" s="9" t="s">
        <v>35</v>
      </c>
      <c r="H69" s="9"/>
      <c r="I69" s="9"/>
      <c r="J69" s="9"/>
      <c r="K69" s="9"/>
      <c r="L69" s="9"/>
    </row>
    <row r="70" spans="7:12" ht="12.75">
      <c r="G70" s="3"/>
      <c r="H70" s="3"/>
      <c r="I70" s="3"/>
      <c r="J70" s="3"/>
      <c r="K70" s="3"/>
      <c r="L70" s="3"/>
    </row>
    <row r="72" spans="1:12" ht="12.75">
      <c r="A72">
        <v>300</v>
      </c>
      <c r="B72">
        <f>A72^-1.62*169</f>
        <v>0.016404019314611662</v>
      </c>
      <c r="C72">
        <f>LOG10(B72/2.9/10^-9)*20</f>
        <v>135.0510454813773</v>
      </c>
      <c r="G72" s="9" t="s">
        <v>37</v>
      </c>
      <c r="H72" s="9"/>
      <c r="I72" s="9"/>
      <c r="J72" s="9"/>
      <c r="K72" s="9"/>
      <c r="L72" s="9"/>
    </row>
    <row r="75" ht="12.75">
      <c r="B75" s="5" t="s">
        <v>38</v>
      </c>
    </row>
    <row r="77" spans="1:2" ht="12.75">
      <c r="A77" s="5" t="s">
        <v>14</v>
      </c>
      <c r="B77" t="s">
        <v>39</v>
      </c>
    </row>
    <row r="78" spans="1:2" ht="12.75">
      <c r="A78">
        <v>140</v>
      </c>
      <c r="B78">
        <f>(4.83*10^(4+(A78/20)-8.537))^0.5</f>
        <v>37.4518750145614</v>
      </c>
    </row>
  </sheetData>
  <mergeCells count="22">
    <mergeCell ref="G66:L66"/>
    <mergeCell ref="G69:L69"/>
    <mergeCell ref="G72:L72"/>
    <mergeCell ref="A18:N18"/>
    <mergeCell ref="G22:L22"/>
    <mergeCell ref="G27:M27"/>
    <mergeCell ref="A19:L19"/>
    <mergeCell ref="G43:L43"/>
    <mergeCell ref="G46:L46"/>
    <mergeCell ref="G32:M32"/>
    <mergeCell ref="G1:K1"/>
    <mergeCell ref="G7:L7"/>
    <mergeCell ref="G13:L13"/>
    <mergeCell ref="A17:N17"/>
    <mergeCell ref="A40:M40"/>
    <mergeCell ref="A39:O39"/>
    <mergeCell ref="A38:O38"/>
    <mergeCell ref="C58:I58"/>
    <mergeCell ref="C63:J63"/>
    <mergeCell ref="G49:L49"/>
    <mergeCell ref="A52:O52"/>
    <mergeCell ref="A53:I5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rlamkie</dc:creator>
  <cp:keywords/>
  <dc:description/>
  <cp:lastModifiedBy>rlamkie</cp:lastModifiedBy>
  <dcterms:created xsi:type="dcterms:W3CDTF">2008-01-02T19:05:28Z</dcterms:created>
  <dcterms:modified xsi:type="dcterms:W3CDTF">2009-02-02T16:51:16Z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-456884348</vt:i4>
  </property>
  <property fmtid="{D5CDD505-2E9C-101B-9397-08002B2CF9AE}" pid="3" name="_EmailSubject">
    <vt:lpwstr>XL Tools</vt:lpwstr>
  </property>
  <property fmtid="{D5CDD505-2E9C-101B-9397-08002B2CF9AE}" pid="4" name="_AuthorEmail">
    <vt:lpwstr>rlamkie@state.pa.us</vt:lpwstr>
  </property>
  <property fmtid="{D5CDD505-2E9C-101B-9397-08002B2CF9AE}" pid="5" name="_AuthorEmailDisplayName">
    <vt:lpwstr>Lamkie, Richard</vt:lpwstr>
  </property>
  <property fmtid="{D5CDD505-2E9C-101B-9397-08002B2CF9AE}" pid="6" name="_PreviousAdHocReviewCycleID">
    <vt:i4>-1072340690</vt:i4>
  </property>
</Properties>
</file>