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<sst xmlns="http://schemas.openxmlformats.org/spreadsheetml/2006/main" count="105" uniqueCount="49">
  <si>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X</t>
  </si>
  <si>
    <t>Y</t>
  </si>
  <si>
    <t>Z</t>
  </si>
  <si>
    <t>Rm(x-y)</t>
  </si>
  <si>
    <t>Ang Tor</t>
  </si>
  <si>
    <t xml:space="preserve"> </t>
  </si>
  <si>
    <t>Best fit data</t>
  </si>
  <si>
    <t>Edge toward mid-plane</t>
  </si>
  <si>
    <t>Edge away from mid-plane</t>
  </si>
  <si>
    <t>Origin of best fit circle</t>
  </si>
  <si>
    <t>(in)</t>
  </si>
  <si>
    <t>Radius</t>
  </si>
  <si>
    <t>Best fit circle deviation</t>
  </si>
  <si>
    <t>min</t>
  </si>
  <si>
    <t>max</t>
  </si>
  <si>
    <t>Corner Points taken at edge toward mid-plane</t>
  </si>
  <si>
    <t>Corner Points taken at edge toward SPP</t>
  </si>
  <si>
    <t>Best fit plane deviation</t>
  </si>
  <si>
    <t>Approx toroidal angle</t>
  </si>
  <si>
    <t>Bay</t>
  </si>
  <si>
    <t>Angle       (XY plane to SPP)</t>
  </si>
  <si>
    <t>Angle      (SPP to SPP)</t>
  </si>
  <si>
    <t>Angle     (XY plane to PPP)</t>
  </si>
  <si>
    <t>Angle (PPP to PPP)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</si>
  <si>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</si>
  <si>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</si>
  <si>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</si>
  <si>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</si>
  <si>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</si>
  <si>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</si>
  <si>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</si>
  <si>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</si>
  <si>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</si>
  <si>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</si>
  <si>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</si>
  <si>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</si>
  <si>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average</t>
  </si>
  <si>
    <t>std dev</t>
  </si>
  <si>
    <t>Edge toward PPP</t>
  </si>
  <si>
    <t>Edge toward OBD</t>
  </si>
  <si>
    <t>Corner Points of Lower SPP toward OBD</t>
  </si>
  <si>
    <t>Corner Points of Lower SPP toward PPP</t>
  </si>
  <si>
    <t>Lower PPP data</t>
  </si>
  <si>
    <t>Lower SPP data</t>
  </si>
  <si>
    <t>PPP edge toward Mid-plane</t>
  </si>
  <si>
    <t>PPP edge toward SPP</t>
  </si>
  <si>
    <t xml:space="preserve">Lower SPP &amp;  PPP Plane angles </t>
  </si>
  <si>
    <t>PPP angle</t>
  </si>
  <si>
    <t>SPP angle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</si>
</sst>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Lower PPP -- Major Radius to Plate Corners 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95"/>
          <c:w val="0.956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Sheet1!$P$10</c:f>
              <c:strCache>
                <c:ptCount val="1"/>
                <c:pt idx="0">
                  <c:v>PPP edge toward Mid-plane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Sheet1!$M$11:$M$22</c:f>
              <c:numCache/>
            </c:numRef>
          </c:cat>
          <c:val>
            <c:numRef>
              <c:f>Sheet1!$P$11:$P$22</c:f>
              <c:numCache/>
            </c:numRef>
          </c:val>
          <c:smooth val="1"/>
        </c:ser>
        <c:ser>
          <c:idx val="1"/>
          <c:order val="1"/>
          <c:tx>
            <c:strRef>
              <c:f>Sheet1!$S$10</c:f>
              <c:strCache>
                <c:ptCount val="1"/>
                <c:pt idx="0">
                  <c:v>PPP edge toward SPP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Sheet1!$S$11:$S$22</c:f>
              <c:numCache/>
            </c:numRef>
          </c:val>
          <c:smooth val="1"/>
        </c:ser>
        <c:axId val="66974755"/>
        <c:axId val="65901884"/>
      </c:line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Toroidal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901884"/>
        <c:crosses val="max"/>
        <c:auto val="1"/>
        <c:lblOffset val="100"/>
        <c:noMultiLvlLbl val="0"/>
      </c:catAx>
      <c:valAx>
        <c:axId val="65901884"/>
        <c:scaling>
          <c:orientation val="minMax"/>
          <c:max val="0.1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Deviation from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"/>
          <c:y val="0.69625"/>
          <c:w val="0.0692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Angle deviation from normal for SPP and PPP
(relative X-Y plane)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35"/>
          <c:w val="0.974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Sheet1!$W$77</c:f>
              <c:strCache>
                <c:ptCount val="1"/>
                <c:pt idx="0">
                  <c:v>PPP angle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Sheet1!$U$78:$U$101</c:f>
              <c:numCache/>
            </c:numRef>
          </c:xVal>
          <c:yVal>
            <c:numRef>
              <c:f>Sheet1!$X$78:$X$101</c:f>
              <c:numCache/>
            </c:numRef>
          </c:yVal>
          <c:smooth val="1"/>
        </c:ser>
        <c:ser>
          <c:idx val="1"/>
          <c:order val="1"/>
          <c:tx>
            <c:strRef>
              <c:f>Sheet1!$Z$77</c:f>
              <c:strCache>
                <c:ptCount val="1"/>
                <c:pt idx="0">
                  <c:v>SPP angle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Sheet1!$U$78:$U$101</c:f>
              <c:numCache/>
            </c:numRef>
          </c:xVal>
          <c:yVal>
            <c:numRef>
              <c:f>Sheet1!$AA$78:$AA$101</c:f>
              <c:numCache/>
            </c:numRef>
          </c:yVal>
          <c:smooth val="1"/>
        </c:ser>
        <c:axId val="56246045"/>
        <c:axId val="36452358"/>
      </c:scatterChart>
      <c:valAx>
        <c:axId val="5624604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toroidal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crossBetween val="midCat"/>
        <c:dispUnits/>
        <c:majorUnit val="30"/>
        <c:minorUnit val="5"/>
      </c:valAx>
      <c:valAx>
        <c:axId val="364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degrees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62460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"/>
          <c:y val="0.3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0.487</cdr:y>
    </cdr:from>
    <cdr:to>
      <cdr:x>0.98825</cdr:x>
      <cdr:y>0.487</cdr:y>
    </cdr:to>
    <cdr:sp>
      <cdr:nvSpPr>
        <cdr:cNvPr id="1" name="Line 1"/>
        <cdr:cNvSpPr>
          <a:spLocks/>
        </cdr:cNvSpPr>
      </cdr:nvSpPr>
      <cdr:spPr>
        <a:xfrm flipV="1">
          <a:off x="914400" y="2133600"/>
          <a:ext cx="8201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47625</xdr:rowOff>
    </xdr:from>
    <xdr:to>
      <xdr:col>10</xdr:col>
      <xdr:colOff>790575</xdr:colOff>
      <xdr:row>50</xdr:row>
      <xdr:rowOff>66675</xdr:rowOff>
    </xdr:to>
    <xdr:graphicFrame>
      <xdr:nvGraphicFramePr>
        <xdr:cNvPr id="1" name="Chart 5"/>
        <xdr:cNvGraphicFramePr/>
      </xdr:nvGraphicFramePr>
      <xdr:xfrm>
        <a:off x="228600" y="4591050"/>
        <a:ext cx="9220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76</xdr:row>
      <xdr:rowOff>47625</xdr:rowOff>
    </xdr:from>
    <xdr:to>
      <xdr:col>11</xdr:col>
      <xdr:colOff>2124075</xdr:colOff>
      <xdr:row>102</xdr:row>
      <xdr:rowOff>57150</xdr:rowOff>
    </xdr:to>
    <xdr:grpSp>
      <xdr:nvGrpSpPr>
        <xdr:cNvPr id="2" name="Group 31"/>
        <xdr:cNvGrpSpPr>
          <a:grpSpLocks/>
        </xdr:cNvGrpSpPr>
      </xdr:nvGrpSpPr>
      <xdr:grpSpPr>
        <a:xfrm>
          <a:off x="5334000" y="13287375"/>
          <a:ext cx="6324600" cy="4667250"/>
          <a:chOff x="792" y="1102"/>
          <a:chExt cx="495" cy="376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1102"/>
            <a:ext cx="495" cy="3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19"/>
          <xdr:cNvGrpSpPr>
            <a:grpSpLocks/>
          </xdr:cNvGrpSpPr>
        </xdr:nvGrpSpPr>
        <xdr:grpSpPr>
          <a:xfrm>
            <a:off x="909" y="1108"/>
            <a:ext cx="297" cy="331"/>
            <a:chOff x="525" y="81"/>
            <a:chExt cx="297" cy="326"/>
          </a:xfrm>
          <a:solidFill>
            <a:srgbClr val="FFFFFF"/>
          </a:solidFill>
        </xdr:grpSpPr>
        <xdr:sp>
          <xdr:nvSpPr>
            <xdr:cNvPr id="5" name="AutoShape 20"/>
            <xdr:cNvSpPr>
              <a:spLocks/>
            </xdr:cNvSpPr>
          </xdr:nvSpPr>
          <xdr:spPr>
            <a:xfrm>
              <a:off x="648" y="81"/>
              <a:ext cx="37" cy="21"/>
            </a:xfrm>
            <a:prstGeom prst="callout2">
              <a:avLst>
                <a:gd name="adj1" fmla="val -225675"/>
                <a:gd name="adj2" fmla="val 169046"/>
                <a:gd name="adj3" fmla="val -158106"/>
                <a:gd name="adj4" fmla="val 7143"/>
                <a:gd name="adj5" fmla="val -71620"/>
                <a:gd name="adj6" fmla="val 7143"/>
                <a:gd name="adj7" fmla="val -225675"/>
                <a:gd name="adj8" fmla="val 169046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SPP</a:t>
              </a:r>
            </a:p>
          </xdr:txBody>
        </xdr:sp>
        <xdr:sp>
          <xdr:nvSpPr>
            <xdr:cNvPr id="6" name="AutoShape 21"/>
            <xdr:cNvSpPr>
              <a:spLocks/>
            </xdr:cNvSpPr>
          </xdr:nvSpPr>
          <xdr:spPr>
            <a:xfrm>
              <a:off x="698" y="144"/>
              <a:ext cx="50" cy="16"/>
            </a:xfrm>
            <a:prstGeom prst="callout2">
              <a:avLst>
                <a:gd name="adj1" fmla="val -140000"/>
                <a:gd name="adj2" fmla="val 193750"/>
                <a:gd name="adj3" fmla="val -108000"/>
                <a:gd name="adj4" fmla="val 25000"/>
                <a:gd name="adj5" fmla="val -66000"/>
                <a:gd name="adj6" fmla="val 25000"/>
                <a:gd name="adj7" fmla="val -140000"/>
                <a:gd name="adj8" fmla="val 19375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PPP</a:t>
              </a:r>
            </a:p>
          </xdr:txBody>
        </xdr:sp>
        <xdr:sp>
          <xdr:nvSpPr>
            <xdr:cNvPr id="7" name="AutoShape 22"/>
            <xdr:cNvSpPr>
              <a:spLocks/>
            </xdr:cNvSpPr>
          </xdr:nvSpPr>
          <xdr:spPr>
            <a:xfrm>
              <a:off x="702" y="284"/>
              <a:ext cx="100" cy="22"/>
            </a:xfrm>
            <a:prstGeom prst="callout2">
              <a:avLst>
                <a:gd name="adj1" fmla="val -187000"/>
                <a:gd name="adj2" fmla="val -177273"/>
                <a:gd name="adj3" fmla="val -76000"/>
                <a:gd name="adj4" fmla="val 4546"/>
                <a:gd name="adj5" fmla="val -57999"/>
                <a:gd name="adj6" fmla="val 4546"/>
                <a:gd name="adj7" fmla="val -187000"/>
                <a:gd name="adj8" fmla="val -17727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X-Y mid-plane</a:t>
              </a:r>
            </a:p>
          </xdr:txBody>
        </xdr:sp>
        <xdr:sp>
          <xdr:nvSpPr>
            <xdr:cNvPr id="8" name="Line 23"/>
            <xdr:cNvSpPr>
              <a:spLocks/>
            </xdr:cNvSpPr>
          </xdr:nvSpPr>
          <xdr:spPr>
            <a:xfrm flipV="1">
              <a:off x="675" y="250"/>
              <a:ext cx="71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4"/>
            <xdr:cNvSpPr>
              <a:spLocks/>
            </xdr:cNvSpPr>
          </xdr:nvSpPr>
          <xdr:spPr>
            <a:xfrm>
              <a:off x="668" y="155"/>
              <a:ext cx="84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25"/>
            <xdr:cNvSpPr>
              <a:spLocks/>
            </xdr:cNvSpPr>
          </xdr:nvSpPr>
          <xdr:spPr>
            <a:xfrm>
              <a:off x="607" y="94"/>
              <a:ext cx="169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26"/>
            <xdr:cNvSpPr>
              <a:spLocks/>
            </xdr:cNvSpPr>
          </xdr:nvSpPr>
          <xdr:spPr>
            <a:xfrm>
              <a:off x="576" y="370"/>
              <a:ext cx="85" cy="37"/>
            </a:xfrm>
            <a:prstGeom prst="callout2">
              <a:avLst>
                <a:gd name="adj1" fmla="val -133527"/>
                <a:gd name="adj2" fmla="val -122972"/>
                <a:gd name="adj3" fmla="val -100587"/>
                <a:gd name="adj4" fmla="val -17569"/>
                <a:gd name="adj5" fmla="val -59412"/>
                <a:gd name="adj6" fmla="val -17569"/>
                <a:gd name="adj7" fmla="val -133527"/>
                <a:gd name="adj8" fmla="val -12297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angle given plate to plate</a:t>
              </a:r>
            </a:p>
          </xdr:txBody>
        </xdr:sp>
        <xdr:sp>
          <xdr:nvSpPr>
            <xdr:cNvPr id="12" name="Line 27"/>
            <xdr:cNvSpPr>
              <a:spLocks/>
            </xdr:cNvSpPr>
          </xdr:nvSpPr>
          <xdr:spPr>
            <a:xfrm>
              <a:off x="525" y="348"/>
              <a:ext cx="8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28"/>
            <xdr:cNvSpPr>
              <a:spLocks/>
            </xdr:cNvSpPr>
          </xdr:nvSpPr>
          <xdr:spPr>
            <a:xfrm>
              <a:off x="756" y="188"/>
              <a:ext cx="30" cy="61"/>
            </a:xfrm>
            <a:custGeom>
              <a:pathLst>
                <a:path h="61" w="30">
                  <a:moveTo>
                    <a:pt x="0" y="0"/>
                  </a:moveTo>
                  <a:cubicBezTo>
                    <a:pt x="10" y="6"/>
                    <a:pt x="20" y="12"/>
                    <a:pt x="25" y="22"/>
                  </a:cubicBezTo>
                  <a:cubicBezTo>
                    <a:pt x="30" y="32"/>
                    <a:pt x="29" y="54"/>
                    <a:pt x="29" y="6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9"/>
            <xdr:cNvSpPr>
              <a:spLocks/>
            </xdr:cNvSpPr>
          </xdr:nvSpPr>
          <xdr:spPr>
            <a:xfrm>
              <a:off x="784" y="149"/>
              <a:ext cx="38" cy="99"/>
            </a:xfrm>
            <a:custGeom>
              <a:pathLst>
                <a:path h="61" w="30">
                  <a:moveTo>
                    <a:pt x="0" y="0"/>
                  </a:moveTo>
                  <a:cubicBezTo>
                    <a:pt x="10" y="6"/>
                    <a:pt x="20" y="12"/>
                    <a:pt x="25" y="22"/>
                  </a:cubicBezTo>
                  <a:cubicBezTo>
                    <a:pt x="30" y="32"/>
                    <a:pt x="29" y="54"/>
                    <a:pt x="29" y="6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30"/>
            <xdr:cNvSpPr txBox="1">
              <a:spLocks noChangeArrowheads="1"/>
            </xdr:cNvSpPr>
          </xdr:nvSpPr>
          <xdr:spPr>
            <a:xfrm>
              <a:off x="738" y="226"/>
              <a:ext cx="74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Angle plane to XY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103</xdr:row>
      <xdr:rowOff>152400</xdr:rowOff>
    </xdr:from>
    <xdr:to>
      <xdr:col>11</xdr:col>
      <xdr:colOff>2162175</xdr:colOff>
      <xdr:row>128</xdr:row>
      <xdr:rowOff>0</xdr:rowOff>
    </xdr:to>
    <xdr:graphicFrame>
      <xdr:nvGraphicFramePr>
        <xdr:cNvPr id="16" name="Chart 34"/>
        <xdr:cNvGraphicFramePr/>
      </xdr:nvGraphicFramePr>
      <xdr:xfrm>
        <a:off x="66675" y="18221325"/>
        <a:ext cx="11630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zoomScale="75" zoomScaleNormal="75" workbookViewId="0" topLeftCell="A1">
      <selection activeCell="L12" sqref="L12"/>
    </sheetView>
  </sheetViews>
  <sheetFormatPr defaultColWidth="9.140625" defaultRowHeight="12.75"/>
  <cols>
    <col min="1" max="1" width="16.421875" style="4" customWidth="1"/>
    <col min="2" max="5" width="13.00390625" style="2" customWidth="1"/>
    <col min="6" max="6" width="10.57421875" style="2" customWidth="1"/>
    <col min="7" max="7" width="11.8515625" style="2" customWidth="1"/>
    <col min="8" max="10" width="13.00390625" style="2" customWidth="1"/>
    <col min="11" max="11" width="13.140625" style="2" customWidth="1"/>
    <col min="12" max="12" width="33.57421875" style="2" customWidth="1"/>
    <col min="13" max="27" width="0.13671875" style="2" customWidth="1"/>
    <col min="28" max="16384" width="9.140625" style="2" customWidth="1"/>
  </cols>
  <sheetData>
    <row r="1" spans="2:3" ht="18">
      <c r="B1" s="8"/>
      <c r="C1" s="10" t="s">
        <v>5</v>
      </c>
    </row>
    <row r="2" spans="3:6" ht="18.75" thickBot="1">
      <c r="C2" s="1"/>
      <c r="F2" s="9" t="s">
        <v>42</v>
      </c>
    </row>
    <row r="3" spans="2:10" s="1" customFormat="1" ht="13.5" thickBot="1">
      <c r="B3" s="7"/>
      <c r="C3" s="13"/>
      <c r="D3" s="14" t="s">
        <v>9</v>
      </c>
      <c r="E3" s="15"/>
      <c r="F3" s="26" t="s">
        <v>11</v>
      </c>
      <c r="G3" s="24" t="s">
        <v>12</v>
      </c>
      <c r="H3" s="25"/>
      <c r="I3" s="24" t="s">
        <v>17</v>
      </c>
      <c r="J3" s="15"/>
    </row>
    <row r="4" spans="2:10" s="1" customFormat="1" ht="27" customHeight="1" thickBot="1">
      <c r="B4" s="28" t="s">
        <v>6</v>
      </c>
      <c r="C4" s="16" t="s">
        <v>0</v>
      </c>
      <c r="D4" s="17" t="s">
        <v>1</v>
      </c>
      <c r="E4" s="18" t="s">
        <v>2</v>
      </c>
      <c r="F4" s="27" t="s">
        <v>10</v>
      </c>
      <c r="G4" s="16" t="s">
        <v>13</v>
      </c>
      <c r="H4" s="18" t="s">
        <v>14</v>
      </c>
      <c r="I4" s="16" t="s">
        <v>13</v>
      </c>
      <c r="J4" s="18" t="s">
        <v>14</v>
      </c>
    </row>
    <row r="5" spans="2:10" s="6" customFormat="1" ht="28.5" customHeight="1">
      <c r="B5" s="30" t="s">
        <v>7</v>
      </c>
      <c r="C5" s="31">
        <v>0.053</v>
      </c>
      <c r="D5" s="32">
        <v>-0.031</v>
      </c>
      <c r="E5" s="33">
        <v>-22.346</v>
      </c>
      <c r="F5" s="34">
        <v>59.334</v>
      </c>
      <c r="G5" s="31">
        <v>-0.105</v>
      </c>
      <c r="H5" s="33">
        <v>0.12</v>
      </c>
      <c r="I5" s="31">
        <v>-0.129</v>
      </c>
      <c r="J5" s="33">
        <v>0.186</v>
      </c>
    </row>
    <row r="6" spans="2:10" s="6" customFormat="1" ht="28.5" customHeight="1" thickBot="1">
      <c r="B6" s="35" t="s">
        <v>8</v>
      </c>
      <c r="C6" s="36">
        <v>-0.0143</v>
      </c>
      <c r="D6" s="37">
        <v>-0.01</v>
      </c>
      <c r="E6" s="38">
        <v>-40.081</v>
      </c>
      <c r="F6" s="39">
        <v>53.443</v>
      </c>
      <c r="G6" s="36">
        <v>-0.186</v>
      </c>
      <c r="H6" s="38">
        <v>0.2</v>
      </c>
      <c r="I6" s="36">
        <v>-0.15</v>
      </c>
      <c r="J6" s="38">
        <v>0.148</v>
      </c>
    </row>
    <row r="7" spans="1:9" s="6" customFormat="1" ht="14.25" customHeight="1">
      <c r="A7" s="45"/>
      <c r="B7" s="46"/>
      <c r="C7" s="46"/>
      <c r="D7" s="46"/>
      <c r="E7" s="46"/>
      <c r="F7" s="46"/>
      <c r="G7" s="46"/>
      <c r="H7" s="46"/>
      <c r="I7" s="46"/>
    </row>
    <row r="8" spans="1:9" s="6" customFormat="1" ht="11.25" customHeight="1">
      <c r="A8" s="45"/>
      <c r="B8" s="46"/>
      <c r="C8" s="46"/>
      <c r="D8" s="46"/>
      <c r="E8" s="46"/>
      <c r="F8" s="46"/>
      <c r="G8" s="46"/>
      <c r="H8" s="46"/>
      <c r="I8" s="46"/>
    </row>
    <row r="9" spans="1:7" s="1" customFormat="1" ht="18" customHeight="1" thickBot="1">
      <c r="A9" s="5"/>
      <c r="B9" s="1" t="s">
        <v>15</v>
      </c>
      <c r="G9" s="3" t="s">
        <v>16</v>
      </c>
    </row>
    <row r="10" spans="1:20" s="1" customFormat="1" ht="13.5" thickBot="1">
      <c r="A10" s="40" t="s">
        <v>0</v>
      </c>
      <c r="B10" s="41" t="s">
        <v>1</v>
      </c>
      <c r="C10" s="41" t="s">
        <v>2</v>
      </c>
      <c r="D10" s="41" t="s">
        <v>3</v>
      </c>
      <c r="E10" s="42" t="s">
        <v>4</v>
      </c>
      <c r="G10" s="40" t="s">
        <v>0</v>
      </c>
      <c r="H10" s="41" t="s">
        <v>1</v>
      </c>
      <c r="I10" s="41" t="s">
        <v>2</v>
      </c>
      <c r="J10" s="41" t="s">
        <v>3</v>
      </c>
      <c r="K10" s="42" t="s">
        <v>4</v>
      </c>
      <c r="L10" s="3"/>
      <c r="M10" s="3"/>
      <c r="N10" s="3"/>
      <c r="O10" s="3"/>
      <c r="P10" s="3" t="s">
        <v>44</v>
      </c>
      <c r="Q10" s="3"/>
      <c r="R10" s="3"/>
      <c r="S10" s="3" t="s">
        <v>45</v>
      </c>
      <c r="T10" s="3" t="s">
        <v>5</v>
      </c>
    </row>
    <row r="11" spans="1:19" ht="12.75">
      <c r="A11" s="19">
        <v>-14.486</v>
      </c>
      <c r="B11" s="12">
        <v>-57.652</v>
      </c>
      <c r="C11" s="12">
        <v>-22.196</v>
      </c>
      <c r="D11" s="12">
        <f>(A11^2+B11^2)^0.5</f>
        <v>59.444068669632635</v>
      </c>
      <c r="E11" s="20">
        <f>(ASIN(A11/D11)*180/PI()-180)*-1</f>
        <v>194.10450446045266</v>
      </c>
      <c r="G11" s="19">
        <v>-12.965</v>
      </c>
      <c r="H11" s="12">
        <v>-51.846</v>
      </c>
      <c r="I11" s="12">
        <v>-39.873</v>
      </c>
      <c r="J11" s="12">
        <f>(G11^2+H11^2)^0.5</f>
        <v>53.44248254899841</v>
      </c>
      <c r="K11" s="20">
        <f>(ASIN(G11/J11)*180/PI()-180)*-1</f>
        <v>194.03988378810993</v>
      </c>
      <c r="M11" s="2">
        <v>194</v>
      </c>
      <c r="N11" s="29">
        <f>J11</f>
        <v>53.44248254899841</v>
      </c>
      <c r="O11" s="29">
        <f>AVERAGE(N12:N22)</f>
        <v>53.54353499610764</v>
      </c>
      <c r="P11" s="29">
        <f>N11-O11</f>
        <v>-0.10105244710922534</v>
      </c>
      <c r="Q11" s="29">
        <f>D11</f>
        <v>59.444068669632635</v>
      </c>
      <c r="R11" s="29">
        <f>AVERAGE(Q12:Q22)</f>
        <v>59.286108853212255</v>
      </c>
      <c r="S11" s="29">
        <f>Q11-R11</f>
        <v>0.15795981642038015</v>
      </c>
    </row>
    <row r="12" spans="1:19" ht="12.75">
      <c r="A12" s="43">
        <v>-16.436</v>
      </c>
      <c r="B12" s="11">
        <v>-57.047</v>
      </c>
      <c r="C12" s="11">
        <v>-22.262</v>
      </c>
      <c r="D12" s="11">
        <f>(A12^2+B12^2)^0.5</f>
        <v>59.3675189392314</v>
      </c>
      <c r="E12" s="44">
        <f>(ASIN(A12/D12)*180/PI()-180)*-1</f>
        <v>196.07239529907486</v>
      </c>
      <c r="G12" s="43">
        <v>-14.917</v>
      </c>
      <c r="H12" s="11">
        <v>-51.579</v>
      </c>
      <c r="I12" s="11">
        <v>-40.036</v>
      </c>
      <c r="J12" s="11">
        <f>(G12^2+H12^2)^0.5</f>
        <v>53.69273814958593</v>
      </c>
      <c r="K12" s="44">
        <f>(ASIN(G12/J12)*180/PI()-180)*-1</f>
        <v>196.13023123013858</v>
      </c>
      <c r="M12" s="2">
        <v>196</v>
      </c>
      <c r="N12" s="29">
        <f>J12</f>
        <v>53.69273814958593</v>
      </c>
      <c r="O12" s="29">
        <f>O11</f>
        <v>53.54353499610764</v>
      </c>
      <c r="P12" s="29">
        <f>N12-O12</f>
        <v>0.1492031534782896</v>
      </c>
      <c r="Q12" s="29">
        <f>D12</f>
        <v>59.3675189392314</v>
      </c>
      <c r="R12" s="29">
        <f>R11</f>
        <v>59.286108853212255</v>
      </c>
      <c r="S12" s="29">
        <f>Q12-R12</f>
        <v>0.08141008601914734</v>
      </c>
    </row>
    <row r="13" spans="1:19" ht="12.75">
      <c r="A13" s="43">
        <v>-41.212</v>
      </c>
      <c r="B13" s="11">
        <v>-42.579</v>
      </c>
      <c r="C13" s="11">
        <v>-22.232</v>
      </c>
      <c r="D13" s="11">
        <f>(A13^2+B13^2)^0.5</f>
        <v>59.25706865007752</v>
      </c>
      <c r="E13" s="44">
        <f>(ASIN(A13/D13)*180/PI()-180)*-1</f>
        <v>224.06533657712555</v>
      </c>
      <c r="G13" s="43">
        <v>-36.981</v>
      </c>
      <c r="H13" s="11">
        <v>-38.471</v>
      </c>
      <c r="I13" s="11">
        <v>-40.005</v>
      </c>
      <c r="J13" s="11">
        <f>(G13^2+H13^2)^0.5</f>
        <v>53.36302279668947</v>
      </c>
      <c r="K13" s="44">
        <f>(ASIN(G13/J13)*180/PI()-180)*-1</f>
        <v>223.86868980628742</v>
      </c>
      <c r="M13" s="2">
        <v>224</v>
      </c>
      <c r="N13" s="29">
        <f>J13</f>
        <v>53.36302279668947</v>
      </c>
      <c r="O13" s="29">
        <f>O12</f>
        <v>53.54353499610764</v>
      </c>
      <c r="P13" s="29">
        <f>N13-O13</f>
        <v>-0.18051219941816754</v>
      </c>
      <c r="Q13" s="29">
        <f>D13</f>
        <v>59.25706865007752</v>
      </c>
      <c r="R13" s="29">
        <f>R12</f>
        <v>59.286108853212255</v>
      </c>
      <c r="S13" s="29">
        <f>Q13-R13</f>
        <v>-0.0290402031347341</v>
      </c>
    </row>
    <row r="14" spans="1:19" ht="12.75">
      <c r="A14" s="43">
        <v>-42.581</v>
      </c>
      <c r="B14" s="11">
        <v>-41.146</v>
      </c>
      <c r="C14" s="11">
        <v>-22.294</v>
      </c>
      <c r="D14" s="11">
        <f>(A14^2+B14^2)^0.5</f>
        <v>59.212624304281604</v>
      </c>
      <c r="E14" s="44">
        <f>(ASIN(A14/D14)*180/PI()-180)*-1</f>
        <v>225.9818982462191</v>
      </c>
      <c r="G14" s="43">
        <v>-38.731</v>
      </c>
      <c r="H14" s="11">
        <v>-36.912</v>
      </c>
      <c r="I14" s="11">
        <v>-40.093</v>
      </c>
      <c r="J14" s="11">
        <f>(G14^2+H14^2)^0.5</f>
        <v>53.50314107601534</v>
      </c>
      <c r="K14" s="44">
        <f>(ASIN(G14/J14)*180/PI()-180)*-1</f>
        <v>226.37753580280972</v>
      </c>
      <c r="M14" s="2">
        <v>226</v>
      </c>
      <c r="N14" s="29">
        <f>J14</f>
        <v>53.50314107601534</v>
      </c>
      <c r="O14" s="29">
        <f>O11</f>
        <v>53.54353499610764</v>
      </c>
      <c r="P14" s="29">
        <f>N14-O14</f>
        <v>-0.04039392009229914</v>
      </c>
      <c r="Q14" s="29">
        <f>D14</f>
        <v>59.212624304281604</v>
      </c>
      <c r="R14" s="29">
        <f>R11</f>
        <v>59.286108853212255</v>
      </c>
      <c r="S14" s="29">
        <f>Q14-R14</f>
        <v>-0.07348454893065082</v>
      </c>
    </row>
    <row r="15" spans="1:19" ht="12.75">
      <c r="A15" s="43">
        <v>-56.963</v>
      </c>
      <c r="B15" s="11">
        <v>-16.363</v>
      </c>
      <c r="C15" s="11">
        <v>-21.926</v>
      </c>
      <c r="D15" s="11">
        <f>(A15^2+B15^2)^0.5</f>
        <v>59.266610650517215</v>
      </c>
      <c r="E15" s="44">
        <f>(ASIN(A15/D15)*180/PI()-180)*-1</f>
        <v>253.9729364847817</v>
      </c>
      <c r="G15" s="43">
        <v>-51.591</v>
      </c>
      <c r="H15" s="11">
        <v>-14.696</v>
      </c>
      <c r="I15" s="11">
        <v>-39.776</v>
      </c>
      <c r="J15" s="11">
        <f>(G15^2+H15^2)^0.5</f>
        <v>53.64330057891666</v>
      </c>
      <c r="K15" s="44">
        <f>(ASIN(G15/J15)*180/PI()-180)*-1</f>
        <v>254.10008519758316</v>
      </c>
      <c r="M15" s="2">
        <v>254</v>
      </c>
      <c r="N15" s="29">
        <f>J15</f>
        <v>53.64330057891666</v>
      </c>
      <c r="O15" s="29">
        <f>O14</f>
        <v>53.54353499610764</v>
      </c>
      <c r="P15" s="29">
        <f>N15-O15</f>
        <v>0.09976558280902026</v>
      </c>
      <c r="Q15" s="29">
        <f>D15</f>
        <v>59.266610650517215</v>
      </c>
      <c r="R15" s="29">
        <f>R14</f>
        <v>59.286108853212255</v>
      </c>
      <c r="S15" s="29">
        <f>Q15-R15</f>
        <v>-0.01949820269503988</v>
      </c>
    </row>
    <row r="16" spans="1:19" ht="12.75">
      <c r="A16" s="43">
        <v>-57.559</v>
      </c>
      <c r="B16" s="11">
        <v>-14.237</v>
      </c>
      <c r="C16" s="11">
        <v>-22.18</v>
      </c>
      <c r="D16" s="11">
        <f>(A16^2+B16^2)^0.5</f>
        <v>59.293597040489956</v>
      </c>
      <c r="E16" s="44">
        <f>(ASIN(A16/D16)*180/PI()-180)*-1</f>
        <v>256.1069529111975</v>
      </c>
      <c r="G16" s="43">
        <v>-52.054</v>
      </c>
      <c r="H16" s="11">
        <v>-12.612</v>
      </c>
      <c r="I16" s="11">
        <v>-39.992</v>
      </c>
      <c r="J16" s="11">
        <f>(G16^2+H16^2)^0.5</f>
        <v>53.56007337560322</v>
      </c>
      <c r="K16" s="44">
        <f>(ASIN(G16/J16)*180/PI()-180)*-1</f>
        <v>256.38044010324603</v>
      </c>
      <c r="M16" s="2">
        <v>256</v>
      </c>
      <c r="N16" s="29">
        <f>J16</f>
        <v>53.56007337560322</v>
      </c>
      <c r="O16" s="29">
        <f>O13</f>
        <v>53.54353499610764</v>
      </c>
      <c r="P16" s="29">
        <f>N16-O16</f>
        <v>0.01653837949557868</v>
      </c>
      <c r="Q16" s="29">
        <f>D16</f>
        <v>59.293597040489956</v>
      </c>
      <c r="R16" s="29">
        <f>R13</f>
        <v>59.286108853212255</v>
      </c>
      <c r="S16" s="29">
        <f>Q16-R16</f>
        <v>0.007488187277701286</v>
      </c>
    </row>
    <row r="17" spans="1:19" ht="12.75">
      <c r="A17" s="43">
        <v>-57.6</v>
      </c>
      <c r="B17" s="11">
        <v>14.489</v>
      </c>
      <c r="C17" s="11">
        <v>-22.09</v>
      </c>
      <c r="D17" s="11">
        <f>(A17^2+B17^2)^0.5</f>
        <v>59.39436943852507</v>
      </c>
      <c r="E17" s="44">
        <f>ASIN(B17/D17)*180/PI()+270</f>
        <v>284.1195354211711</v>
      </c>
      <c r="G17" s="43">
        <v>-51.989</v>
      </c>
      <c r="H17" s="11">
        <v>13.057</v>
      </c>
      <c r="I17" s="11">
        <v>-39.848</v>
      </c>
      <c r="J17" s="11">
        <f>(G17^2+H17^2)^0.5</f>
        <v>53.60355743791637</v>
      </c>
      <c r="K17" s="44">
        <f>ASIN(H17/J17)*180/PI()+270</f>
        <v>284.09820220323104</v>
      </c>
      <c r="M17" s="2">
        <v>284</v>
      </c>
      <c r="N17" s="29">
        <f>J17</f>
        <v>53.60355743791637</v>
      </c>
      <c r="O17" s="29">
        <f>O16</f>
        <v>53.54353499610764</v>
      </c>
      <c r="P17" s="29">
        <f>N17-O17</f>
        <v>0.06002244180873362</v>
      </c>
      <c r="Q17" s="29">
        <f>D17</f>
        <v>59.39436943852507</v>
      </c>
      <c r="R17" s="29">
        <f>R16</f>
        <v>59.286108853212255</v>
      </c>
      <c r="S17" s="29">
        <f>Q17-R17</f>
        <v>0.10826058531281291</v>
      </c>
    </row>
    <row r="18" spans="1:19" ht="12.75">
      <c r="A18" s="43">
        <v>-56.963</v>
      </c>
      <c r="B18" s="11">
        <v>16.394</v>
      </c>
      <c r="C18" s="11">
        <v>-22.115</v>
      </c>
      <c r="D18" s="11">
        <f>(A18^2+B18^2)^0.5</f>
        <v>59.2751769714777</v>
      </c>
      <c r="E18" s="44">
        <f>ASIN(B18/D18)*180/PI()+270</f>
        <v>286.0558636319146</v>
      </c>
      <c r="G18" s="43">
        <v>-51.464</v>
      </c>
      <c r="H18" s="11">
        <v>14.917</v>
      </c>
      <c r="I18" s="11">
        <v>-39.935</v>
      </c>
      <c r="J18" s="11">
        <f>(G18^2+H18^2)^0.5</f>
        <v>53.58227491437817</v>
      </c>
      <c r="K18" s="44">
        <f>ASIN(H18/J18)*180/PI()+270</f>
        <v>286.1643949606839</v>
      </c>
      <c r="M18" s="2">
        <v>286</v>
      </c>
      <c r="N18" s="29">
        <f>J18</f>
        <v>53.58227491437817</v>
      </c>
      <c r="O18" s="29">
        <f>O15</f>
        <v>53.54353499610764</v>
      </c>
      <c r="P18" s="29">
        <f>N18-O18</f>
        <v>0.03873991827052947</v>
      </c>
      <c r="Q18" s="29">
        <f>D18</f>
        <v>59.2751769714777</v>
      </c>
      <c r="R18" s="29">
        <f>R15</f>
        <v>59.286108853212255</v>
      </c>
      <c r="S18" s="29">
        <f>Q18-R18</f>
        <v>-0.010931881734556725</v>
      </c>
    </row>
    <row r="19" spans="1:19" ht="12.75">
      <c r="A19" s="43">
        <v>-42.621</v>
      </c>
      <c r="B19" s="11">
        <v>41.279</v>
      </c>
      <c r="C19" s="11">
        <v>-22.177</v>
      </c>
      <c r="D19" s="11">
        <f>(A19^2+B19^2)^0.5</f>
        <v>59.33384769252707</v>
      </c>
      <c r="E19" s="44">
        <f>ASIN(B19/D19)*180/PI()+270</f>
        <v>314.08361883596234</v>
      </c>
      <c r="G19" s="43">
        <v>-38.619</v>
      </c>
      <c r="H19" s="11">
        <v>37.092</v>
      </c>
      <c r="I19" s="11">
        <v>-39.967</v>
      </c>
      <c r="J19" s="11">
        <f>(G19^2+H19^2)^0.5</f>
        <v>53.54664905481948</v>
      </c>
      <c r="K19" s="44">
        <f>ASIN(H19/J19)*180/PI()+270</f>
        <v>313.8445695467325</v>
      </c>
      <c r="M19" s="2">
        <v>314</v>
      </c>
      <c r="N19" s="29">
        <f>J19</f>
        <v>53.54664905481948</v>
      </c>
      <c r="O19" s="29">
        <f>O13</f>
        <v>53.54353499610764</v>
      </c>
      <c r="P19" s="29">
        <f>N19-O19</f>
        <v>0.0031140587118443364</v>
      </c>
      <c r="Q19" s="29">
        <f>D19</f>
        <v>59.33384769252707</v>
      </c>
      <c r="R19" s="29">
        <f>R13</f>
        <v>59.286108853212255</v>
      </c>
      <c r="S19" s="29">
        <f>Q19-R19</f>
        <v>0.04773883931481748</v>
      </c>
    </row>
    <row r="20" spans="1:19" ht="12.75">
      <c r="A20" s="43">
        <v>-41.196</v>
      </c>
      <c r="B20" s="11">
        <v>42.559</v>
      </c>
      <c r="C20" s="11">
        <v>-22.229</v>
      </c>
      <c r="D20" s="11">
        <f>(A20^2+B20^2)^0.5</f>
        <v>59.23157010412606</v>
      </c>
      <c r="E20" s="44">
        <f>ASIN(B20/D20)*180/PI()+270</f>
        <v>315.9323294684759</v>
      </c>
      <c r="G20" s="43">
        <v>-37.27</v>
      </c>
      <c r="H20" s="11">
        <v>38.589</v>
      </c>
      <c r="I20" s="11">
        <v>-40.12</v>
      </c>
      <c r="J20" s="11">
        <f>(G20^2+H20^2)^0.5</f>
        <v>53.64852114457583</v>
      </c>
      <c r="K20" s="44">
        <f>ASIN(H20/J20)*180/PI()+270</f>
        <v>315.9961312257426</v>
      </c>
      <c r="M20" s="2">
        <v>316</v>
      </c>
      <c r="N20" s="29">
        <f>J20</f>
        <v>53.64852114457583</v>
      </c>
      <c r="O20" s="29">
        <f>O18</f>
        <v>53.54353499610764</v>
      </c>
      <c r="P20" s="29">
        <f>N20-O20</f>
        <v>0.10498614846819265</v>
      </c>
      <c r="Q20" s="29">
        <f>D20</f>
        <v>59.23157010412606</v>
      </c>
      <c r="R20" s="29">
        <f>R18</f>
        <v>59.286108853212255</v>
      </c>
      <c r="S20" s="29">
        <f>Q20-R20</f>
        <v>-0.05453874908619838</v>
      </c>
    </row>
    <row r="21" spans="1:19" ht="12.75">
      <c r="A21" s="43">
        <v>-16.288</v>
      </c>
      <c r="B21" s="11">
        <v>56.915</v>
      </c>
      <c r="C21" s="11">
        <v>-22.338</v>
      </c>
      <c r="D21" s="11">
        <f>(A21^2+B21^2)^0.5</f>
        <v>59.19979872432</v>
      </c>
      <c r="E21" s="44">
        <f>ASIN(B21/D21)*180/PI()+270</f>
        <v>344.02987675766815</v>
      </c>
      <c r="G21" s="43">
        <v>-14.953</v>
      </c>
      <c r="H21" s="11">
        <v>51.279</v>
      </c>
      <c r="I21" s="11">
        <v>-40.126</v>
      </c>
      <c r="J21" s="11">
        <f>(G21^2+H21^2)^0.5</f>
        <v>53.41468009826512</v>
      </c>
      <c r="K21" s="44">
        <f>ASIN(H21/J21)*180/PI()+270</f>
        <v>343.7432707094083</v>
      </c>
      <c r="M21" s="2">
        <v>344</v>
      </c>
      <c r="N21" s="29">
        <f>J21</f>
        <v>53.41468009826512</v>
      </c>
      <c r="O21" s="29">
        <f>O13</f>
        <v>53.54353499610764</v>
      </c>
      <c r="P21" s="29">
        <f>N21-O21</f>
        <v>-0.12885489784251547</v>
      </c>
      <c r="Q21" s="29">
        <f>D21</f>
        <v>59.19979872432</v>
      </c>
      <c r="R21" s="29">
        <f>R13</f>
        <v>59.286108853212255</v>
      </c>
      <c r="S21" s="29">
        <f>Q21-R21</f>
        <v>-0.08631012889225786</v>
      </c>
    </row>
    <row r="22" spans="1:19" ht="13.5" thickBot="1">
      <c r="A22" s="21">
        <v>-14.342</v>
      </c>
      <c r="B22" s="22">
        <v>57.555</v>
      </c>
      <c r="C22" s="22">
        <v>-22.257</v>
      </c>
      <c r="D22" s="22">
        <f>(A22^2+B22^2)^0.5</f>
        <v>59.315014869761264</v>
      </c>
      <c r="E22" s="23">
        <f>ASIN(B22/D22)*180/PI()+270</f>
        <v>346.0075667261383</v>
      </c>
      <c r="G22" s="21">
        <v>-12.791</v>
      </c>
      <c r="H22" s="22">
        <v>51.867</v>
      </c>
      <c r="I22" s="22">
        <v>-40.032</v>
      </c>
      <c r="J22" s="22">
        <f>(G22^2+H22^2)^0.5</f>
        <v>53.420926330418496</v>
      </c>
      <c r="K22" s="23">
        <f>ASIN(H22/J22)*180/PI()+270</f>
        <v>346.14662668142336</v>
      </c>
      <c r="M22" s="2">
        <v>346</v>
      </c>
      <c r="N22" s="29">
        <f>J22</f>
        <v>53.420926330418496</v>
      </c>
      <c r="O22" s="29">
        <f>O11</f>
        <v>53.54353499610764</v>
      </c>
      <c r="P22" s="29">
        <f>N22-O22</f>
        <v>-0.12260866568914253</v>
      </c>
      <c r="Q22" s="29">
        <f>D22</f>
        <v>59.315014869761264</v>
      </c>
      <c r="R22" s="29">
        <f>R11</f>
        <v>59.286108853212255</v>
      </c>
      <c r="S22" s="29">
        <f>Q22-R22</f>
        <v>0.028906016549008484</v>
      </c>
    </row>
    <row r="23" spans="13:16" ht="12.75">
      <c r="M23" s="2" t="s">
        <v>5</v>
      </c>
      <c r="N23" s="29" t="s">
        <v>5</v>
      </c>
      <c r="O23" s="29" t="s">
        <v>5</v>
      </c>
      <c r="P23" s="29" t="s">
        <v>5</v>
      </c>
    </row>
    <row r="25" spans="14:17" ht="12.75">
      <c r="N25" s="29"/>
      <c r="O25" s="29">
        <v>125.89</v>
      </c>
      <c r="Q25" s="29">
        <v>108.14</v>
      </c>
    </row>
    <row r="26" spans="14:17" ht="12.75">
      <c r="N26" s="29"/>
      <c r="O26" s="29">
        <v>125.61</v>
      </c>
      <c r="Q26" s="29">
        <v>108.13</v>
      </c>
    </row>
    <row r="27" spans="14:17" ht="12.75">
      <c r="N27" s="29"/>
      <c r="O27" s="29">
        <v>125.62</v>
      </c>
      <c r="Q27" s="29">
        <v>108.58</v>
      </c>
    </row>
    <row r="28" spans="14:17" ht="12.75">
      <c r="N28" s="29"/>
      <c r="O28" s="29">
        <v>125.55</v>
      </c>
      <c r="Q28" s="29">
        <v>108.66</v>
      </c>
    </row>
    <row r="29" spans="14:17" ht="12.75">
      <c r="N29" s="29"/>
      <c r="O29" s="29">
        <v>125.58</v>
      </c>
      <c r="Q29" s="29">
        <v>107.95</v>
      </c>
    </row>
    <row r="30" spans="14:17" ht="12.75">
      <c r="N30" s="29"/>
      <c r="O30" s="29">
        <v>125.54</v>
      </c>
      <c r="Q30" s="29">
        <v>107.96</v>
      </c>
    </row>
    <row r="31" spans="14:17" ht="12.75">
      <c r="N31" s="29"/>
      <c r="O31" s="29">
        <v>125.42</v>
      </c>
      <c r="Q31" s="29">
        <v>107.89</v>
      </c>
    </row>
    <row r="32" spans="14:17" ht="12.75">
      <c r="N32" s="29"/>
      <c r="O32" s="29">
        <v>125.68</v>
      </c>
      <c r="Q32" s="29">
        <v>108.36</v>
      </c>
    </row>
    <row r="33" spans="14:17" ht="12.75">
      <c r="N33" s="29"/>
      <c r="O33" s="29">
        <v>125.64</v>
      </c>
      <c r="Q33" s="29">
        <v>108.23</v>
      </c>
    </row>
    <row r="34" spans="14:17" ht="12.75">
      <c r="N34" s="29"/>
      <c r="O34" s="29">
        <v>124.71</v>
      </c>
      <c r="Q34" s="29">
        <v>108.19</v>
      </c>
    </row>
    <row r="35" spans="14:17" ht="12.75">
      <c r="N35" s="29"/>
      <c r="O35" s="29">
        <v>125.74</v>
      </c>
      <c r="Q35" s="29">
        <v>108.1</v>
      </c>
    </row>
    <row r="36" spans="15:17" ht="12.75">
      <c r="O36" s="2">
        <v>124.9</v>
      </c>
      <c r="Q36" s="2">
        <v>108.34</v>
      </c>
    </row>
    <row r="37" spans="15:17" ht="12.75">
      <c r="O37" s="2">
        <v>125.66</v>
      </c>
      <c r="Q37" s="2">
        <v>108.7</v>
      </c>
    </row>
    <row r="38" spans="15:17" ht="12.75">
      <c r="O38" s="2">
        <v>125.2</v>
      </c>
      <c r="Q38" s="2">
        <v>107.76</v>
      </c>
    </row>
    <row r="39" spans="15:17" ht="12.75">
      <c r="O39" s="2">
        <v>125.17</v>
      </c>
      <c r="Q39" s="2">
        <v>108.33</v>
      </c>
    </row>
    <row r="40" spans="15:17" ht="12.75">
      <c r="O40" s="2">
        <v>125.69</v>
      </c>
      <c r="Q40" s="2">
        <v>107.77</v>
      </c>
    </row>
    <row r="41" spans="15:17" ht="12.75">
      <c r="O41" s="2">
        <v>125.37</v>
      </c>
      <c r="Q41" s="2">
        <v>107.54</v>
      </c>
    </row>
    <row r="42" spans="15:17" ht="12.75">
      <c r="O42" s="2">
        <v>124.96</v>
      </c>
      <c r="Q42" s="2">
        <v>107.81</v>
      </c>
    </row>
    <row r="43" spans="15:17" ht="12.75">
      <c r="O43" s="2">
        <v>125.06</v>
      </c>
      <c r="Q43" s="2">
        <v>108.07</v>
      </c>
    </row>
    <row r="44" spans="15:17" ht="12.75">
      <c r="O44" s="2">
        <v>125.12</v>
      </c>
      <c r="Q44" s="2">
        <v>107.77</v>
      </c>
    </row>
    <row r="45" spans="15:17" ht="12.75">
      <c r="O45" s="2">
        <v>125.81</v>
      </c>
      <c r="Q45" s="2">
        <v>108.04</v>
      </c>
    </row>
    <row r="46" spans="15:17" ht="12.75">
      <c r="O46" s="2">
        <v>125.49</v>
      </c>
      <c r="Q46" s="2">
        <v>107.4</v>
      </c>
    </row>
    <row r="47" spans="15:17" ht="12.75">
      <c r="O47" s="2">
        <v>125.72</v>
      </c>
      <c r="Q47" s="2">
        <v>108.01</v>
      </c>
    </row>
    <row r="48" spans="15:17" ht="12.75">
      <c r="O48" s="2">
        <v>125.91</v>
      </c>
      <c r="Q48" s="2">
        <v>108.44</v>
      </c>
    </row>
    <row r="52" ht="45.75" customHeight="1" thickBot="1">
      <c r="F52" s="9" t="s">
        <v>43</v>
      </c>
    </row>
    <row r="53" spans="2:10" ht="13.5" thickBot="1">
      <c r="B53" s="7"/>
      <c r="C53" s="13"/>
      <c r="D53" s="14" t="s">
        <v>9</v>
      </c>
      <c r="E53" s="15"/>
      <c r="F53" s="26" t="s">
        <v>11</v>
      </c>
      <c r="G53" s="24" t="s">
        <v>12</v>
      </c>
      <c r="H53" s="25"/>
      <c r="I53" s="24" t="s">
        <v>17</v>
      </c>
      <c r="J53" s="15"/>
    </row>
    <row r="54" spans="2:10" ht="28.5" customHeight="1" thickBot="1">
      <c r="B54" s="28" t="s">
        <v>6</v>
      </c>
      <c r="C54" s="16" t="s">
        <v>0</v>
      </c>
      <c r="D54" s="17" t="s">
        <v>1</v>
      </c>
      <c r="E54" s="18" t="s">
        <v>2</v>
      </c>
      <c r="F54" s="27" t="s">
        <v>10</v>
      </c>
      <c r="G54" s="16" t="s">
        <v>13</v>
      </c>
      <c r="H54" s="18" t="s">
        <v>14</v>
      </c>
      <c r="I54" s="16" t="s">
        <v>13</v>
      </c>
      <c r="J54" s="18" t="s">
        <v>14</v>
      </c>
    </row>
    <row r="55" spans="2:10" ht="25.5">
      <c r="B55" s="30" t="s">
        <v>38</v>
      </c>
      <c r="C55" s="31">
        <v>-0.204</v>
      </c>
      <c r="D55" s="32">
        <v>0.155</v>
      </c>
      <c r="E55" s="33">
        <v>-42.05</v>
      </c>
      <c r="F55" s="34">
        <v>52.368</v>
      </c>
      <c r="G55" s="31">
        <v>-0.078</v>
      </c>
      <c r="H55" s="33">
        <v>0.095</v>
      </c>
      <c r="I55" s="31">
        <v>-0.078</v>
      </c>
      <c r="J55" s="33">
        <v>0.071</v>
      </c>
    </row>
    <row r="56" spans="2:10" ht="26.25" thickBot="1">
      <c r="B56" s="57" t="s">
        <v>39</v>
      </c>
      <c r="C56" s="36">
        <v>-0.154</v>
      </c>
      <c r="D56" s="37">
        <v>-0.014</v>
      </c>
      <c r="E56" s="38">
        <v>-54.28</v>
      </c>
      <c r="F56" s="39">
        <v>43.6</v>
      </c>
      <c r="G56" s="36">
        <v>-0.07</v>
      </c>
      <c r="H56" s="38">
        <v>0.086</v>
      </c>
      <c r="I56" s="36">
        <v>-0.082</v>
      </c>
      <c r="J56" s="38">
        <v>0.066</v>
      </c>
    </row>
    <row r="58" spans="1:11" ht="13.5" thickBot="1">
      <c r="A58" s="3" t="s">
        <v>41</v>
      </c>
      <c r="C58" s="1"/>
      <c r="D58" s="1"/>
      <c r="E58" s="1"/>
      <c r="G58" s="3" t="s">
        <v>40</v>
      </c>
      <c r="I58" s="1"/>
      <c r="J58" s="1"/>
      <c r="K58" s="1"/>
    </row>
    <row r="59" spans="1:11" ht="13.5" thickBot="1">
      <c r="A59" s="58" t="s">
        <v>0</v>
      </c>
      <c r="B59" s="59" t="s">
        <v>1</v>
      </c>
      <c r="C59" s="59" t="s">
        <v>2</v>
      </c>
      <c r="D59" s="59" t="s">
        <v>3</v>
      </c>
      <c r="E59" s="60" t="s">
        <v>4</v>
      </c>
      <c r="G59" s="58" t="s">
        <v>0</v>
      </c>
      <c r="H59" s="59" t="s">
        <v>1</v>
      </c>
      <c r="I59" s="59" t="s">
        <v>2</v>
      </c>
      <c r="J59" s="59" t="s">
        <v>3</v>
      </c>
      <c r="K59" s="60" t="s">
        <v>4</v>
      </c>
    </row>
    <row r="60" spans="1:11" ht="12.75">
      <c r="A60" s="61">
        <v>-50.992</v>
      </c>
      <c r="B60" s="48">
        <v>-12.657</v>
      </c>
      <c r="C60" s="48">
        <v>-41.88</v>
      </c>
      <c r="D60" s="48">
        <f>(A60^2+B60^2)^0.5</f>
        <v>52.53935394539982</v>
      </c>
      <c r="E60" s="56">
        <f>270+(ASIN(B60/D60)*180/PI())</f>
        <v>256.0600318655495</v>
      </c>
      <c r="G60" s="61">
        <v>-42.512</v>
      </c>
      <c r="H60" s="48">
        <v>-10.331</v>
      </c>
      <c r="I60" s="48">
        <v>-54.449</v>
      </c>
      <c r="J60" s="48">
        <f>(G60^2+H60^2)^0.5</f>
        <v>43.74928233697097</v>
      </c>
      <c r="K60" s="56">
        <f>270+(ASIN(H60/J60)*180/PI())</f>
        <v>256.3411086733849</v>
      </c>
    </row>
    <row r="61" spans="1:11" ht="12.75">
      <c r="A61" s="43">
        <v>-51.063</v>
      </c>
      <c r="B61" s="11">
        <v>12.493</v>
      </c>
      <c r="C61" s="11">
        <v>-41.743</v>
      </c>
      <c r="D61" s="11">
        <f>(A61^2+B61^2)^0.5</f>
        <v>52.569050000927355</v>
      </c>
      <c r="E61" s="44">
        <f aca="true" t="shared" si="0" ref="E61:E66">270+(ASIN(B61/D61)*180/PI())</f>
        <v>283.74784388535045</v>
      </c>
      <c r="G61" s="43">
        <v>-42.497</v>
      </c>
      <c r="H61" s="11">
        <v>10.412</v>
      </c>
      <c r="I61" s="11">
        <v>-54.414</v>
      </c>
      <c r="J61" s="11">
        <f>(G61^2+H61^2)^0.5</f>
        <v>43.753911288020866</v>
      </c>
      <c r="K61" s="44">
        <f aca="true" t="shared" si="1" ref="K61:K66">270+(ASIN(H61/J61)*180/PI())</f>
        <v>283.76659957833874</v>
      </c>
    </row>
    <row r="62" spans="1:11" ht="12.75">
      <c r="A62" s="43">
        <v>-50.528</v>
      </c>
      <c r="B62" s="11">
        <v>14.654</v>
      </c>
      <c r="C62" s="11">
        <v>-41.786</v>
      </c>
      <c r="D62" s="11">
        <f>(A62^2+B62^2)^0.5</f>
        <v>52.61006082490306</v>
      </c>
      <c r="E62" s="44">
        <f t="shared" si="0"/>
        <v>286.1730794692296</v>
      </c>
      <c r="G62" s="43">
        <v>-41.965</v>
      </c>
      <c r="H62" s="11">
        <v>12.36</v>
      </c>
      <c r="I62" s="11">
        <v>-54.351</v>
      </c>
      <c r="J62" s="11">
        <f>(G62^2+H62^2)^0.5</f>
        <v>43.74735220559069</v>
      </c>
      <c r="K62" s="44">
        <f t="shared" si="1"/>
        <v>286.4113439268141</v>
      </c>
    </row>
    <row r="63" spans="1:11" ht="12.75">
      <c r="A63" s="43">
        <v>-38.014</v>
      </c>
      <c r="B63" s="11">
        <v>36.524</v>
      </c>
      <c r="C63" s="11">
        <v>-41.87</v>
      </c>
      <c r="D63" s="11">
        <f>(A63^2+B63^2)^0.5</f>
        <v>52.71685472408232</v>
      </c>
      <c r="E63" s="44">
        <f t="shared" si="0"/>
        <v>313.854821124238</v>
      </c>
      <c r="G63" s="43">
        <v>-31.635</v>
      </c>
      <c r="H63" s="11">
        <v>30.218</v>
      </c>
      <c r="I63" s="11">
        <v>-54.377</v>
      </c>
      <c r="J63" s="11">
        <f>(G63^2+H63^2)^0.5</f>
        <v>43.748151378086824</v>
      </c>
      <c r="K63" s="44">
        <f t="shared" si="1"/>
        <v>313.6876316308559</v>
      </c>
    </row>
    <row r="64" spans="1:11" ht="12.75">
      <c r="A64" s="43">
        <v>-36.399</v>
      </c>
      <c r="B64" s="11">
        <v>37.894</v>
      </c>
      <c r="C64" s="11">
        <v>-41.929</v>
      </c>
      <c r="D64" s="11">
        <f>(A64^2+B64^2)^0.5</f>
        <v>52.543719291652735</v>
      </c>
      <c r="E64" s="44">
        <f t="shared" si="0"/>
        <v>316.1528088956097</v>
      </c>
      <c r="G64" s="43">
        <v>-30.086</v>
      </c>
      <c r="H64" s="11">
        <v>31.592</v>
      </c>
      <c r="I64" s="11">
        <v>-54.454</v>
      </c>
      <c r="J64" s="11">
        <f>(G64^2+H64^2)^0.5</f>
        <v>43.62593105023662</v>
      </c>
      <c r="K64" s="44">
        <f t="shared" si="1"/>
        <v>316.3987208078943</v>
      </c>
    </row>
    <row r="65" spans="1:11" ht="12.75">
      <c r="A65" s="43">
        <v>-14.632</v>
      </c>
      <c r="B65" s="11">
        <v>50.543</v>
      </c>
      <c r="C65" s="11">
        <v>-41.862</v>
      </c>
      <c r="D65" s="11">
        <f>(A65^2+B65^2)^0.5</f>
        <v>52.61834540348072</v>
      </c>
      <c r="E65" s="44">
        <f t="shared" si="0"/>
        <v>343.85447764213734</v>
      </c>
      <c r="G65" s="43">
        <v>-12.19</v>
      </c>
      <c r="H65" s="11">
        <v>41.981</v>
      </c>
      <c r="I65" s="11">
        <v>-54.245</v>
      </c>
      <c r="J65" s="11">
        <f>(G65^2+H65^2)^0.5</f>
        <v>43.71499126157982</v>
      </c>
      <c r="K65" s="44">
        <f t="shared" si="1"/>
        <v>343.8083169585243</v>
      </c>
    </row>
    <row r="66" spans="1:11" ht="13.5" thickBot="1">
      <c r="A66" s="21">
        <v>-12.692</v>
      </c>
      <c r="B66" s="22">
        <v>50.965</v>
      </c>
      <c r="C66" s="22">
        <v>-41.97</v>
      </c>
      <c r="D66" s="22">
        <f>(A66^2+B66^2)^0.5</f>
        <v>52.521596405669165</v>
      </c>
      <c r="E66" s="23">
        <f t="shared" si="0"/>
        <v>346.0158791882965</v>
      </c>
      <c r="G66" s="21">
        <v>-10.338</v>
      </c>
      <c r="H66" s="22">
        <v>42.309</v>
      </c>
      <c r="I66" s="22">
        <v>-54.333</v>
      </c>
      <c r="J66" s="22">
        <f>(G66^2+H66^2)^0.5</f>
        <v>43.55371080631362</v>
      </c>
      <c r="K66" s="23">
        <f t="shared" si="1"/>
        <v>346.26909885280907</v>
      </c>
    </row>
    <row r="67" ht="12.75">
      <c r="A67" s="2"/>
    </row>
    <row r="68" ht="12.75" hidden="1"/>
    <row r="69" ht="12.75" hidden="1"/>
    <row r="70" ht="12.75" hidden="1"/>
    <row r="71" ht="12.75" hidden="1"/>
    <row r="72" ht="12.75" hidden="1"/>
    <row r="73" ht="12.75" hidden="1"/>
    <row r="75" ht="19.5">
      <c r="F75" s="62" t="s">
        <v>46</v>
      </c>
    </row>
    <row r="76" ht="13.5" thickBot="1"/>
    <row r="77" spans="1:28" ht="39" thickBot="1">
      <c r="A77" s="47" t="s">
        <v>18</v>
      </c>
      <c r="B77" s="53" t="s">
        <v>19</v>
      </c>
      <c r="C77" s="54" t="s">
        <v>20</v>
      </c>
      <c r="D77" s="54" t="s">
        <v>21</v>
      </c>
      <c r="E77" s="54" t="s">
        <v>22</v>
      </c>
      <c r="F77" s="55" t="s">
        <v>23</v>
      </c>
      <c r="G77" s="2" t="s">
        <v>5</v>
      </c>
      <c r="L77" s="2" t="s">
        <v>5</v>
      </c>
      <c r="W77" s="2" t="s">
        <v>47</v>
      </c>
      <c r="Z77" s="2" t="s">
        <v>48</v>
      </c>
      <c r="AB77" s="2" t="s">
        <v>5</v>
      </c>
    </row>
    <row r="78" spans="1:27" ht="12.75">
      <c r="A78" s="49">
        <v>15</v>
      </c>
      <c r="B78" s="63" t="s">
        <v>24</v>
      </c>
      <c r="C78" s="64">
        <f>180-O25</f>
        <v>54.11</v>
      </c>
      <c r="D78" s="64">
        <v>5.65</v>
      </c>
      <c r="E78" s="64">
        <f>180-Q25</f>
        <v>71.86</v>
      </c>
      <c r="F78" s="65">
        <v>8.22</v>
      </c>
      <c r="U78" s="2">
        <v>7.5</v>
      </c>
      <c r="V78" s="2">
        <f>C78</f>
        <v>54.11</v>
      </c>
      <c r="W78" s="2">
        <f>AVERAGE(V78:V102)</f>
        <v>54.53999999999999</v>
      </c>
      <c r="X78" s="2">
        <f>V78-W78</f>
        <v>-0.4299999999999926</v>
      </c>
      <c r="Y78" s="2">
        <f>E78</f>
        <v>71.86</v>
      </c>
      <c r="Z78" s="2">
        <f>AVERAGE(Y78:Y102)</f>
        <v>71.90958333333334</v>
      </c>
      <c r="AA78" s="2">
        <f>Y78-Z78</f>
        <v>-0.04958333333334508</v>
      </c>
    </row>
    <row r="79" spans="1:27" ht="13.5" thickBot="1">
      <c r="A79" s="50"/>
      <c r="B79" s="66" t="s">
        <v>25</v>
      </c>
      <c r="C79" s="67">
        <f>180-O26</f>
        <v>54.39</v>
      </c>
      <c r="D79" s="67"/>
      <c r="E79" s="67">
        <f>180-Q26</f>
        <v>71.87</v>
      </c>
      <c r="F79" s="68"/>
      <c r="U79" s="2">
        <f>U78+15</f>
        <v>22.5</v>
      </c>
      <c r="V79" s="2">
        <f aca="true" t="shared" si="2" ref="V79:V102">C79</f>
        <v>54.39</v>
      </c>
      <c r="W79" s="2">
        <f>W78</f>
        <v>54.53999999999999</v>
      </c>
      <c r="X79" s="2">
        <f aca="true" t="shared" si="3" ref="X79:X101">V79-W79</f>
        <v>-0.14999999999999147</v>
      </c>
      <c r="Y79" s="2">
        <f aca="true" t="shared" si="4" ref="Y79:Y101">E79</f>
        <v>71.87</v>
      </c>
      <c r="Z79" s="2">
        <f>Z78</f>
        <v>71.90958333333334</v>
      </c>
      <c r="AA79" s="2">
        <f aca="true" t="shared" si="5" ref="AA79:AA101">Y79-Z79</f>
        <v>-0.039583333333339965</v>
      </c>
    </row>
    <row r="80" spans="1:27" ht="12.75">
      <c r="A80" s="51">
        <v>45</v>
      </c>
      <c r="B80" s="69" t="s">
        <v>25</v>
      </c>
      <c r="C80" s="70">
        <f>180-O27</f>
        <v>54.379999999999995</v>
      </c>
      <c r="D80" s="70">
        <v>4.911</v>
      </c>
      <c r="E80" s="70">
        <f>180-Q27</f>
        <v>71.42</v>
      </c>
      <c r="F80" s="71">
        <v>7.38</v>
      </c>
      <c r="U80" s="2">
        <f aca="true" t="shared" si="6" ref="U80:U101">U79+15</f>
        <v>37.5</v>
      </c>
      <c r="V80" s="2">
        <f t="shared" si="2"/>
        <v>54.379999999999995</v>
      </c>
      <c r="W80" s="2">
        <f aca="true" t="shared" si="7" ref="W80:W102">W79</f>
        <v>54.53999999999999</v>
      </c>
      <c r="X80" s="2">
        <f t="shared" si="3"/>
        <v>-0.1599999999999966</v>
      </c>
      <c r="Y80" s="2">
        <f t="shared" si="4"/>
        <v>71.42</v>
      </c>
      <c r="Z80" s="2">
        <f aca="true" t="shared" si="8" ref="Z80:Z101">Z79</f>
        <v>71.90958333333334</v>
      </c>
      <c r="AA80" s="2">
        <f t="shared" si="5"/>
        <v>-0.4895833333333428</v>
      </c>
    </row>
    <row r="81" spans="1:27" ht="13.5" thickBot="1">
      <c r="A81" s="52"/>
      <c r="B81" s="72" t="s">
        <v>26</v>
      </c>
      <c r="C81" s="73">
        <f>180-O28</f>
        <v>54.45</v>
      </c>
      <c r="D81" s="73"/>
      <c r="E81" s="73">
        <f>180-Q28</f>
        <v>71.34</v>
      </c>
      <c r="F81" s="74"/>
      <c r="U81" s="2">
        <f t="shared" si="6"/>
        <v>52.5</v>
      </c>
      <c r="V81" s="2">
        <f t="shared" si="2"/>
        <v>54.45</v>
      </c>
      <c r="W81" s="2">
        <f t="shared" si="7"/>
        <v>54.53999999999999</v>
      </c>
      <c r="X81" s="2">
        <f t="shared" si="3"/>
        <v>-0.0899999999999892</v>
      </c>
      <c r="Y81" s="2">
        <f t="shared" si="4"/>
        <v>71.34</v>
      </c>
      <c r="Z81" s="2">
        <f t="shared" si="8"/>
        <v>71.90958333333334</v>
      </c>
      <c r="AA81" s="2">
        <f t="shared" si="5"/>
        <v>-0.5695833333333411</v>
      </c>
    </row>
    <row r="82" spans="1:27" ht="12.75">
      <c r="A82" s="49">
        <f>A80+30</f>
        <v>75</v>
      </c>
      <c r="B82" s="63" t="s">
        <v>26</v>
      </c>
      <c r="C82" s="64">
        <f>180-O29</f>
        <v>54.42</v>
      </c>
      <c r="D82" s="64">
        <v>5.201</v>
      </c>
      <c r="E82" s="64">
        <f>180-Q29</f>
        <v>72.05</v>
      </c>
      <c r="F82" s="65">
        <v>6.83</v>
      </c>
      <c r="U82" s="2">
        <f t="shared" si="6"/>
        <v>67.5</v>
      </c>
      <c r="V82" s="2">
        <f t="shared" si="2"/>
        <v>54.42</v>
      </c>
      <c r="W82" s="2">
        <f t="shared" si="7"/>
        <v>54.53999999999999</v>
      </c>
      <c r="X82" s="2">
        <f t="shared" si="3"/>
        <v>-0.11999999999999034</v>
      </c>
      <c r="Y82" s="2">
        <f t="shared" si="4"/>
        <v>72.05</v>
      </c>
      <c r="Z82" s="2">
        <f t="shared" si="8"/>
        <v>71.90958333333334</v>
      </c>
      <c r="AA82" s="2">
        <f t="shared" si="5"/>
        <v>0.14041666666665265</v>
      </c>
    </row>
    <row r="83" spans="1:27" ht="13.5" thickBot="1">
      <c r="A83" s="50"/>
      <c r="B83" s="66" t="s">
        <v>27</v>
      </c>
      <c r="C83" s="67">
        <f>180-O30</f>
        <v>54.459999999999994</v>
      </c>
      <c r="D83" s="67"/>
      <c r="E83" s="67">
        <f>180-Q30</f>
        <v>72.04</v>
      </c>
      <c r="F83" s="68"/>
      <c r="U83" s="2">
        <f t="shared" si="6"/>
        <v>82.5</v>
      </c>
      <c r="V83" s="2">
        <f t="shared" si="2"/>
        <v>54.459999999999994</v>
      </c>
      <c r="W83" s="2">
        <f t="shared" si="7"/>
        <v>54.53999999999999</v>
      </c>
      <c r="X83" s="2">
        <f t="shared" si="3"/>
        <v>-0.0799999999999983</v>
      </c>
      <c r="Y83" s="2">
        <f t="shared" si="4"/>
        <v>72.04</v>
      </c>
      <c r="Z83" s="2">
        <f t="shared" si="8"/>
        <v>71.90958333333334</v>
      </c>
      <c r="AA83" s="2">
        <f t="shared" si="5"/>
        <v>0.13041666666666174</v>
      </c>
    </row>
    <row r="84" spans="1:27" ht="12.75">
      <c r="A84" s="51">
        <f>A82+30</f>
        <v>105</v>
      </c>
      <c r="B84" s="69" t="s">
        <v>27</v>
      </c>
      <c r="C84" s="70">
        <f>180-O31</f>
        <v>54.58</v>
      </c>
      <c r="D84" s="70">
        <v>4.87</v>
      </c>
      <c r="E84" s="70">
        <f>180-Q31</f>
        <v>72.11</v>
      </c>
      <c r="F84" s="71">
        <v>6.47</v>
      </c>
      <c r="U84" s="2">
        <f t="shared" si="6"/>
        <v>97.5</v>
      </c>
      <c r="V84" s="2">
        <f t="shared" si="2"/>
        <v>54.58</v>
      </c>
      <c r="W84" s="2">
        <f t="shared" si="7"/>
        <v>54.53999999999999</v>
      </c>
      <c r="X84" s="2">
        <f t="shared" si="3"/>
        <v>0.04000000000000625</v>
      </c>
      <c r="Y84" s="2">
        <f t="shared" si="4"/>
        <v>72.11</v>
      </c>
      <c r="Z84" s="2">
        <f t="shared" si="8"/>
        <v>71.90958333333334</v>
      </c>
      <c r="AA84" s="2">
        <f t="shared" si="5"/>
        <v>0.20041666666665492</v>
      </c>
    </row>
    <row r="85" spans="1:27" ht="13.5" thickBot="1">
      <c r="A85" s="52"/>
      <c r="B85" s="72" t="s">
        <v>28</v>
      </c>
      <c r="C85" s="73">
        <f>180-O32</f>
        <v>54.31999999999999</v>
      </c>
      <c r="D85" s="73"/>
      <c r="E85" s="73">
        <f>180-Q32</f>
        <v>71.64</v>
      </c>
      <c r="F85" s="74"/>
      <c r="U85" s="2">
        <f t="shared" si="6"/>
        <v>112.5</v>
      </c>
      <c r="V85" s="2">
        <f t="shared" si="2"/>
        <v>54.31999999999999</v>
      </c>
      <c r="W85" s="2">
        <f t="shared" si="7"/>
        <v>54.53999999999999</v>
      </c>
      <c r="X85" s="2">
        <f t="shared" si="3"/>
        <v>-0.21999999999999886</v>
      </c>
      <c r="Y85" s="2">
        <f t="shared" si="4"/>
        <v>71.64</v>
      </c>
      <c r="Z85" s="2">
        <f t="shared" si="8"/>
        <v>71.90958333333334</v>
      </c>
      <c r="AA85" s="2">
        <f t="shared" si="5"/>
        <v>-0.26958333333334394</v>
      </c>
    </row>
    <row r="86" spans="1:27" ht="12.75">
      <c r="A86" s="49">
        <f>A84+30</f>
        <v>135</v>
      </c>
      <c r="B86" s="63" t="s">
        <v>28</v>
      </c>
      <c r="C86" s="64">
        <f>180-O33</f>
        <v>54.36</v>
      </c>
      <c r="D86" s="64">
        <v>5.74</v>
      </c>
      <c r="E86" s="64">
        <f>180-Q33</f>
        <v>71.77</v>
      </c>
      <c r="F86" s="65">
        <v>6.75</v>
      </c>
      <c r="U86" s="2">
        <f t="shared" si="6"/>
        <v>127.5</v>
      </c>
      <c r="V86" s="2">
        <f t="shared" si="2"/>
        <v>54.36</v>
      </c>
      <c r="W86" s="2">
        <f t="shared" si="7"/>
        <v>54.53999999999999</v>
      </c>
      <c r="X86" s="2">
        <f t="shared" si="3"/>
        <v>-0.1799999999999926</v>
      </c>
      <c r="Y86" s="2">
        <f t="shared" si="4"/>
        <v>71.77</v>
      </c>
      <c r="Z86" s="2">
        <f t="shared" si="8"/>
        <v>71.90958333333334</v>
      </c>
      <c r="AA86" s="2">
        <f t="shared" si="5"/>
        <v>-0.1395833333333485</v>
      </c>
    </row>
    <row r="87" spans="1:27" ht="13.5" thickBot="1">
      <c r="A87" s="50"/>
      <c r="B87" s="66" t="s">
        <v>29</v>
      </c>
      <c r="C87" s="67">
        <f>180-O34</f>
        <v>55.290000000000006</v>
      </c>
      <c r="D87" s="67"/>
      <c r="E87" s="67">
        <f>180-Q34</f>
        <v>71.81</v>
      </c>
      <c r="F87" s="68"/>
      <c r="U87" s="2">
        <f t="shared" si="6"/>
        <v>142.5</v>
      </c>
      <c r="V87" s="2">
        <f t="shared" si="2"/>
        <v>55.290000000000006</v>
      </c>
      <c r="W87" s="2">
        <f t="shared" si="7"/>
        <v>54.53999999999999</v>
      </c>
      <c r="X87" s="2">
        <f t="shared" si="3"/>
        <v>0.7500000000000142</v>
      </c>
      <c r="Y87" s="2">
        <f t="shared" si="4"/>
        <v>71.81</v>
      </c>
      <c r="Z87" s="2">
        <f t="shared" si="8"/>
        <v>71.90958333333334</v>
      </c>
      <c r="AA87" s="2">
        <f t="shared" si="5"/>
        <v>-0.09958333333334224</v>
      </c>
    </row>
    <row r="88" spans="1:27" ht="12.75">
      <c r="A88" s="51">
        <f>A86+30</f>
        <v>165</v>
      </c>
      <c r="B88" s="69" t="s">
        <v>29</v>
      </c>
      <c r="C88" s="70">
        <f>180-O35</f>
        <v>54.260000000000005</v>
      </c>
      <c r="D88" s="70">
        <v>5.92</v>
      </c>
      <c r="E88" s="70">
        <f>180-Q35</f>
        <v>71.9</v>
      </c>
      <c r="F88" s="71">
        <v>6.01</v>
      </c>
      <c r="U88" s="2">
        <f t="shared" si="6"/>
        <v>157.5</v>
      </c>
      <c r="V88" s="2">
        <f t="shared" si="2"/>
        <v>54.260000000000005</v>
      </c>
      <c r="W88" s="2">
        <f t="shared" si="7"/>
        <v>54.53999999999999</v>
      </c>
      <c r="X88" s="2">
        <f t="shared" si="3"/>
        <v>-0.2799999999999869</v>
      </c>
      <c r="Y88" s="2">
        <f t="shared" si="4"/>
        <v>71.9</v>
      </c>
      <c r="Z88" s="2">
        <f t="shared" si="8"/>
        <v>71.90958333333334</v>
      </c>
      <c r="AA88" s="2">
        <f t="shared" si="5"/>
        <v>-0.009583333333338828</v>
      </c>
    </row>
    <row r="89" spans="1:27" ht="13.5" thickBot="1">
      <c r="A89" s="52"/>
      <c r="B89" s="72" t="s">
        <v>30</v>
      </c>
      <c r="C89" s="73">
        <f>180-O36</f>
        <v>55.099999999999994</v>
      </c>
      <c r="D89" s="73"/>
      <c r="E89" s="73">
        <f>180-Q36</f>
        <v>71.66</v>
      </c>
      <c r="F89" s="74"/>
      <c r="U89" s="2">
        <f t="shared" si="6"/>
        <v>172.5</v>
      </c>
      <c r="V89" s="2">
        <f t="shared" si="2"/>
        <v>55.099999999999994</v>
      </c>
      <c r="W89" s="2">
        <f t="shared" si="7"/>
        <v>54.53999999999999</v>
      </c>
      <c r="X89" s="2">
        <f t="shared" si="3"/>
        <v>0.5600000000000023</v>
      </c>
      <c r="Y89" s="2">
        <f t="shared" si="4"/>
        <v>71.66</v>
      </c>
      <c r="Z89" s="2">
        <f t="shared" si="8"/>
        <v>71.90958333333334</v>
      </c>
      <c r="AA89" s="2">
        <f t="shared" si="5"/>
        <v>-0.24958333333334792</v>
      </c>
    </row>
    <row r="90" spans="1:27" ht="12.75">
      <c r="A90" s="49">
        <f>A88+30</f>
        <v>195</v>
      </c>
      <c r="B90" s="63" t="s">
        <v>30</v>
      </c>
      <c r="C90" s="64">
        <f>180-O37</f>
        <v>54.34</v>
      </c>
      <c r="D90" s="64">
        <v>6.08</v>
      </c>
      <c r="E90" s="64">
        <f>180-Q37</f>
        <v>71.3</v>
      </c>
      <c r="F90" s="65">
        <v>7.62</v>
      </c>
      <c r="U90" s="2">
        <f t="shared" si="6"/>
        <v>187.5</v>
      </c>
      <c r="V90" s="2">
        <f t="shared" si="2"/>
        <v>54.34</v>
      </c>
      <c r="W90" s="2">
        <f t="shared" si="7"/>
        <v>54.53999999999999</v>
      </c>
      <c r="X90" s="2">
        <f t="shared" si="3"/>
        <v>-0.19999999999998863</v>
      </c>
      <c r="Y90" s="2">
        <f t="shared" si="4"/>
        <v>71.3</v>
      </c>
      <c r="Z90" s="2">
        <f t="shared" si="8"/>
        <v>71.90958333333334</v>
      </c>
      <c r="AA90" s="2">
        <f t="shared" si="5"/>
        <v>-0.6095833333333474</v>
      </c>
    </row>
    <row r="91" spans="1:27" ht="13.5" thickBot="1">
      <c r="A91" s="50"/>
      <c r="B91" s="66" t="s">
        <v>31</v>
      </c>
      <c r="C91" s="67">
        <f>180-O38</f>
        <v>54.8</v>
      </c>
      <c r="D91" s="67"/>
      <c r="E91" s="67">
        <f>180-Q38</f>
        <v>72.24</v>
      </c>
      <c r="F91" s="68"/>
      <c r="U91" s="2">
        <f t="shared" si="6"/>
        <v>202.5</v>
      </c>
      <c r="V91" s="2">
        <f t="shared" si="2"/>
        <v>54.8</v>
      </c>
      <c r="W91" s="2">
        <f t="shared" si="7"/>
        <v>54.53999999999999</v>
      </c>
      <c r="X91" s="2">
        <f t="shared" si="3"/>
        <v>0.2600000000000051</v>
      </c>
      <c r="Y91" s="2">
        <f t="shared" si="4"/>
        <v>72.24</v>
      </c>
      <c r="Z91" s="2">
        <f t="shared" si="8"/>
        <v>71.90958333333334</v>
      </c>
      <c r="AA91" s="2">
        <f t="shared" si="5"/>
        <v>0.33041666666665037</v>
      </c>
    </row>
    <row r="92" spans="1:27" ht="12.75">
      <c r="A92" s="51">
        <f>A90+30</f>
        <v>225</v>
      </c>
      <c r="B92" s="69" t="s">
        <v>31</v>
      </c>
      <c r="C92" s="70">
        <f>180-O39</f>
        <v>54.83</v>
      </c>
      <c r="D92" s="70">
        <v>6.02</v>
      </c>
      <c r="E92" s="70">
        <f>180-Q39</f>
        <v>71.67</v>
      </c>
      <c r="F92" s="71">
        <v>6.99</v>
      </c>
      <c r="U92" s="2">
        <f t="shared" si="6"/>
        <v>217.5</v>
      </c>
      <c r="V92" s="2">
        <f t="shared" si="2"/>
        <v>54.83</v>
      </c>
      <c r="W92" s="2">
        <f t="shared" si="7"/>
        <v>54.53999999999999</v>
      </c>
      <c r="X92" s="2">
        <f t="shared" si="3"/>
        <v>0.29000000000000625</v>
      </c>
      <c r="Y92" s="2">
        <f t="shared" si="4"/>
        <v>71.67</v>
      </c>
      <c r="Z92" s="2">
        <f t="shared" si="8"/>
        <v>71.90958333333334</v>
      </c>
      <c r="AA92" s="2">
        <f t="shared" si="5"/>
        <v>-0.2395833333333428</v>
      </c>
    </row>
    <row r="93" spans="1:27" ht="13.5" thickBot="1">
      <c r="A93" s="52"/>
      <c r="B93" s="72" t="s">
        <v>32</v>
      </c>
      <c r="C93" s="73">
        <f>180-O40</f>
        <v>54.31</v>
      </c>
      <c r="D93" s="73"/>
      <c r="E93" s="73">
        <f>180-Q40</f>
        <v>72.23</v>
      </c>
      <c r="F93" s="74"/>
      <c r="U93" s="2">
        <f t="shared" si="6"/>
        <v>232.5</v>
      </c>
      <c r="V93" s="2">
        <f t="shared" si="2"/>
        <v>54.31</v>
      </c>
      <c r="W93" s="2">
        <f t="shared" si="7"/>
        <v>54.53999999999999</v>
      </c>
      <c r="X93" s="2">
        <f t="shared" si="3"/>
        <v>-0.22999999999998977</v>
      </c>
      <c r="Y93" s="2">
        <f t="shared" si="4"/>
        <v>72.23</v>
      </c>
      <c r="Z93" s="2">
        <f t="shared" si="8"/>
        <v>71.90958333333334</v>
      </c>
      <c r="AA93" s="2">
        <f t="shared" si="5"/>
        <v>0.32041666666665947</v>
      </c>
    </row>
    <row r="94" spans="1:27" ht="12.75">
      <c r="A94" s="49">
        <f>A92+30</f>
        <v>255</v>
      </c>
      <c r="B94" s="63" t="s">
        <v>32</v>
      </c>
      <c r="C94" s="64">
        <f>180-O41</f>
        <v>54.629999999999995</v>
      </c>
      <c r="D94" s="64">
        <v>5.45</v>
      </c>
      <c r="E94" s="64">
        <f>180-Q41</f>
        <v>72.46</v>
      </c>
      <c r="F94" s="65">
        <v>6.86</v>
      </c>
      <c r="U94" s="2">
        <f t="shared" si="6"/>
        <v>247.5</v>
      </c>
      <c r="V94" s="2">
        <f t="shared" si="2"/>
        <v>54.629999999999995</v>
      </c>
      <c r="W94" s="2">
        <f t="shared" si="7"/>
        <v>54.53999999999999</v>
      </c>
      <c r="X94" s="2">
        <f t="shared" si="3"/>
        <v>0.09000000000000341</v>
      </c>
      <c r="Y94" s="2">
        <f t="shared" si="4"/>
        <v>72.46</v>
      </c>
      <c r="Z94" s="2">
        <f t="shared" si="8"/>
        <v>71.90958333333334</v>
      </c>
      <c r="AA94" s="2">
        <f t="shared" si="5"/>
        <v>0.5504166666666492</v>
      </c>
    </row>
    <row r="95" spans="1:27" ht="13.5" thickBot="1">
      <c r="A95" s="50"/>
      <c r="B95" s="66" t="s">
        <v>33</v>
      </c>
      <c r="C95" s="67">
        <f>180-O42</f>
        <v>55.040000000000006</v>
      </c>
      <c r="D95" s="67"/>
      <c r="E95" s="67">
        <f>180-Q42</f>
        <v>72.19</v>
      </c>
      <c r="F95" s="68"/>
      <c r="U95" s="2">
        <f t="shared" si="6"/>
        <v>262.5</v>
      </c>
      <c r="V95" s="2">
        <f t="shared" si="2"/>
        <v>55.040000000000006</v>
      </c>
      <c r="W95" s="2">
        <f t="shared" si="7"/>
        <v>54.53999999999999</v>
      </c>
      <c r="X95" s="2">
        <f t="shared" si="3"/>
        <v>0.5000000000000142</v>
      </c>
      <c r="Y95" s="2">
        <f t="shared" si="4"/>
        <v>72.19</v>
      </c>
      <c r="Z95" s="2">
        <f t="shared" si="8"/>
        <v>71.90958333333334</v>
      </c>
      <c r="AA95" s="2">
        <f t="shared" si="5"/>
        <v>0.2804166666666532</v>
      </c>
    </row>
    <row r="96" spans="1:27" ht="12.75">
      <c r="A96" s="51">
        <f>A94+30</f>
        <v>285</v>
      </c>
      <c r="B96" s="69" t="s">
        <v>33</v>
      </c>
      <c r="C96" s="70">
        <f>180-O43</f>
        <v>54.94</v>
      </c>
      <c r="D96" s="70">
        <v>4.7</v>
      </c>
      <c r="E96" s="70">
        <f>180-Q43</f>
        <v>71.93</v>
      </c>
      <c r="F96" s="71">
        <v>7.22</v>
      </c>
      <c r="U96" s="2">
        <f t="shared" si="6"/>
        <v>277.5</v>
      </c>
      <c r="V96" s="2">
        <f t="shared" si="2"/>
        <v>54.94</v>
      </c>
      <c r="W96" s="2">
        <f t="shared" si="7"/>
        <v>54.53999999999999</v>
      </c>
      <c r="X96" s="2">
        <f t="shared" si="3"/>
        <v>0.4000000000000057</v>
      </c>
      <c r="Y96" s="2">
        <f t="shared" si="4"/>
        <v>71.93</v>
      </c>
      <c r="Z96" s="2">
        <f t="shared" si="8"/>
        <v>71.90958333333334</v>
      </c>
      <c r="AA96" s="2">
        <f t="shared" si="5"/>
        <v>0.02041666666666231</v>
      </c>
    </row>
    <row r="97" spans="1:27" ht="13.5" thickBot="1">
      <c r="A97" s="52"/>
      <c r="B97" s="72" t="s">
        <v>34</v>
      </c>
      <c r="C97" s="73">
        <f>180-O44</f>
        <v>54.879999999999995</v>
      </c>
      <c r="D97" s="73"/>
      <c r="E97" s="73">
        <f>180-Q44</f>
        <v>72.23</v>
      </c>
      <c r="F97" s="74"/>
      <c r="U97" s="2">
        <f t="shared" si="6"/>
        <v>292.5</v>
      </c>
      <c r="V97" s="2">
        <f t="shared" si="2"/>
        <v>54.879999999999995</v>
      </c>
      <c r="W97" s="2">
        <f t="shared" si="7"/>
        <v>54.53999999999999</v>
      </c>
      <c r="X97" s="2">
        <f t="shared" si="3"/>
        <v>0.3400000000000034</v>
      </c>
      <c r="Y97" s="2">
        <f t="shared" si="4"/>
        <v>72.23</v>
      </c>
      <c r="Z97" s="2">
        <f t="shared" si="8"/>
        <v>71.90958333333334</v>
      </c>
      <c r="AA97" s="2">
        <f t="shared" si="5"/>
        <v>0.32041666666665947</v>
      </c>
    </row>
    <row r="98" spans="1:27" ht="12.75">
      <c r="A98" s="49">
        <f>A96+30</f>
        <v>315</v>
      </c>
      <c r="B98" s="63" t="s">
        <v>34</v>
      </c>
      <c r="C98" s="64">
        <f>180-O45</f>
        <v>54.19</v>
      </c>
      <c r="D98" s="64">
        <v>4.51</v>
      </c>
      <c r="E98" s="64">
        <f>180-Q45</f>
        <v>71.96</v>
      </c>
      <c r="F98" s="65">
        <v>7.67</v>
      </c>
      <c r="U98" s="2">
        <f t="shared" si="6"/>
        <v>307.5</v>
      </c>
      <c r="V98" s="2">
        <f t="shared" si="2"/>
        <v>54.19</v>
      </c>
      <c r="W98" s="2">
        <f t="shared" si="7"/>
        <v>54.53999999999999</v>
      </c>
      <c r="X98" s="2">
        <f t="shared" si="3"/>
        <v>-0.3499999999999943</v>
      </c>
      <c r="Y98" s="2">
        <f t="shared" si="4"/>
        <v>71.96</v>
      </c>
      <c r="Z98" s="2">
        <f t="shared" si="8"/>
        <v>71.90958333333334</v>
      </c>
      <c r="AA98" s="2">
        <f t="shared" si="5"/>
        <v>0.050416666666649235</v>
      </c>
    </row>
    <row r="99" spans="1:27" ht="13.5" thickBot="1">
      <c r="A99" s="50"/>
      <c r="B99" s="66" t="s">
        <v>35</v>
      </c>
      <c r="C99" s="67">
        <f>180-O46</f>
        <v>54.510000000000005</v>
      </c>
      <c r="D99" s="67"/>
      <c r="E99" s="67">
        <f>180-Q46</f>
        <v>72.6</v>
      </c>
      <c r="F99" s="68"/>
      <c r="U99" s="2">
        <f t="shared" si="6"/>
        <v>322.5</v>
      </c>
      <c r="V99" s="2">
        <f t="shared" si="2"/>
        <v>54.510000000000005</v>
      </c>
      <c r="W99" s="2">
        <f t="shared" si="7"/>
        <v>54.53999999999999</v>
      </c>
      <c r="X99" s="2">
        <f t="shared" si="3"/>
        <v>-0.029999999999986926</v>
      </c>
      <c r="Y99" s="2">
        <f t="shared" si="4"/>
        <v>72.6</v>
      </c>
      <c r="Z99" s="2">
        <f t="shared" si="8"/>
        <v>71.90958333333334</v>
      </c>
      <c r="AA99" s="2">
        <f t="shared" si="5"/>
        <v>0.6904166666666498</v>
      </c>
    </row>
    <row r="100" spans="1:27" ht="12.75">
      <c r="A100" s="51">
        <f>A98+30</f>
        <v>345</v>
      </c>
      <c r="B100" s="69" t="s">
        <v>35</v>
      </c>
      <c r="C100" s="70">
        <f>180-O47</f>
        <v>54.28</v>
      </c>
      <c r="D100" s="70">
        <v>5.49</v>
      </c>
      <c r="E100" s="70">
        <f>180-Q47</f>
        <v>71.99</v>
      </c>
      <c r="F100" s="71">
        <v>7.5</v>
      </c>
      <c r="U100" s="2">
        <f t="shared" si="6"/>
        <v>337.5</v>
      </c>
      <c r="V100" s="2">
        <f t="shared" si="2"/>
        <v>54.28</v>
      </c>
      <c r="W100" s="2">
        <f t="shared" si="7"/>
        <v>54.53999999999999</v>
      </c>
      <c r="X100" s="2">
        <f t="shared" si="3"/>
        <v>-0.2599999999999909</v>
      </c>
      <c r="Y100" s="2">
        <f t="shared" si="4"/>
        <v>71.99</v>
      </c>
      <c r="Z100" s="2">
        <f t="shared" si="8"/>
        <v>71.90958333333334</v>
      </c>
      <c r="AA100" s="2">
        <f t="shared" si="5"/>
        <v>0.08041666666665037</v>
      </c>
    </row>
    <row r="101" spans="1:27" ht="13.5" thickBot="1">
      <c r="A101" s="50"/>
      <c r="B101" s="72" t="s">
        <v>24</v>
      </c>
      <c r="C101" s="73">
        <f>180-O48</f>
        <v>54.09</v>
      </c>
      <c r="D101" s="73"/>
      <c r="E101" s="73">
        <f>180-Q48</f>
        <v>71.56</v>
      </c>
      <c r="F101" s="74"/>
      <c r="U101" s="2">
        <f t="shared" si="6"/>
        <v>352.5</v>
      </c>
      <c r="V101" s="2">
        <f t="shared" si="2"/>
        <v>54.09</v>
      </c>
      <c r="W101" s="2">
        <f t="shared" si="7"/>
        <v>54.53999999999999</v>
      </c>
      <c r="X101" s="2">
        <f t="shared" si="3"/>
        <v>-0.44999999999998863</v>
      </c>
      <c r="Y101" s="2">
        <f t="shared" si="4"/>
        <v>71.56</v>
      </c>
      <c r="Z101" s="2">
        <f t="shared" si="8"/>
        <v>71.90958333333334</v>
      </c>
      <c r="AA101" s="2">
        <f t="shared" si="5"/>
        <v>-0.34958333333334224</v>
      </c>
    </row>
    <row r="102" spans="2:23" ht="12.75">
      <c r="B102" s="13" t="s">
        <v>36</v>
      </c>
      <c r="C102" s="64">
        <f>AVERAGE(C78:C101)</f>
        <v>54.53999999999999</v>
      </c>
      <c r="D102" s="64">
        <f>AVERAGE(D78:D101)</f>
        <v>5.3785</v>
      </c>
      <c r="E102" s="64">
        <f>AVERAGE(E78:E101)</f>
        <v>71.90958333333334</v>
      </c>
      <c r="F102" s="75">
        <f>AVERAGE(F78:F101)</f>
        <v>7.126666666666666</v>
      </c>
      <c r="V102" s="2" t="s">
        <v>5</v>
      </c>
      <c r="W102" s="2" t="s">
        <v>5</v>
      </c>
    </row>
    <row r="103" spans="2:6" ht="13.5" thickBot="1">
      <c r="B103" s="16" t="s">
        <v>37</v>
      </c>
      <c r="C103" s="67">
        <f>STDEV(C78:C101)</f>
        <v>0.32774592492605836</v>
      </c>
      <c r="D103" s="67">
        <f>STDEV(D78:D101)</f>
        <v>0.5344559680817305</v>
      </c>
      <c r="E103" s="67">
        <f>STDEV(E78:E101)</f>
        <v>0.3325066742257135</v>
      </c>
      <c r="F103" s="76">
        <f>STDEV(F78:F101)</f>
        <v>0.5987917126610195</v>
      </c>
    </row>
    <row r="104" ht="12.75">
      <c r="C104" s="2" t="s">
        <v>5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37" r:id="rId2"/>
  <headerFooter alignWithMargins="0">
    <oddHeader xml:space="preserve">&amp;C&amp;"Arial,Bold"&amp;16NSTX Lower Primary and Secondary PP --As-Built Data&amp;"Arial,Regular"&amp;10 </oddHeader>
    <oddFooter>&amp;L&amp;D  GDL&amp;R&amp;F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Douglas Loesser</dc:creator>
  <cp:keywords/>
  <dc:description/>
  <cp:lastModifiedBy>G. Douglas Loesser</cp:lastModifiedBy>
  <cp:lastPrinted>2000-05-31T12:43:08Z</cp:lastPrinted>
  <dcterms:created xsi:type="dcterms:W3CDTF">2000-05-30T18:10:35Z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