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0.xml" ContentType="application/vnd.openxmlformats-officedocument.drawing+xml"/>
  <Override PartName="/xl/chartsheets/sheet7.xml" ContentType="application/vnd.openxmlformats-officedocument.spreadsheetml.chartsheet+xml"/>
  <Override PartName="/xl/drawings/drawing12.xml" ContentType="application/vnd.openxmlformats-officedocument.drawing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4"/>
  </bookViews>
  <sheets>
    <sheet name="Path 30" sheetId="1" r:id="rId1"/>
    <sheet name="Path 31" sheetId="2" r:id="rId2"/>
    <sheet name="Path 35" sheetId="3" r:id="rId3"/>
    <sheet name="Path 36" sheetId="4" r:id="rId4"/>
    <sheet name="Summer - All yrs" sheetId="5" r:id="rId5"/>
    <sheet name="Winter - All yrs (2)" sheetId="6" r:id="rId6"/>
    <sheet name="Path 20" sheetId="7" r:id="rId7"/>
    <sheet name="Path 34" sheetId="8" r:id="rId8"/>
    <sheet name="Sheet1" sheetId="9" r:id="rId9"/>
    <sheet name="Sheet2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<sst xmlns="http://schemas.openxmlformats.org/spreadsheetml/2006/main" count="130" uniqueCount="31">
  <si>
    <t>Path 20 Pos</t>
  </si>
  <si>
    <t>Path 20 Neg</t>
  </si>
  <si>
    <t>Path 30 Pos</t>
  </si>
  <si>
    <t>Path 30 Neg</t>
  </si>
  <si>
    <t>Path 31 Pos</t>
  </si>
  <si>
    <t>Path 31 Neg</t>
  </si>
  <si>
    <t>Path 34 Pos</t>
  </si>
  <si>
    <t>Path 34 Neg</t>
  </si>
  <si>
    <t>Path 35 Pos</t>
  </si>
  <si>
    <t>Path 35 Neg</t>
  </si>
  <si>
    <t>Path 36 Pos</t>
  </si>
  <si>
    <t>Path 36 Neg</t>
  </si>
  <si>
    <t>No</t>
  </si>
  <si>
    <t>Winter 00-01</t>
  </si>
  <si>
    <t>Winter 01-02</t>
  </si>
  <si>
    <t>Pos 36 Neg</t>
  </si>
  <si>
    <t>None</t>
  </si>
  <si>
    <t>Spring 00</t>
  </si>
  <si>
    <t>Spring 01</t>
  </si>
  <si>
    <t>Spring 02</t>
  </si>
  <si>
    <t>Summer 00</t>
  </si>
  <si>
    <t>Summer 01</t>
  </si>
  <si>
    <t>Rocky Mountain Summary Table</t>
  </si>
  <si>
    <t>Max.</t>
  </si>
  <si>
    <t>Winter All</t>
  </si>
  <si>
    <t>Summer All</t>
  </si>
  <si>
    <t>Spring all</t>
  </si>
  <si>
    <t>All Seasons</t>
  </si>
  <si>
    <t>Path 20</t>
  </si>
  <si>
    <t>Path 34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</si>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</sst>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4.25"/>
      <name val="Arial"/>
      <family val="0"/>
    </font>
    <font>
      <sz val="4.5"/>
      <name val="Arial"/>
      <family val="2"/>
    </font>
    <font>
      <sz val="4.75"/>
      <name val="Arial"/>
      <family val="0"/>
    </font>
    <font>
      <sz val="5.5"/>
      <name val="Arial"/>
      <family val="2"/>
    </font>
    <font>
      <sz val="5"/>
      <name val="Arial"/>
      <family val="2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25"/>
          <c:w val="0.8935"/>
          <c:h val="0.86775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Sheet1!$L$27:$L$37</c:f>
              <c:numCache>
                <c:ptCount val="11"/>
                <c:pt idx="1">
                  <c:v>0.999724062</c:v>
                </c:pt>
                <c:pt idx="2">
                  <c:v>0.995033113</c:v>
                </c:pt>
                <c:pt idx="3">
                  <c:v>0.979580574</c:v>
                </c:pt>
                <c:pt idx="4">
                  <c:v>0.934602649</c:v>
                </c:pt>
                <c:pt idx="5">
                  <c:v>0.81705298</c:v>
                </c:pt>
                <c:pt idx="6">
                  <c:v>0.582505519</c:v>
                </c:pt>
                <c:pt idx="7">
                  <c:v>0.346854305</c:v>
                </c:pt>
                <c:pt idx="8">
                  <c:v>0.161147903</c:v>
                </c:pt>
                <c:pt idx="9">
                  <c:v>0.033664459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Sheet1!$L$117:$L$127</c:f>
              <c:numCache>
                <c:ptCount val="11"/>
                <c:pt idx="1">
                  <c:v>0.997547016</c:v>
                </c:pt>
                <c:pt idx="2">
                  <c:v>0.988825293</c:v>
                </c:pt>
                <c:pt idx="3">
                  <c:v>0.971109294</c:v>
                </c:pt>
                <c:pt idx="4">
                  <c:v>0.910602344</c:v>
                </c:pt>
                <c:pt idx="5">
                  <c:v>0.821477242</c:v>
                </c:pt>
                <c:pt idx="6">
                  <c:v>0.65767239</c:v>
                </c:pt>
                <c:pt idx="7">
                  <c:v>0.452439357</c:v>
                </c:pt>
                <c:pt idx="8">
                  <c:v>0.243663123</c:v>
                </c:pt>
                <c:pt idx="9">
                  <c:v>0.078768057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Sheet1!$L$81:$L$91</c:f>
              <c:numCache>
                <c:ptCount val="11"/>
                <c:pt idx="0">
                  <c:v>1</c:v>
                </c:pt>
                <c:pt idx="1">
                  <c:v>0.9972658920027341</c:v>
                </c:pt>
                <c:pt idx="2">
                  <c:v>0.9897470950102529</c:v>
                </c:pt>
                <c:pt idx="3">
                  <c:v>0.9822282980177717</c:v>
                </c:pt>
                <c:pt idx="4">
                  <c:v>0.9234449760765551</c:v>
                </c:pt>
                <c:pt idx="5">
                  <c:v>0.7505126452494874</c:v>
                </c:pt>
                <c:pt idx="6">
                  <c:v>0.5064935064935064</c:v>
                </c:pt>
                <c:pt idx="7">
                  <c:v>0.20710868079289133</c:v>
                </c:pt>
                <c:pt idx="8">
                  <c:v>0.03759398496240601</c:v>
                </c:pt>
                <c:pt idx="9">
                  <c:v>0.000683526999316473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2308301"/>
        <c:crosses val="autoZero"/>
        <c:auto val="1"/>
        <c:lblOffset val="100"/>
        <c:noMultiLvlLbl val="0"/>
      </c:catAx>
      <c:valAx>
        <c:axId val="42308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45270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Rocky Mountain Paths
Actual Flows - MW
Winter 00-01 and 01-02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35"/>
          <c:w val="0.82025"/>
          <c:h val="0.82125"/>
        </c:manualLayout>
      </c:layout>
      <c:lineChart>
        <c:grouping val="standard"/>
        <c:varyColors val="0"/>
        <c:ser>
          <c:idx val="0"/>
          <c:order val="0"/>
          <c:tx>
            <c:v>Path 20 Pos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Sheet1!$G$135:$G$145</c:f>
              <c:numCache>
                <c:ptCount val="11"/>
                <c:pt idx="0">
                  <c:v>1</c:v>
                </c:pt>
                <c:pt idx="1">
                  <c:v>0.8878639898715862</c:v>
                </c:pt>
                <c:pt idx="2">
                  <c:v>0.761620546210888</c:v>
                </c:pt>
                <c:pt idx="3">
                  <c:v>0.6040875384337131</c:v>
                </c:pt>
                <c:pt idx="4">
                  <c:v>0.4143606438777356</c:v>
                </c:pt>
                <c:pt idx="5">
                  <c:v>0.2224633749321758</c:v>
                </c:pt>
                <c:pt idx="6">
                  <c:v>0.09386869234943028</c:v>
                </c:pt>
                <c:pt idx="7">
                  <c:v>0.033640803038524146</c:v>
                </c:pt>
                <c:pt idx="8">
                  <c:v>0.003436426116838488</c:v>
                </c:pt>
                <c:pt idx="9">
                  <c:v>0.00018086453246518358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Path 30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Sheet1!$L$135:$L$145</c:f>
              <c:numCache>
                <c:ptCount val="11"/>
                <c:pt idx="0">
                  <c:v>1</c:v>
                </c:pt>
                <c:pt idx="1">
                  <c:v>0.9998606660164414</c:v>
                </c:pt>
                <c:pt idx="2">
                  <c:v>0.9974919882959454</c:v>
                </c:pt>
                <c:pt idx="3">
                  <c:v>0.9885746133481956</c:v>
                </c:pt>
                <c:pt idx="4">
                  <c:v>0.962937160373415</c:v>
                </c:pt>
                <c:pt idx="5">
                  <c:v>0.8929915006270029</c:v>
                </c:pt>
                <c:pt idx="6">
                  <c:v>0.7356834331893549</c:v>
                </c:pt>
                <c:pt idx="7">
                  <c:v>0.5470252194510241</c:v>
                </c:pt>
                <c:pt idx="8">
                  <c:v>0.3463842831266546</c:v>
                </c:pt>
                <c:pt idx="9">
                  <c:v>0.12762992893966837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Path 31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Sheet1!$Q$135:$Q$145</c:f>
              <c:numCache>
                <c:ptCount val="11"/>
                <c:pt idx="0">
                  <c:v>1</c:v>
                </c:pt>
                <c:pt idx="1">
                  <c:v>0.9251582278481013</c:v>
                </c:pt>
                <c:pt idx="2">
                  <c:v>0.8174050632911393</c:v>
                </c:pt>
                <c:pt idx="3">
                  <c:v>0.6776898734177215</c:v>
                </c:pt>
                <c:pt idx="4">
                  <c:v>0.5139240506329114</c:v>
                </c:pt>
                <c:pt idx="5">
                  <c:v>0.34050632911392403</c:v>
                </c:pt>
                <c:pt idx="6">
                  <c:v>0.21012658227848102</c:v>
                </c:pt>
                <c:pt idx="7">
                  <c:v>0.12215189873417721</c:v>
                </c:pt>
                <c:pt idx="8">
                  <c:v>0.05727848101265823</c:v>
                </c:pt>
                <c:pt idx="9">
                  <c:v>0.019462025316455696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Pth 34 Neg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Sheet1!$X$135:$X$145</c:f>
              <c:numCache>
                <c:ptCount val="11"/>
                <c:pt idx="0">
                  <c:v>1</c:v>
                </c:pt>
                <c:pt idx="1">
                  <c:v>0.7918341442775545</c:v>
                </c:pt>
                <c:pt idx="2">
                  <c:v>0.6272477258303364</c:v>
                </c:pt>
                <c:pt idx="3">
                  <c:v>0.4747196953670404</c:v>
                </c:pt>
                <c:pt idx="4">
                  <c:v>0.33848106621535856</c:v>
                </c:pt>
                <c:pt idx="5">
                  <c:v>0.22530145969959806</c:v>
                </c:pt>
                <c:pt idx="6">
                  <c:v>0.13116141315845145</c:v>
                </c:pt>
                <c:pt idx="7">
                  <c:v>0.041887031944150624</c:v>
                </c:pt>
                <c:pt idx="8">
                  <c:v>0.0042310133276919825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Path 35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Sheet1!$AA$135:$AA$145</c:f>
              <c:numCache>
                <c:ptCount val="11"/>
                <c:pt idx="0">
                  <c:v>1</c:v>
                </c:pt>
                <c:pt idx="1">
                  <c:v>0.9132341425215349</c:v>
                </c:pt>
                <c:pt idx="2">
                  <c:v>0.8136256851996868</c:v>
                </c:pt>
                <c:pt idx="3">
                  <c:v>0.696945967110415</c:v>
                </c:pt>
                <c:pt idx="4">
                  <c:v>0.5495693030540328</c:v>
                </c:pt>
                <c:pt idx="5">
                  <c:v>0.3927956147220047</c:v>
                </c:pt>
                <c:pt idx="6">
                  <c:v>0.22991386061080657</c:v>
                </c:pt>
                <c:pt idx="7">
                  <c:v>0.11996867658574785</c:v>
                </c:pt>
                <c:pt idx="8">
                  <c:v>0.05418950665622553</c:v>
                </c:pt>
                <c:pt idx="9">
                  <c:v>0.011746280344557557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Path 36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Sheet1!$AF$135:$AF$145</c:f>
              <c:numCache>
                <c:ptCount val="11"/>
                <c:pt idx="0">
                  <c:v>1</c:v>
                </c:pt>
                <c:pt idx="1">
                  <c:v>0.9960866526904263</c:v>
                </c:pt>
                <c:pt idx="2">
                  <c:v>0.9949685534591195</c:v>
                </c:pt>
                <c:pt idx="3">
                  <c:v>0.9844863731656185</c:v>
                </c:pt>
                <c:pt idx="4">
                  <c:v>0.9488469601677149</c:v>
                </c:pt>
                <c:pt idx="5">
                  <c:v>0.7914744933612858</c:v>
                </c:pt>
                <c:pt idx="6">
                  <c:v>0.4082459818308875</c:v>
                </c:pt>
                <c:pt idx="7">
                  <c:v>0.11502445842068483</c:v>
                </c:pt>
                <c:pt idx="8">
                  <c:v>0.016771488469601678</c:v>
                </c:pt>
                <c:pt idx="9">
                  <c:v>0.0012578616352201257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960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20 - Path C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225"/>
          <c:w val="0.794"/>
          <c:h val="0.826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Sheet1!$M$190:$M$210</c:f>
              <c:numCache>
                <c:ptCount val="21"/>
                <c:pt idx="0">
                  <c:v>1</c:v>
                </c:pt>
                <c:pt idx="1">
                  <c:v>0.9956047447574666</c:v>
                </c:pt>
                <c:pt idx="2">
                  <c:v>0.9909447151027325</c:v>
                </c:pt>
                <c:pt idx="3">
                  <c:v>0.9818364753230248</c:v>
                </c:pt>
                <c:pt idx="4">
                  <c:v>0.96711501800466</c:v>
                </c:pt>
                <c:pt idx="5">
                  <c:v>0.9456153357339546</c:v>
                </c:pt>
                <c:pt idx="6">
                  <c:v>0.9070641813175174</c:v>
                </c:pt>
                <c:pt idx="7">
                  <c:v>0.8617877568311798</c:v>
                </c:pt>
                <c:pt idx="8">
                  <c:v>0.8074030925651345</c:v>
                </c:pt>
                <c:pt idx="9">
                  <c:v>0.7404151662783308</c:v>
                </c:pt>
                <c:pt idx="10">
                  <c:v>0.664795594153781</c:v>
                </c:pt>
                <c:pt idx="11">
                  <c:v>0.5811268798983267</c:v>
                </c:pt>
                <c:pt idx="12">
                  <c:v>0.4888794746875662</c:v>
                </c:pt>
                <c:pt idx="13">
                  <c:v>0.38349925863164586</c:v>
                </c:pt>
                <c:pt idx="14">
                  <c:v>0.2656216903198475</c:v>
                </c:pt>
                <c:pt idx="15">
                  <c:v>0.14673797924168608</c:v>
                </c:pt>
                <c:pt idx="16">
                  <c:v>0.058674009743698366</c:v>
                </c:pt>
                <c:pt idx="17">
                  <c:v>0.017422156322812965</c:v>
                </c:pt>
                <c:pt idx="18">
                  <c:v>0.0021711501800466</c:v>
                </c:pt>
                <c:pt idx="19">
                  <c:v>0.00015886464732048296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Sheet1!$G$190:$G$210</c:f>
              <c:numCache>
                <c:ptCount val="21"/>
                <c:pt idx="0">
                  <c:v>1</c:v>
                </c:pt>
                <c:pt idx="1">
                  <c:v>0.9998607824028958</c:v>
                </c:pt>
                <c:pt idx="2">
                  <c:v>0.9995823472086872</c:v>
                </c:pt>
                <c:pt idx="3">
                  <c:v>0.9991646944173743</c:v>
                </c:pt>
                <c:pt idx="4">
                  <c:v>0.9965195600723932</c:v>
                </c:pt>
                <c:pt idx="5">
                  <c:v>0.9902547682027009</c:v>
                </c:pt>
                <c:pt idx="6">
                  <c:v>0.977168314074899</c:v>
                </c:pt>
                <c:pt idx="7">
                  <c:v>0.943060002784352</c:v>
                </c:pt>
                <c:pt idx="8">
                  <c:v>0.89837115411388</c:v>
                </c:pt>
                <c:pt idx="9">
                  <c:v>0.8366977585966866</c:v>
                </c:pt>
                <c:pt idx="10">
                  <c:v>0.7697340943895309</c:v>
                </c:pt>
                <c:pt idx="11">
                  <c:v>0.683419184184881</c:v>
                </c:pt>
                <c:pt idx="12">
                  <c:v>0.5862453014060978</c:v>
                </c:pt>
                <c:pt idx="13">
                  <c:v>0.4649867743282751</c:v>
                </c:pt>
                <c:pt idx="14">
                  <c:v>0.3189475149658917</c:v>
                </c:pt>
                <c:pt idx="15">
                  <c:v>0.171237644438257</c:v>
                </c:pt>
                <c:pt idx="16">
                  <c:v>0.07225393289711819</c:v>
                </c:pt>
                <c:pt idx="17">
                  <c:v>0.02589447306139496</c:v>
                </c:pt>
                <c:pt idx="18">
                  <c:v>0.0026451343449812054</c:v>
                </c:pt>
                <c:pt idx="19">
                  <c:v>0.00013921759710427398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Sheet1!$I$190:$I$210</c:f>
              <c:numCache>
                <c:ptCount val="21"/>
                <c:pt idx="0">
                  <c:v>1</c:v>
                </c:pt>
                <c:pt idx="1">
                  <c:v>0.9915207877461707</c:v>
                </c:pt>
                <c:pt idx="2">
                  <c:v>0.9848194748358862</c:v>
                </c:pt>
                <c:pt idx="3">
                  <c:v>0.973741794310722</c:v>
                </c:pt>
                <c:pt idx="4">
                  <c:v>0.9588347921225383</c:v>
                </c:pt>
                <c:pt idx="5">
                  <c:v>0.9388676148796499</c:v>
                </c:pt>
                <c:pt idx="6">
                  <c:v>0.8957877461706784</c:v>
                </c:pt>
                <c:pt idx="7">
                  <c:v>0.8561269146608315</c:v>
                </c:pt>
                <c:pt idx="8">
                  <c:v>0.8068927789934355</c:v>
                </c:pt>
                <c:pt idx="9">
                  <c:v>0.7422045951859956</c:v>
                </c:pt>
                <c:pt idx="10">
                  <c:v>0.6641137855579868</c:v>
                </c:pt>
                <c:pt idx="11">
                  <c:v>0.5768599562363238</c:v>
                </c:pt>
                <c:pt idx="12">
                  <c:v>0.48071663019693656</c:v>
                </c:pt>
                <c:pt idx="13">
                  <c:v>0.3775984682713348</c:v>
                </c:pt>
                <c:pt idx="14">
                  <c:v>0.26449671772428884</c:v>
                </c:pt>
                <c:pt idx="15">
                  <c:v>0.14578774617067833</c:v>
                </c:pt>
                <c:pt idx="16">
                  <c:v>0.0537472647702407</c:v>
                </c:pt>
                <c:pt idx="17">
                  <c:v>0.012171772428884026</c:v>
                </c:pt>
                <c:pt idx="18">
                  <c:v>0.0016411378555798686</c:v>
                </c:pt>
                <c:pt idx="19">
                  <c:v>0.0002735229759299781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Sheet1!$K$190:$K$210</c:f>
              <c:numCache>
                <c:ptCount val="21"/>
                <c:pt idx="0">
                  <c:v>1</c:v>
                </c:pt>
                <c:pt idx="1">
                  <c:v>0.9954431533378901</c:v>
                </c:pt>
                <c:pt idx="2">
                  <c:v>0.987012987012987</c:v>
                </c:pt>
                <c:pt idx="3">
                  <c:v>0.9669628616997038</c:v>
                </c:pt>
                <c:pt idx="4">
                  <c:v>0.9327865117338802</c:v>
                </c:pt>
                <c:pt idx="5">
                  <c:v>0.8838004101161996</c:v>
                </c:pt>
                <c:pt idx="6">
                  <c:v>0.8111187058555479</c:v>
                </c:pt>
                <c:pt idx="7">
                  <c:v>0.7382091592617909</c:v>
                </c:pt>
                <c:pt idx="8">
                  <c:v>0.659375712007291</c:v>
                </c:pt>
                <c:pt idx="9">
                  <c:v>0.5798587377534746</c:v>
                </c:pt>
                <c:pt idx="10">
                  <c:v>0.49419002050580996</c:v>
                </c:pt>
                <c:pt idx="11">
                  <c:v>0.4208247892458419</c:v>
                </c:pt>
                <c:pt idx="12">
                  <c:v>0.34313055365686945</c:v>
                </c:pt>
                <c:pt idx="13">
                  <c:v>0.25996810207336524</c:v>
                </c:pt>
                <c:pt idx="14">
                  <c:v>0.18022328548644337</c:v>
                </c:pt>
                <c:pt idx="15">
                  <c:v>0.10822510822510822</c:v>
                </c:pt>
                <c:pt idx="16">
                  <c:v>0.044657097288676235</c:v>
                </c:pt>
                <c:pt idx="17">
                  <c:v>0.012303485987696514</c:v>
                </c:pt>
                <c:pt idx="18">
                  <c:v>0.00227842333105491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428102"/>
        <c:axId val="19308599"/>
      </c:lineChart>
      <c:catAx>
        <c:axId val="39428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tickLblSkip val="2"/>
        <c:tickMarkSkip val="10"/>
        <c:noMultiLvlLbl val="0"/>
      </c:catAx>
      <c:valAx>
        <c:axId val="19308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34     TOT 2B
Actual Flows - MW
Winter 00-01 thru Spring 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2"/>
          <c:w val="0.794"/>
          <c:h val="0.82825"/>
        </c:manualLayout>
      </c:layout>
      <c:lineChart>
        <c:grouping val="standard"/>
        <c:varyColors val="0"/>
        <c:ser>
          <c:idx val="0"/>
          <c:order val="0"/>
          <c:tx>
            <c:v>Tot all yrs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Sheet1!$W$190:$W$210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0.9988325815866278</c:v>
                </c:pt>
                <c:pt idx="3">
                  <c:v>0.9876890421862563</c:v>
                </c:pt>
                <c:pt idx="4">
                  <c:v>0.962058901565402</c:v>
                </c:pt>
                <c:pt idx="5">
                  <c:v>0.9323958609710798</c:v>
                </c:pt>
                <c:pt idx="6">
                  <c:v>0.8949323427964977</c:v>
                </c:pt>
                <c:pt idx="7">
                  <c:v>0.8459538339081984</c:v>
                </c:pt>
                <c:pt idx="8">
                  <c:v>0.7747943751658265</c:v>
                </c:pt>
                <c:pt idx="9">
                  <c:v>0.6801804192093394</c:v>
                </c:pt>
                <c:pt idx="10">
                  <c:v>0.5416821438047228</c:v>
                </c:pt>
                <c:pt idx="11">
                  <c:v>0.36200583709206685</c:v>
                </c:pt>
                <c:pt idx="12">
                  <c:v>0.19389758556646325</c:v>
                </c:pt>
                <c:pt idx="13">
                  <c:v>0.10246749801008224</c:v>
                </c:pt>
                <c:pt idx="14">
                  <c:v>0.05524011674184134</c:v>
                </c:pt>
                <c:pt idx="15">
                  <c:v>0.029238524807641286</c:v>
                </c:pt>
                <c:pt idx="16">
                  <c:v>0.010825152560360839</c:v>
                </c:pt>
                <c:pt idx="17">
                  <c:v>0.0027062881400902097</c:v>
                </c:pt>
                <c:pt idx="18">
                  <c:v>0.0005837092066861237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winter all yrs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Sheet1!$Q$190:$Q$210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0.9972156480579145</c:v>
                </c:pt>
                <c:pt idx="3">
                  <c:v>0.9724349157733537</c:v>
                </c:pt>
                <c:pt idx="4">
                  <c:v>0.9136850897953501</c:v>
                </c:pt>
                <c:pt idx="5">
                  <c:v>0.8517332590839483</c:v>
                </c:pt>
                <c:pt idx="6">
                  <c:v>0.7772518446331617</c:v>
                </c:pt>
                <c:pt idx="7">
                  <c:v>0.6875957120980092</c:v>
                </c:pt>
                <c:pt idx="8">
                  <c:v>0.5872198245858277</c:v>
                </c:pt>
                <c:pt idx="9">
                  <c:v>0.4789085340387025</c:v>
                </c:pt>
                <c:pt idx="10">
                  <c:v>0.3419184184880969</c:v>
                </c:pt>
                <c:pt idx="11">
                  <c:v>0.19490463594598356</c:v>
                </c:pt>
                <c:pt idx="12">
                  <c:v>0.08088542391758319</c:v>
                </c:pt>
                <c:pt idx="13">
                  <c:v>0.022970903522205207</c:v>
                </c:pt>
                <c:pt idx="14">
                  <c:v>0.011694278156759014</c:v>
                </c:pt>
                <c:pt idx="15">
                  <c:v>0.010023666991507727</c:v>
                </c:pt>
                <c:pt idx="16">
                  <c:v>0.010023666991507727</c:v>
                </c:pt>
                <c:pt idx="17">
                  <c:v>0.010023666991507727</c:v>
                </c:pt>
                <c:pt idx="18">
                  <c:v>0.010023666991507727</c:v>
                </c:pt>
                <c:pt idx="19">
                  <c:v>0.010023666991507727</c:v>
                </c:pt>
                <c:pt idx="20">
                  <c:v>0.010023666991507727</c:v>
                </c:pt>
              </c:numCache>
            </c:numRef>
          </c:val>
          <c:smooth val="0"/>
        </c:ser>
        <c:ser>
          <c:idx val="2"/>
          <c:order val="2"/>
          <c:tx>
            <c:v>Summer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Sheet1!$S$190:$S$210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0.9993189866521384</c:v>
                </c:pt>
                <c:pt idx="4">
                  <c:v>0.9971397439389812</c:v>
                </c:pt>
                <c:pt idx="5">
                  <c:v>0.9922364478343776</c:v>
                </c:pt>
                <c:pt idx="6">
                  <c:v>0.9839280849904658</c:v>
                </c:pt>
                <c:pt idx="7">
                  <c:v>0.9662217379460637</c:v>
                </c:pt>
                <c:pt idx="8">
                  <c:v>0.9186870062653228</c:v>
                </c:pt>
                <c:pt idx="9">
                  <c:v>0.8313810950694633</c:v>
                </c:pt>
                <c:pt idx="10">
                  <c:v>0.6913647507491146</c:v>
                </c:pt>
                <c:pt idx="11">
                  <c:v>0.4719422500681013</c:v>
                </c:pt>
                <c:pt idx="12">
                  <c:v>0.24707164260419504</c:v>
                </c:pt>
                <c:pt idx="13">
                  <c:v>0.135521656224462</c:v>
                </c:pt>
                <c:pt idx="14">
                  <c:v>0.06197221465540725</c:v>
                </c:pt>
                <c:pt idx="15">
                  <c:v>0.020157995096703896</c:v>
                </c:pt>
                <c:pt idx="16">
                  <c:v>0.006537728139471534</c:v>
                </c:pt>
                <c:pt idx="17">
                  <c:v>0.002860256061018796</c:v>
                </c:pt>
                <c:pt idx="18">
                  <c:v>0.0008172160174339417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Spring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Sheet1!$D$190:$D$210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Sheet1!$U$190:$U$210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0.9995446265938069</c:v>
                </c:pt>
                <c:pt idx="3">
                  <c:v>0.9933970856102003</c:v>
                </c:pt>
                <c:pt idx="4">
                  <c:v>0.9831511839708561</c:v>
                </c:pt>
                <c:pt idx="5">
                  <c:v>0.9653916211293261</c:v>
                </c:pt>
                <c:pt idx="6">
                  <c:v>0.9403460837887068</c:v>
                </c:pt>
                <c:pt idx="7">
                  <c:v>0.9064207650273224</c:v>
                </c:pt>
                <c:pt idx="8">
                  <c:v>0.8447176684881603</c:v>
                </c:pt>
                <c:pt idx="9">
                  <c:v>0.76183970856102</c:v>
                </c:pt>
                <c:pt idx="10">
                  <c:v>0.6256830601092896</c:v>
                </c:pt>
                <c:pt idx="11">
                  <c:v>0.46197632058287796</c:v>
                </c:pt>
                <c:pt idx="12">
                  <c:v>0.30305100182149364</c:v>
                </c:pt>
                <c:pt idx="13">
                  <c:v>0.1919398907103825</c:v>
                </c:pt>
                <c:pt idx="14">
                  <c:v>0.13069216757741348</c:v>
                </c:pt>
                <c:pt idx="15">
                  <c:v>0.09175774134790528</c:v>
                </c:pt>
                <c:pt idx="16">
                  <c:v>0.03551912568306011</c:v>
                </c:pt>
                <c:pt idx="17">
                  <c:v>0.006830601092896175</c:v>
                </c:pt>
                <c:pt idx="18">
                  <c:v>0.001138433515482696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9559664"/>
        <c:axId val="20492657"/>
      </c:lineChart>
      <c:catAx>
        <c:axId val="39559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tickLblSkip val="2"/>
        <c:tickMarkSkip val="10"/>
        <c:noMultiLvlLbl val="0"/>
      </c:catAx>
      <c:valAx>
        <c:axId val="20492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% TIme &gt; Path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75"/>
          <c:y val="0.4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30    TOT 1A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Sheet1!$L$135:$L$145</c:f>
              <c:numCache>
                <c:ptCount val="11"/>
                <c:pt idx="0">
                  <c:v>1</c:v>
                </c:pt>
                <c:pt idx="1">
                  <c:v>0.9998606660164414</c:v>
                </c:pt>
                <c:pt idx="2">
                  <c:v>0.9974919882959454</c:v>
                </c:pt>
                <c:pt idx="3">
                  <c:v>0.9885746133481956</c:v>
                </c:pt>
                <c:pt idx="4">
                  <c:v>0.962937160373415</c:v>
                </c:pt>
                <c:pt idx="5">
                  <c:v>0.8929915006270029</c:v>
                </c:pt>
                <c:pt idx="6">
                  <c:v>0.7356834331893549</c:v>
                </c:pt>
                <c:pt idx="7">
                  <c:v>0.5470252194510241</c:v>
                </c:pt>
                <c:pt idx="8">
                  <c:v>0.3463842831266546</c:v>
                </c:pt>
                <c:pt idx="9">
                  <c:v>0.12762992893966837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Sheet1!$L$148:$L$158</c:f>
              <c:numCache>
                <c:ptCount val="11"/>
                <c:pt idx="0">
                  <c:v>1</c:v>
                </c:pt>
                <c:pt idx="1">
                  <c:v>0.9978130125751777</c:v>
                </c:pt>
                <c:pt idx="2">
                  <c:v>0.991662110442865</c:v>
                </c:pt>
                <c:pt idx="3">
                  <c:v>0.9770366320393657</c:v>
                </c:pt>
                <c:pt idx="4">
                  <c:v>0.9352104975396391</c:v>
                </c:pt>
                <c:pt idx="5">
                  <c:v>0.8674138873701476</c:v>
                </c:pt>
                <c:pt idx="6">
                  <c:v>0.7340076544559869</c:v>
                </c:pt>
                <c:pt idx="7">
                  <c:v>0.5472936030617824</c:v>
                </c:pt>
                <c:pt idx="8">
                  <c:v>0.32504100601421543</c:v>
                </c:pt>
                <c:pt idx="9">
                  <c:v>0.11468015308911973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Sheet1!$L$162:$L$172</c:f>
              <c:numCache>
                <c:ptCount val="11"/>
                <c:pt idx="0">
                  <c:v>1</c:v>
                </c:pt>
                <c:pt idx="1">
                  <c:v>0.9967992684042066</c:v>
                </c:pt>
                <c:pt idx="2">
                  <c:v>0.9871970736168267</c:v>
                </c:pt>
                <c:pt idx="3">
                  <c:v>0.9750800182898949</c:v>
                </c:pt>
                <c:pt idx="4">
                  <c:v>0.9268404206675812</c:v>
                </c:pt>
                <c:pt idx="5">
                  <c:v>0.7864654778235025</c:v>
                </c:pt>
                <c:pt idx="6">
                  <c:v>0.6241426611796982</c:v>
                </c:pt>
                <c:pt idx="7">
                  <c:v>0.4053497942386831</c:v>
                </c:pt>
                <c:pt idx="8">
                  <c:v>0.23045267489711935</c:v>
                </c:pt>
                <c:pt idx="9">
                  <c:v>0.082533150434385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Sheet1!$L$176:$L$186</c:f>
              <c:numCache>
                <c:ptCount val="11"/>
                <c:pt idx="0">
                  <c:v>1</c:v>
                </c:pt>
                <c:pt idx="1">
                  <c:v>0.9983569194890549</c:v>
                </c:pt>
                <c:pt idx="2">
                  <c:v>0.99284464938782</c:v>
                </c:pt>
                <c:pt idx="3">
                  <c:v>0.980972067631314</c:v>
                </c:pt>
                <c:pt idx="4">
                  <c:v>0.9438172470451052</c:v>
                </c:pt>
                <c:pt idx="5">
                  <c:v>0.8583770604759633</c:v>
                </c:pt>
                <c:pt idx="6">
                  <c:v>0.7091747495627285</c:v>
                </c:pt>
                <c:pt idx="7">
                  <c:v>0.5142841999257963</c:v>
                </c:pt>
                <c:pt idx="8">
                  <c:v>0.31123125033126625</c:v>
                </c:pt>
                <c:pt idx="9">
                  <c:v>0.11215349552128054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92883"/>
        <c:crosses val="autoZero"/>
        <c:auto val="1"/>
        <c:lblOffset val="100"/>
        <c:noMultiLvlLbl val="0"/>
      </c:catAx>
      <c:valAx>
        <c:axId val="11292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243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Sheet1!$Q$27:$Q$37</c:f>
              <c:numCache>
                <c:ptCount val="11"/>
                <c:pt idx="1">
                  <c:v>0.90176565</c:v>
                </c:pt>
                <c:pt idx="2">
                  <c:v>0.75152488</c:v>
                </c:pt>
                <c:pt idx="3">
                  <c:v>0.573033708</c:v>
                </c:pt>
                <c:pt idx="4">
                  <c:v>0.368218299</c:v>
                </c:pt>
                <c:pt idx="5">
                  <c:v>0.175280899</c:v>
                </c:pt>
                <c:pt idx="6">
                  <c:v>0.053932584</c:v>
                </c:pt>
                <c:pt idx="7">
                  <c:v>0.008988764</c:v>
                </c:pt>
                <c:pt idx="8">
                  <c:v>0.000642055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Sheet1!$Q$117:$Q$127</c:f>
              <c:numCache>
                <c:ptCount val="11"/>
                <c:pt idx="1">
                  <c:v>0.974585635</c:v>
                </c:pt>
                <c:pt idx="2">
                  <c:v>0.917403315</c:v>
                </c:pt>
                <c:pt idx="3">
                  <c:v>0.814917127</c:v>
                </c:pt>
                <c:pt idx="4">
                  <c:v>0.692541436</c:v>
                </c:pt>
                <c:pt idx="5">
                  <c:v>0.552762431</c:v>
                </c:pt>
                <c:pt idx="6">
                  <c:v>0.402762431</c:v>
                </c:pt>
                <c:pt idx="7">
                  <c:v>0.249171271</c:v>
                </c:pt>
                <c:pt idx="8">
                  <c:v>0.140331492</c:v>
                </c:pt>
                <c:pt idx="9">
                  <c:v>0.050828729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Sheet1!$Q$81:$Q$91</c:f>
              <c:numCache>
                <c:ptCount val="11"/>
                <c:pt idx="0">
                  <c:v>1</c:v>
                </c:pt>
                <c:pt idx="1">
                  <c:v>0.9785615491009682</c:v>
                </c:pt>
                <c:pt idx="2">
                  <c:v>0.8976486860304288</c:v>
                </c:pt>
                <c:pt idx="3">
                  <c:v>0.7496542185338866</c:v>
                </c:pt>
                <c:pt idx="4">
                  <c:v>0.5297372060857538</c:v>
                </c:pt>
                <c:pt idx="5">
                  <c:v>0.2959889349930844</c:v>
                </c:pt>
                <c:pt idx="6">
                  <c:v>0.1417704011065007</c:v>
                </c:pt>
                <c:pt idx="7">
                  <c:v>0.04702627939142462</c:v>
                </c:pt>
                <c:pt idx="8">
                  <c:v>0.002074688796680498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noMultiLvlLbl val="0"/>
      </c:catAx>
      <c:valAx>
        <c:axId val="22502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78294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31   TOT 2A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Sheet1!$Q$135:$Q$145</c:f>
              <c:numCache>
                <c:ptCount val="11"/>
                <c:pt idx="0">
                  <c:v>1</c:v>
                </c:pt>
                <c:pt idx="1">
                  <c:v>0.9251582278481013</c:v>
                </c:pt>
                <c:pt idx="2">
                  <c:v>0.8174050632911393</c:v>
                </c:pt>
                <c:pt idx="3">
                  <c:v>0.6776898734177215</c:v>
                </c:pt>
                <c:pt idx="4">
                  <c:v>0.5139240506329114</c:v>
                </c:pt>
                <c:pt idx="5">
                  <c:v>0.34050632911392403</c:v>
                </c:pt>
                <c:pt idx="6">
                  <c:v>0.21012658227848102</c:v>
                </c:pt>
                <c:pt idx="7">
                  <c:v>0.12215189873417721</c:v>
                </c:pt>
                <c:pt idx="8">
                  <c:v>0.05727848101265823</c:v>
                </c:pt>
                <c:pt idx="9">
                  <c:v>0.019462025316455696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Sheet1!$Q$148:$Q$158</c:f>
              <c:numCache>
                <c:ptCount val="11"/>
                <c:pt idx="0">
                  <c:v>1</c:v>
                </c:pt>
                <c:pt idx="1">
                  <c:v>0.9722777936553301</c:v>
                </c:pt>
                <c:pt idx="2">
                  <c:v>0.917833666761932</c:v>
                </c:pt>
                <c:pt idx="3">
                  <c:v>0.8403829665618748</c:v>
                </c:pt>
                <c:pt idx="4">
                  <c:v>0.730351529008288</c:v>
                </c:pt>
                <c:pt idx="5">
                  <c:v>0.5951700485853101</c:v>
                </c:pt>
                <c:pt idx="6">
                  <c:v>0.4406973420977422</c:v>
                </c:pt>
                <c:pt idx="7">
                  <c:v>0.28665332952272077</c:v>
                </c:pt>
                <c:pt idx="8">
                  <c:v>0.16876250357244926</c:v>
                </c:pt>
                <c:pt idx="9">
                  <c:v>0.05401543298085167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Sheet1!$Q$162:$Q$172</c:f>
              <c:numCache>
                <c:ptCount val="11"/>
                <c:pt idx="0">
                  <c:v>1</c:v>
                </c:pt>
                <c:pt idx="1">
                  <c:v>0.9633071241362878</c:v>
                </c:pt>
                <c:pt idx="2">
                  <c:v>0.8856325947105075</c:v>
                </c:pt>
                <c:pt idx="3">
                  <c:v>0.7695973314272099</c:v>
                </c:pt>
                <c:pt idx="4">
                  <c:v>0.634024303073624</c:v>
                </c:pt>
                <c:pt idx="5">
                  <c:v>0.486538003335716</c:v>
                </c:pt>
                <c:pt idx="6">
                  <c:v>0.3543006909697403</c:v>
                </c:pt>
                <c:pt idx="7">
                  <c:v>0.23921848939718846</c:v>
                </c:pt>
                <c:pt idx="8">
                  <c:v>0.13247557779366215</c:v>
                </c:pt>
                <c:pt idx="9">
                  <c:v>0.050274005241839406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Sheet1!$Q$176:$Q$186</c:f>
              <c:numCache>
                <c:ptCount val="11"/>
                <c:pt idx="0">
                  <c:v>1</c:v>
                </c:pt>
                <c:pt idx="1">
                  <c:v>0.9531258920924921</c:v>
                </c:pt>
                <c:pt idx="2">
                  <c:v>0.8738795318298601</c:v>
                </c:pt>
                <c:pt idx="3">
                  <c:v>0.7647159577504996</c:v>
                </c:pt>
                <c:pt idx="4">
                  <c:v>0.6291749928632601</c:v>
                </c:pt>
                <c:pt idx="5">
                  <c:v>0.47724807308021694</c:v>
                </c:pt>
                <c:pt idx="6">
                  <c:v>0.33679703111618614</c:v>
                </c:pt>
                <c:pt idx="7">
                  <c:v>0.215929203539823</c:v>
                </c:pt>
                <c:pt idx="8">
                  <c:v>0.1198401370254068</c:v>
                </c:pt>
                <c:pt idx="9">
                  <c:v>0.04065087068227234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0327"/>
        <c:crosses val="autoZero"/>
        <c:auto val="1"/>
        <c:lblOffset val="100"/>
        <c:noMultiLvlLbl val="0"/>
      </c:catAx>
      <c:valAx>
        <c:axId val="4420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03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0475"/>
          <c:w val="0.905"/>
          <c:h val="0.887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Sheet1!$AA$27:$AA$37</c:f>
              <c:numCache>
                <c:ptCount val="11"/>
                <c:pt idx="0">
                  <c:v>1</c:v>
                </c:pt>
                <c:pt idx="1">
                  <c:v>0.909174312</c:v>
                </c:pt>
                <c:pt idx="2">
                  <c:v>0.777370031</c:v>
                </c:pt>
                <c:pt idx="3">
                  <c:v>0.629663609</c:v>
                </c:pt>
                <c:pt idx="4">
                  <c:v>0.450458716</c:v>
                </c:pt>
                <c:pt idx="5">
                  <c:v>0.268501529</c:v>
                </c:pt>
                <c:pt idx="6">
                  <c:v>0.106727829</c:v>
                </c:pt>
                <c:pt idx="7">
                  <c:v>0.029663609</c:v>
                </c:pt>
                <c:pt idx="8">
                  <c:v>0.005198777</c:v>
                </c:pt>
                <c:pt idx="9">
                  <c:v>0.000611621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Sheet1!$AA$117:$AA$127</c:f>
              <c:numCache>
                <c:ptCount val="11"/>
                <c:pt idx="0">
                  <c:v>1</c:v>
                </c:pt>
                <c:pt idx="1">
                  <c:v>0.982446517</c:v>
                </c:pt>
                <c:pt idx="2">
                  <c:v>0.940208448</c:v>
                </c:pt>
                <c:pt idx="3">
                  <c:v>0.869445968</c:v>
                </c:pt>
                <c:pt idx="4">
                  <c:v>0.748765771</c:v>
                </c:pt>
                <c:pt idx="5">
                  <c:v>0.592978607</c:v>
                </c:pt>
                <c:pt idx="6">
                  <c:v>0.386999451</c:v>
                </c:pt>
                <c:pt idx="7">
                  <c:v>0.219418541</c:v>
                </c:pt>
                <c:pt idx="8">
                  <c:v>0.073505211</c:v>
                </c:pt>
                <c:pt idx="9">
                  <c:v>0.015359298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Sheet1!$AA$81:$AA$91</c:f>
              <c:numCache>
                <c:ptCount val="11"/>
                <c:pt idx="0">
                  <c:v>1</c:v>
                </c:pt>
                <c:pt idx="1">
                  <c:v>0.9085910652920962</c:v>
                </c:pt>
                <c:pt idx="2">
                  <c:v>0.8707903780068729</c:v>
                </c:pt>
                <c:pt idx="3">
                  <c:v>0.7745704467353952</c:v>
                </c:pt>
                <c:pt idx="4">
                  <c:v>0.6426116838487973</c:v>
                </c:pt>
                <c:pt idx="5">
                  <c:v>0.465979381443299</c:v>
                </c:pt>
                <c:pt idx="6">
                  <c:v>0.2632302405498282</c:v>
                </c:pt>
                <c:pt idx="7">
                  <c:v>0.12989690721649486</c:v>
                </c:pt>
                <c:pt idx="8">
                  <c:v>0.061855670103092786</c:v>
                </c:pt>
                <c:pt idx="9">
                  <c:v>0.015120274914089347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95243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35   TOT 2C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Sheet1!$AA$135:$AA$145</c:f>
              <c:numCache>
                <c:ptCount val="11"/>
                <c:pt idx="0">
                  <c:v>1</c:v>
                </c:pt>
                <c:pt idx="1">
                  <c:v>0.9132341425215349</c:v>
                </c:pt>
                <c:pt idx="2">
                  <c:v>0.8136256851996868</c:v>
                </c:pt>
                <c:pt idx="3">
                  <c:v>0.696945967110415</c:v>
                </c:pt>
                <c:pt idx="4">
                  <c:v>0.5495693030540328</c:v>
                </c:pt>
                <c:pt idx="5">
                  <c:v>0.3927956147220047</c:v>
                </c:pt>
                <c:pt idx="6">
                  <c:v>0.22991386061080657</c:v>
                </c:pt>
                <c:pt idx="7">
                  <c:v>0.11996867658574785</c:v>
                </c:pt>
                <c:pt idx="8">
                  <c:v>0.05418950665622553</c:v>
                </c:pt>
                <c:pt idx="9">
                  <c:v>0.011746280344557557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Sheet1!$AA$148:$AA$158</c:f>
              <c:numCache>
                <c:ptCount val="11"/>
                <c:pt idx="0">
                  <c:v>1</c:v>
                </c:pt>
                <c:pt idx="1">
                  <c:v>0.9602167403393698</c:v>
                </c:pt>
                <c:pt idx="2">
                  <c:v>0.9024668472836161</c:v>
                </c:pt>
                <c:pt idx="3">
                  <c:v>0.8167688578354485</c:v>
                </c:pt>
                <c:pt idx="4">
                  <c:v>0.6861542848994724</c:v>
                </c:pt>
                <c:pt idx="5">
                  <c:v>0.5348638243262512</c:v>
                </c:pt>
                <c:pt idx="6">
                  <c:v>0.36845857692856127</c:v>
                </c:pt>
                <c:pt idx="7">
                  <c:v>0.21460145444175102</c:v>
                </c:pt>
                <c:pt idx="8">
                  <c:v>0.09026094396121488</c:v>
                </c:pt>
                <c:pt idx="9">
                  <c:v>0.02309995722230144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Sheet1!$AA$162:$AA$172</c:f>
              <c:numCache>
                <c:ptCount val="11"/>
                <c:pt idx="0">
                  <c:v>1</c:v>
                </c:pt>
                <c:pt idx="1">
                  <c:v>0.9569266589057043</c:v>
                </c:pt>
                <c:pt idx="2">
                  <c:v>0.9289871944121071</c:v>
                </c:pt>
                <c:pt idx="3">
                  <c:v>0.8719441210710128</c:v>
                </c:pt>
                <c:pt idx="4">
                  <c:v>0.7722933643771828</c:v>
                </c:pt>
                <c:pt idx="5">
                  <c:v>0.6090803259604191</c:v>
                </c:pt>
                <c:pt idx="6">
                  <c:v>0.4570430733410943</c:v>
                </c:pt>
                <c:pt idx="7">
                  <c:v>0.29708963911525027</c:v>
                </c:pt>
                <c:pt idx="8">
                  <c:v>0.15762514551804424</c:v>
                </c:pt>
                <c:pt idx="9">
                  <c:v>0.05471478463329453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Sheet1!$AA$176:$AA$186</c:f>
              <c:numCache>
                <c:ptCount val="11"/>
                <c:pt idx="0">
                  <c:v>1</c:v>
                </c:pt>
                <c:pt idx="1">
                  <c:v>0.9424631210083084</c:v>
                </c:pt>
                <c:pt idx="2">
                  <c:v>0.8768439495845815</c:v>
                </c:pt>
                <c:pt idx="3">
                  <c:v>0.786921381337252</c:v>
                </c:pt>
                <c:pt idx="4">
                  <c:v>0.657774261007178</c:v>
                </c:pt>
                <c:pt idx="5">
                  <c:v>0.5016108065336574</c:v>
                </c:pt>
                <c:pt idx="6">
                  <c:v>0.339964957892952</c:v>
                </c:pt>
                <c:pt idx="7">
                  <c:v>0.2004747640309727</c:v>
                </c:pt>
                <c:pt idx="8">
                  <c:v>0.09359633753461821</c:v>
                </c:pt>
                <c:pt idx="9">
                  <c:v>0.02667721697846606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0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Sp02 W01-02 Su01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025"/>
          <c:w val="0.89475"/>
          <c:h val="0.881"/>
        </c:manualLayout>
      </c:layout>
      <c:lineChart>
        <c:grouping val="standard"/>
        <c:varyColors val="0"/>
        <c:ser>
          <c:idx val="0"/>
          <c:order val="0"/>
          <c:tx>
            <c:v>Winter 01-02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Sheet1!$AF$27:$AF$37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0.992825607</c:v>
                </c:pt>
                <c:pt idx="4">
                  <c:v>0.978752759</c:v>
                </c:pt>
                <c:pt idx="5">
                  <c:v>0.836644592</c:v>
                </c:pt>
                <c:pt idx="6">
                  <c:v>0.485375276</c:v>
                </c:pt>
                <c:pt idx="7">
                  <c:v>0.16004415</c:v>
                </c:pt>
                <c:pt idx="8">
                  <c:v>0.020419426</c:v>
                </c:pt>
                <c:pt idx="9">
                  <c:v>0.000827815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01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Sheet1!$AF$117:$AF$127</c:f>
              <c:numCache>
                <c:ptCount val="11"/>
                <c:pt idx="0">
                  <c:v>1</c:v>
                </c:pt>
                <c:pt idx="1">
                  <c:v>0.999727669</c:v>
                </c:pt>
                <c:pt idx="2">
                  <c:v>0.996732026</c:v>
                </c:pt>
                <c:pt idx="3">
                  <c:v>0.97412854</c:v>
                </c:pt>
                <c:pt idx="4">
                  <c:v>0.927559913</c:v>
                </c:pt>
                <c:pt idx="5">
                  <c:v>0.832788671</c:v>
                </c:pt>
                <c:pt idx="6">
                  <c:v>0.630718954</c:v>
                </c:pt>
                <c:pt idx="7">
                  <c:v>0.303921569</c:v>
                </c:pt>
                <c:pt idx="8">
                  <c:v>0.040849673</c:v>
                </c:pt>
                <c:pt idx="9">
                  <c:v>0.001361656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02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Sheet1!$AF$81:$AF$91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0.9890710382513661</c:v>
                </c:pt>
                <c:pt idx="4">
                  <c:v>0.8886612021857924</c:v>
                </c:pt>
                <c:pt idx="5">
                  <c:v>0.587431693989071</c:v>
                </c:pt>
                <c:pt idx="6">
                  <c:v>0.2848360655737705</c:v>
                </c:pt>
                <c:pt idx="7">
                  <c:v>0.0935792349726776</c:v>
                </c:pt>
                <c:pt idx="8">
                  <c:v>0.02663934426229508</c:v>
                </c:pt>
                <c:pt idx="9">
                  <c:v>0.00273224043715847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28041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Path 36   TOT 3
Actual MW Flow
Winter 00-01 thru Spring 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Winter - All Yrs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Sheet1!$AF$135:$AF$145</c:f>
              <c:numCache>
                <c:ptCount val="11"/>
                <c:pt idx="0">
                  <c:v>1</c:v>
                </c:pt>
                <c:pt idx="1">
                  <c:v>0.9960866526904263</c:v>
                </c:pt>
                <c:pt idx="2">
                  <c:v>0.9949685534591195</c:v>
                </c:pt>
                <c:pt idx="3">
                  <c:v>0.9844863731656185</c:v>
                </c:pt>
                <c:pt idx="4">
                  <c:v>0.9488469601677149</c:v>
                </c:pt>
                <c:pt idx="5">
                  <c:v>0.7914744933612858</c:v>
                </c:pt>
                <c:pt idx="6">
                  <c:v>0.4082459818308875</c:v>
                </c:pt>
                <c:pt idx="7">
                  <c:v>0.11502445842068483</c:v>
                </c:pt>
                <c:pt idx="8">
                  <c:v>0.016771488469601678</c:v>
                </c:pt>
                <c:pt idx="9">
                  <c:v>0.0012578616352201257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Summer - All Yrs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Sheet1!$AF$148:$AF$158</c:f>
              <c:numCache>
                <c:ptCount val="11"/>
                <c:pt idx="0">
                  <c:v>1</c:v>
                </c:pt>
                <c:pt idx="1">
                  <c:v>0.9998637973304276</c:v>
                </c:pt>
                <c:pt idx="2">
                  <c:v>0.9983655679651321</c:v>
                </c:pt>
                <c:pt idx="3">
                  <c:v>0.9846090983383274</c:v>
                </c:pt>
                <c:pt idx="4">
                  <c:v>0.9445655134840643</c:v>
                </c:pt>
                <c:pt idx="5">
                  <c:v>0.8568509942794879</c:v>
                </c:pt>
                <c:pt idx="6">
                  <c:v>0.611549986379733</c:v>
                </c:pt>
                <c:pt idx="7">
                  <c:v>0.2698174884227731</c:v>
                </c:pt>
                <c:pt idx="8">
                  <c:v>0.0634704440207028</c:v>
                </c:pt>
                <c:pt idx="9">
                  <c:v>0.009261781530918006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Spring - All Yrs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Sheet1!$AF$162:$AF$172</c:f>
              <c:numCache>
                <c:ptCount val="11"/>
                <c:pt idx="0">
                  <c:v>1</c:v>
                </c:pt>
                <c:pt idx="1">
                  <c:v>0.9981785063752276</c:v>
                </c:pt>
                <c:pt idx="2">
                  <c:v>0.9790528233151184</c:v>
                </c:pt>
                <c:pt idx="3">
                  <c:v>0.9137067395264117</c:v>
                </c:pt>
                <c:pt idx="4">
                  <c:v>0.787568306010929</c:v>
                </c:pt>
                <c:pt idx="5">
                  <c:v>0.5872040072859745</c:v>
                </c:pt>
                <c:pt idx="6">
                  <c:v>0.39617486338797814</c:v>
                </c:pt>
                <c:pt idx="7">
                  <c:v>0.2192622950819672</c:v>
                </c:pt>
                <c:pt idx="8">
                  <c:v>0.10587431693989072</c:v>
                </c:pt>
                <c:pt idx="9">
                  <c:v>0.020719489981785064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Total - All Seasons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Sheet1!$D$162:$D$172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Sheet1!$AF$176:$AF$186</c:f>
              <c:numCache>
                <c:ptCount val="11"/>
                <c:pt idx="0">
                  <c:v>1</c:v>
                </c:pt>
                <c:pt idx="1">
                  <c:v>0.9980411879930118</c:v>
                </c:pt>
                <c:pt idx="2">
                  <c:v>0.9925882788924771</c:v>
                </c:pt>
                <c:pt idx="3">
                  <c:v>0.9680766583725978</c:v>
                </c:pt>
                <c:pt idx="4">
                  <c:v>0.9096828842183281</c:v>
                </c:pt>
                <c:pt idx="5">
                  <c:v>0.7693895918259305</c:v>
                </c:pt>
                <c:pt idx="6">
                  <c:v>0.48446185610672876</c:v>
                </c:pt>
                <c:pt idx="7">
                  <c:v>0.19942823865741965</c:v>
                </c:pt>
                <c:pt idx="8">
                  <c:v>0.055640849171475465</c:v>
                </c:pt>
                <c:pt idx="9">
                  <c:v>0.008894065329027477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2658718"/>
        <c:axId val="48384143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Time &gt;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587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Rocky Mountain Paths
Actual Flows - MW
Summer 00 and 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7"/>
          <c:w val="0.82025"/>
          <c:h val="0.81775"/>
        </c:manualLayout>
      </c:layout>
      <c:lineChart>
        <c:grouping val="standard"/>
        <c:varyColors val="0"/>
        <c:ser>
          <c:idx val="0"/>
          <c:order val="0"/>
          <c:tx>
            <c:v>Path 20 Pos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Sheet1!$G$148:$G$158</c:f>
              <c:numCache>
                <c:ptCount val="11"/>
                <c:pt idx="0">
                  <c:v>1</c:v>
                </c:pt>
                <c:pt idx="1">
                  <c:v>0.8686161449752883</c:v>
                </c:pt>
                <c:pt idx="2">
                  <c:v>0.7238467874794069</c:v>
                </c:pt>
                <c:pt idx="3">
                  <c:v>0.5685749588138386</c:v>
                </c:pt>
                <c:pt idx="4">
                  <c:v>0.3982701812191104</c:v>
                </c:pt>
                <c:pt idx="5">
                  <c:v>0.21952224052718286</c:v>
                </c:pt>
                <c:pt idx="6">
                  <c:v>0.08093080724876442</c:v>
                </c:pt>
                <c:pt idx="7">
                  <c:v>0.018327841845140032</c:v>
                </c:pt>
                <c:pt idx="8">
                  <c:v>0.002471169686985173</c:v>
                </c:pt>
                <c:pt idx="9">
                  <c:v>0.00041186161449752884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Path 30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Sheet1!$L$148:$L$158</c:f>
              <c:numCache>
                <c:ptCount val="11"/>
                <c:pt idx="0">
                  <c:v>1</c:v>
                </c:pt>
                <c:pt idx="1">
                  <c:v>0.9978130125751777</c:v>
                </c:pt>
                <c:pt idx="2">
                  <c:v>0.991662110442865</c:v>
                </c:pt>
                <c:pt idx="3">
                  <c:v>0.9770366320393657</c:v>
                </c:pt>
                <c:pt idx="4">
                  <c:v>0.9352104975396391</c:v>
                </c:pt>
                <c:pt idx="5">
                  <c:v>0.8674138873701476</c:v>
                </c:pt>
                <c:pt idx="6">
                  <c:v>0.7340076544559869</c:v>
                </c:pt>
                <c:pt idx="7">
                  <c:v>0.5472936030617824</c:v>
                </c:pt>
                <c:pt idx="8">
                  <c:v>0.32504100601421543</c:v>
                </c:pt>
                <c:pt idx="9">
                  <c:v>0.11468015308911973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Path 31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Sheet1!$Q$148:$Q$158</c:f>
              <c:numCache>
                <c:ptCount val="11"/>
                <c:pt idx="0">
                  <c:v>1</c:v>
                </c:pt>
                <c:pt idx="1">
                  <c:v>0.9722777936553301</c:v>
                </c:pt>
                <c:pt idx="2">
                  <c:v>0.917833666761932</c:v>
                </c:pt>
                <c:pt idx="3">
                  <c:v>0.8403829665618748</c:v>
                </c:pt>
                <c:pt idx="4">
                  <c:v>0.730351529008288</c:v>
                </c:pt>
                <c:pt idx="5">
                  <c:v>0.5951700485853101</c:v>
                </c:pt>
                <c:pt idx="6">
                  <c:v>0.4406973420977422</c:v>
                </c:pt>
                <c:pt idx="7">
                  <c:v>0.28665332952272077</c:v>
                </c:pt>
                <c:pt idx="8">
                  <c:v>0.16876250357244926</c:v>
                </c:pt>
                <c:pt idx="9">
                  <c:v>0.05401543298085167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Pth 34 Pos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Sheet1!$V$148:$V$158</c:f>
              <c:numCache>
                <c:ptCount val="11"/>
                <c:pt idx="0">
                  <c:v>1</c:v>
                </c:pt>
                <c:pt idx="1">
                  <c:v>0.6826241134751773</c:v>
                </c:pt>
                <c:pt idx="2">
                  <c:v>0.35736800630417653</c:v>
                </c:pt>
                <c:pt idx="3">
                  <c:v>0.19602048857368007</c:v>
                </c:pt>
                <c:pt idx="4">
                  <c:v>0.08963750985027581</c:v>
                </c:pt>
                <c:pt idx="5">
                  <c:v>0.029156816390858944</c:v>
                </c:pt>
                <c:pt idx="6">
                  <c:v>0.009456264775413711</c:v>
                </c:pt>
                <c:pt idx="7">
                  <c:v>0.004137115839243499</c:v>
                </c:pt>
                <c:pt idx="8">
                  <c:v>0.001182033096926714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Path 35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Sheet1!$AA$148:$AA$158</c:f>
              <c:numCache>
                <c:ptCount val="11"/>
                <c:pt idx="0">
                  <c:v>1</c:v>
                </c:pt>
                <c:pt idx="1">
                  <c:v>0.9602167403393698</c:v>
                </c:pt>
                <c:pt idx="2">
                  <c:v>0.9024668472836161</c:v>
                </c:pt>
                <c:pt idx="3">
                  <c:v>0.8167688578354485</c:v>
                </c:pt>
                <c:pt idx="4">
                  <c:v>0.6861542848994724</c:v>
                </c:pt>
                <c:pt idx="5">
                  <c:v>0.5348638243262512</c:v>
                </c:pt>
                <c:pt idx="6">
                  <c:v>0.36845857692856127</c:v>
                </c:pt>
                <c:pt idx="7">
                  <c:v>0.21460145444175102</c:v>
                </c:pt>
                <c:pt idx="8">
                  <c:v>0.09026094396121488</c:v>
                </c:pt>
                <c:pt idx="9">
                  <c:v>0.02309995722230144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Path 36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Sheet1!$D$81:$D$91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Sheet1!$AF$148:$AF$158</c:f>
              <c:numCache>
                <c:ptCount val="11"/>
                <c:pt idx="0">
                  <c:v>1</c:v>
                </c:pt>
                <c:pt idx="1">
                  <c:v>0.9998637973304276</c:v>
                </c:pt>
                <c:pt idx="2">
                  <c:v>0.9983655679651321</c:v>
                </c:pt>
                <c:pt idx="3">
                  <c:v>0.9846090983383274</c:v>
                </c:pt>
                <c:pt idx="4">
                  <c:v>0.9445655134840643</c:v>
                </c:pt>
                <c:pt idx="5">
                  <c:v>0.8568509942794879</c:v>
                </c:pt>
                <c:pt idx="6">
                  <c:v>0.611549986379733</c:v>
                </c:pt>
                <c:pt idx="7">
                  <c:v>0.2698174884227731</c:v>
                </c:pt>
                <c:pt idx="8">
                  <c:v>0.0634704440207028</c:v>
                </c:pt>
                <c:pt idx="9">
                  <c:v>0.009261781530918006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Path Flow - per unit of OTC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6323"/>
        <c:crosses val="autoZero"/>
        <c:auto val="1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Path Flow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6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43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0.56925</cdr:x>
      <cdr:y>0.215</cdr:y>
    </cdr:from>
    <cdr:to>
      <cdr:x>0.79075</cdr:x>
      <cdr:y>0.47075</cdr:y>
    </cdr:to>
    <cdr:graphicFrame>
      <cdr:nvGraphicFramePr>
        <cdr:cNvPr id="1" name="Chart 1"/>
        <cdr:cNvGraphicFramePr/>
      </cdr:nvGraphicFramePr>
      <cdr:xfrm>
        <a:off x="4914900" y="1266825"/>
        <a:ext cx="1914525" cy="15144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0.09525</cdr:x>
      <cdr:y>0.534</cdr:y>
    </cdr:from>
    <cdr:to>
      <cdr:x>0.29525</cdr:x>
      <cdr:y>0.87825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3152775"/>
          <a:ext cx="1724025" cy="2038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1.02              13.1
W00-01           .97              65.7
W01-02           .93              24.0
Su 99              .98              25.2
Su 00              .98              53.1
Su 01              .96              34.2
Sp 99            1.02                9.8
Sp 01              .97              60.3
Sp 02              .85                9.2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0.85425</cdr:y>
    </cdr:from>
    <cdr:to>
      <cdr:x>0.43275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Flow</a:t>
          </a:r>
        </a:p>
      </cdr:txBody>
    </cdr:sp>
  </cdr:relSizeAnchor>
  <cdr:relSizeAnchor xmlns:cdr="http://schemas.openxmlformats.org/drawingml/2006/chartDrawing">
    <cdr:from>
      <cdr:x>0.453</cdr:x>
      <cdr:y>0.85425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Flow</a:t>
          </a:r>
        </a:p>
      </cdr:txBody>
    </cdr:sp>
  </cdr:relSizeAnchor>
  <cdr:relSizeAnchor xmlns:cdr="http://schemas.openxmlformats.org/drawingml/2006/chartDrawing">
    <cdr:from>
      <cdr:x>0.1085</cdr:x>
      <cdr:y>0.5205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76575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N/A              N/A
W00-01         .78               2.0
W01-02         .73               0.5
Su 99           1.02             16.5
Su 00             .95               9.6
Su 01             .76               1.2
Sp 99             .97             12.0
Sp 01             .77               1.7
Sp 02             .90               5.0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0.854</cdr:y>
    </cdr:from>
    <cdr:to>
      <cdr:x>0.43275</cdr:x>
      <cdr:y>0.886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5048250"/>
          <a:ext cx="838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 to N Flow</a:t>
          </a:r>
        </a:p>
      </cdr:txBody>
    </cdr:sp>
  </cdr:relSizeAnchor>
  <cdr:relSizeAnchor xmlns:cdr="http://schemas.openxmlformats.org/drawingml/2006/chartDrawing">
    <cdr:from>
      <cdr:x>0.453</cdr:x>
      <cdr:y>0.854</cdr:y>
    </cdr:from>
    <cdr:to>
      <cdr:x>0.5405</cdr:x>
      <cdr:y>0.886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0" y="504825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 to S Flow</a:t>
          </a:r>
        </a:p>
      </cdr:txBody>
    </cdr:sp>
  </cdr:relSizeAnchor>
  <cdr:relSizeAnchor xmlns:cdr="http://schemas.openxmlformats.org/drawingml/2006/chartDrawing">
    <cdr:from>
      <cdr:x>0.1085</cdr:x>
      <cdr:y>0.52</cdr:y>
    </cdr:from>
    <cdr:to>
      <cdr:x>0.28875</cdr:x>
      <cdr:y>0.86775</cdr:y>
    </cdr:to>
    <cdr:sp>
      <cdr:nvSpPr>
        <cdr:cNvPr id="3" name="TextBox 3"/>
        <cdr:cNvSpPr txBox="1">
          <a:spLocks noChangeArrowheads="1"/>
        </cdr:cNvSpPr>
      </cdr:nvSpPr>
      <cdr:spPr>
        <a:xfrm>
          <a:off x="933450" y="3067050"/>
          <a:ext cx="1552575" cy="2057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.64                  0
W00-01         .79               2.8
W01-02         .41                  0 
Su 99             .60               0.1
Su 00             .66               0.5
Su 01             .67               0.3
Sp 99             .56                  0
Sp 01             .73               0.2
Sp 02             .43                  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0.093</cdr:x>
      <cdr:y>0.522</cdr:y>
    </cdr:from>
    <cdr:to>
      <cdr:x>0.29025</cdr:x>
      <cdr:y>0.85575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0100" y="3086100"/>
          <a:ext cx="1704975" cy="1971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.90             6.7
W00-01         .95           17.1
W01-02         .69             0.3
Su 99             .95           12.8
Su 00             .96           26.1
Su 01             .95           19.1
Sp 99             .80             1.9
Sp 01             .97           25.7
Sp 02             .76             1.5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0.5435</cdr:x>
      <cdr:y>0.215</cdr:y>
    </cdr:from>
    <cdr:to>
      <cdr:x>0.79075</cdr:x>
      <cdr:y>0.52275</cdr:y>
    </cdr:to>
    <cdr:graphicFrame>
      <cdr:nvGraphicFramePr>
        <cdr:cNvPr id="1" name="Chart 1"/>
        <cdr:cNvGraphicFramePr/>
      </cdr:nvGraphicFramePr>
      <cdr:xfrm>
        <a:off x="4686300" y="1266825"/>
        <a:ext cx="2133600" cy="18192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0.0995</cdr:x>
      <cdr:y>0.53525</cdr:y>
    </cdr:from>
    <cdr:to>
      <cdr:x>0.293</cdr:x>
      <cdr:y>0.8775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3162300"/>
          <a:ext cx="1676400" cy="2028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                    Max        % Time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.96              29.8
W00-01         .95              15.4
W01-02         .76                1.2
Su 99             .97              38.7
Su 00             .94              15.1
Su 01             .94              15.0
Sp 99             .97              35.1
Sp 01             .95              26.4
Sp 02             .91                9.3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0.567</cdr:x>
      <cdr:y>0.215</cdr:y>
    </cdr:from>
    <cdr:to>
      <cdr:x>0.79075</cdr:x>
      <cdr:y>0.5025</cdr:y>
    </cdr:to>
    <cdr:graphicFrame>
      <cdr:nvGraphicFramePr>
        <cdr:cNvPr id="1" name="Chart 1"/>
        <cdr:cNvGraphicFramePr/>
      </cdr:nvGraphicFramePr>
      <cdr:xfrm>
        <a:off x="4895850" y="1266825"/>
        <a:ext cx="1933575" cy="170497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0.107</cdr:x>
      <cdr:y>0.5025</cdr:y>
    </cdr:from>
    <cdr:to>
      <cdr:x>0.29375</cdr:x>
      <cdr:y>0.8425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2971800"/>
          <a:ext cx="1609725" cy="2009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Max        % Time
               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Flow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     </a:t>
          </a:r>
          <a:r>
            <a:rPr lang="en-US" cap="none" sz="800" b="1" i="0" u="sng" baseline="0">
              <a:latin typeface="Arial"/>
              <a:ea typeface="Arial"/>
              <a:cs typeface="Arial"/>
            </a:rPr>
            <a:t>&gt;75% OTC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W98-99         .91             23.6
W00-01         .81               3.2
W01-02         .83               6.2
Su 99             .99             50.9
Su 00             .92             14.6
Su 01             .84             13.1
Sp 99             .96             21.9
Sp 01             .82               2.1
Sp 02             .85               5.3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G210"/>
  <sheetViews>
    <sheetView workbookViewId="0" topLeftCell="A162">
      <selection activeCell="AD93" sqref="AD93"/>
    </sheetView>
  </sheetViews>
  <sheetFormatPr defaultColWidth="9.140625" defaultRowHeight="12.75"/>
  <sheetData>
    <row r="4" ht="12.75">
      <c r="B4" s="1" t="s">
        <v>22</v>
      </c>
    </row>
    <row r="8" spans="2:33" ht="12.75">
      <c r="B8" t="s">
        <v>13</v>
      </c>
      <c r="F8" t="s">
        <v>0</v>
      </c>
      <c r="H8" t="s">
        <v>1</v>
      </c>
      <c r="K8" t="s">
        <v>2</v>
      </c>
      <c r="M8" t="s">
        <v>3</v>
      </c>
      <c r="P8" t="s">
        <v>4</v>
      </c>
      <c r="R8" t="s">
        <v>5</v>
      </c>
      <c r="U8" t="s">
        <v>6</v>
      </c>
      <c r="W8" t="s">
        <v>7</v>
      </c>
      <c r="Z8" t="s">
        <v>8</v>
      </c>
      <c r="AB8" t="s">
        <v>9</v>
      </c>
      <c r="AE8" t="s">
        <v>10</v>
      </c>
      <c r="AG8" t="s">
        <v>11</v>
      </c>
    </row>
    <row r="9" ht="12.75">
      <c r="AF9">
        <v>1</v>
      </c>
    </row>
    <row r="10" spans="4:33" ht="12.75">
      <c r="D10">
        <v>0.1</v>
      </c>
      <c r="F10">
        <v>208</v>
      </c>
      <c r="G10">
        <v>0.939145699</v>
      </c>
      <c r="H10">
        <v>83</v>
      </c>
      <c r="I10">
        <v>0.411347518</v>
      </c>
      <c r="K10">
        <v>0</v>
      </c>
      <c r="L10">
        <v>1</v>
      </c>
      <c r="M10" t="s">
        <v>12</v>
      </c>
      <c r="P10">
        <v>167</v>
      </c>
      <c r="Q10">
        <v>0.947893916</v>
      </c>
      <c r="R10">
        <v>124</v>
      </c>
      <c r="S10">
        <v>0.645714286</v>
      </c>
      <c r="U10">
        <v>160</v>
      </c>
      <c r="V10">
        <v>0.496855346</v>
      </c>
      <c r="W10">
        <v>227</v>
      </c>
      <c r="X10">
        <v>0.928368571</v>
      </c>
      <c r="Z10">
        <v>257</v>
      </c>
      <c r="AA10">
        <v>0.917495987</v>
      </c>
      <c r="AB10">
        <v>122</v>
      </c>
      <c r="AC10">
        <v>0.67115903</v>
      </c>
      <c r="AE10">
        <v>28</v>
      </c>
      <c r="AF10">
        <v>0.992070235</v>
      </c>
      <c r="AG10" t="s">
        <v>12</v>
      </c>
    </row>
    <row r="11" spans="4:32" ht="12.75">
      <c r="D11">
        <v>0.2</v>
      </c>
      <c r="F11">
        <v>539</v>
      </c>
      <c r="G11">
        <v>0.842305442</v>
      </c>
      <c r="H11">
        <v>125</v>
      </c>
      <c r="I11">
        <v>0.113475177</v>
      </c>
      <c r="K11">
        <v>0</v>
      </c>
      <c r="L11">
        <v>1</v>
      </c>
      <c r="P11">
        <v>380</v>
      </c>
      <c r="Q11">
        <v>0.881435257</v>
      </c>
      <c r="R11">
        <v>208</v>
      </c>
      <c r="S11">
        <v>0.405714286</v>
      </c>
      <c r="U11">
        <v>246</v>
      </c>
      <c r="V11">
        <v>0.226415094</v>
      </c>
      <c r="W11">
        <v>620</v>
      </c>
      <c r="X11">
        <v>0.804354686</v>
      </c>
      <c r="Z11">
        <v>462</v>
      </c>
      <c r="AA11">
        <v>0.851685393</v>
      </c>
      <c r="AB11">
        <v>201</v>
      </c>
      <c r="AC11">
        <v>0.458221024</v>
      </c>
      <c r="AE11">
        <v>36</v>
      </c>
      <c r="AF11">
        <v>0.989804588</v>
      </c>
    </row>
    <row r="12" spans="4:32" ht="12.75">
      <c r="D12">
        <v>0.3</v>
      </c>
      <c r="F12">
        <v>1013</v>
      </c>
      <c r="G12">
        <v>0.703627853</v>
      </c>
      <c r="H12">
        <v>137</v>
      </c>
      <c r="I12">
        <v>0.028368794</v>
      </c>
      <c r="K12">
        <v>8</v>
      </c>
      <c r="L12">
        <v>0.997748382</v>
      </c>
      <c r="P12">
        <v>707</v>
      </c>
      <c r="Q12">
        <v>0.779407176</v>
      </c>
      <c r="R12">
        <v>262</v>
      </c>
      <c r="S12">
        <v>0.251428571</v>
      </c>
      <c r="U12">
        <v>290</v>
      </c>
      <c r="V12">
        <v>0.088050314</v>
      </c>
      <c r="W12">
        <v>1097</v>
      </c>
      <c r="X12">
        <v>0.653834017</v>
      </c>
      <c r="Z12">
        <v>724</v>
      </c>
      <c r="AA12">
        <v>0.767576244</v>
      </c>
      <c r="AB12">
        <v>273</v>
      </c>
      <c r="AC12">
        <v>0.264150943</v>
      </c>
      <c r="AE12">
        <v>85</v>
      </c>
      <c r="AF12">
        <v>0.975927499</v>
      </c>
    </row>
    <row r="13" spans="4:32" ht="12.75">
      <c r="D13">
        <v>0.4</v>
      </c>
      <c r="F13">
        <v>1683</v>
      </c>
      <c r="G13">
        <v>0.507606788</v>
      </c>
      <c r="H13">
        <v>139</v>
      </c>
      <c r="I13">
        <v>0.014184397</v>
      </c>
      <c r="K13">
        <v>29</v>
      </c>
      <c r="L13">
        <v>0.991837883</v>
      </c>
      <c r="P13">
        <v>1104</v>
      </c>
      <c r="Q13">
        <v>0.655538222</v>
      </c>
      <c r="R13">
        <v>316</v>
      </c>
      <c r="S13">
        <v>0.097142857</v>
      </c>
      <c r="U13">
        <v>309</v>
      </c>
      <c r="V13">
        <v>0.028301887</v>
      </c>
      <c r="W13">
        <v>1590</v>
      </c>
      <c r="X13">
        <v>0.498264437</v>
      </c>
      <c r="Z13">
        <v>1079</v>
      </c>
      <c r="AA13">
        <v>0.653611557</v>
      </c>
      <c r="AB13">
        <v>313</v>
      </c>
      <c r="AC13">
        <v>0.156334232</v>
      </c>
      <c r="AE13">
        <v>289</v>
      </c>
      <c r="AF13">
        <v>0.918153498</v>
      </c>
    </row>
    <row r="14" spans="4:32" ht="12.75">
      <c r="D14">
        <v>0.5</v>
      </c>
      <c r="F14">
        <v>2403</v>
      </c>
      <c r="G14">
        <v>0.296957285</v>
      </c>
      <c r="H14">
        <v>139</v>
      </c>
      <c r="I14">
        <v>0.014184397</v>
      </c>
      <c r="K14">
        <v>105</v>
      </c>
      <c r="L14">
        <v>0.970447509</v>
      </c>
      <c r="P14">
        <v>1599</v>
      </c>
      <c r="Q14">
        <v>0.501092044</v>
      </c>
      <c r="R14">
        <v>337</v>
      </c>
      <c r="S14">
        <v>0.037142857</v>
      </c>
      <c r="U14">
        <v>318</v>
      </c>
      <c r="V14">
        <v>0</v>
      </c>
      <c r="W14">
        <v>2104</v>
      </c>
      <c r="X14">
        <v>0.33606816</v>
      </c>
      <c r="Z14">
        <v>1485</v>
      </c>
      <c r="AA14">
        <v>0.523274478</v>
      </c>
      <c r="AB14">
        <v>353</v>
      </c>
      <c r="AC14">
        <v>0.04851752</v>
      </c>
      <c r="AE14">
        <v>900</v>
      </c>
      <c r="AF14">
        <v>0.745114698</v>
      </c>
    </row>
    <row r="15" spans="4:32" ht="12.75">
      <c r="D15">
        <v>0.6</v>
      </c>
      <c r="F15">
        <v>2972</v>
      </c>
      <c r="G15">
        <v>0.130485664</v>
      </c>
      <c r="H15">
        <v>139</v>
      </c>
      <c r="I15">
        <v>0.014184397</v>
      </c>
      <c r="K15">
        <v>384</v>
      </c>
      <c r="L15">
        <v>0.891922319</v>
      </c>
      <c r="P15">
        <v>2045</v>
      </c>
      <c r="Q15">
        <v>0.361934477</v>
      </c>
      <c r="R15">
        <v>346</v>
      </c>
      <c r="S15">
        <v>0.011428571</v>
      </c>
      <c r="U15">
        <v>318</v>
      </c>
      <c r="V15">
        <v>0</v>
      </c>
      <c r="W15">
        <v>2549</v>
      </c>
      <c r="X15">
        <v>0.195645314</v>
      </c>
      <c r="Z15">
        <v>1996</v>
      </c>
      <c r="AA15">
        <v>0.359229535</v>
      </c>
      <c r="AB15">
        <v>362</v>
      </c>
      <c r="AC15">
        <v>0.02425876</v>
      </c>
      <c r="AE15">
        <v>2369</v>
      </c>
      <c r="AF15">
        <v>0.329085245</v>
      </c>
    </row>
    <row r="16" spans="4:32" ht="12.75">
      <c r="D16">
        <v>0.7</v>
      </c>
      <c r="F16">
        <v>3262</v>
      </c>
      <c r="G16">
        <v>0.045640726</v>
      </c>
      <c r="H16">
        <v>139</v>
      </c>
      <c r="I16">
        <v>0.014184397</v>
      </c>
      <c r="K16">
        <v>884</v>
      </c>
      <c r="L16">
        <v>0.751196172</v>
      </c>
      <c r="P16">
        <v>2461</v>
      </c>
      <c r="Q16">
        <v>0.232137285</v>
      </c>
      <c r="R16">
        <v>350</v>
      </c>
      <c r="S16">
        <v>0</v>
      </c>
      <c r="U16">
        <v>318</v>
      </c>
      <c r="V16">
        <v>0</v>
      </c>
      <c r="W16">
        <v>2971</v>
      </c>
      <c r="X16">
        <v>0.062480278</v>
      </c>
      <c r="Z16">
        <v>2446</v>
      </c>
      <c r="AA16">
        <v>0.214767255</v>
      </c>
      <c r="AB16">
        <v>367</v>
      </c>
      <c r="AC16">
        <v>0.010781671</v>
      </c>
      <c r="AE16">
        <v>3288</v>
      </c>
      <c r="AF16">
        <v>0.068819031</v>
      </c>
    </row>
    <row r="17" spans="4:32" ht="12.75">
      <c r="D17">
        <v>0.8</v>
      </c>
      <c r="F17">
        <v>3403</v>
      </c>
      <c r="G17">
        <v>0.004388531</v>
      </c>
      <c r="H17">
        <v>140</v>
      </c>
      <c r="I17">
        <v>0.007092199</v>
      </c>
      <c r="K17">
        <v>1651</v>
      </c>
      <c r="L17">
        <v>0.535322263</v>
      </c>
      <c r="P17">
        <v>2845</v>
      </c>
      <c r="Q17">
        <v>0.112324493</v>
      </c>
      <c r="R17">
        <v>350</v>
      </c>
      <c r="S17">
        <v>0</v>
      </c>
      <c r="U17">
        <v>318</v>
      </c>
      <c r="V17">
        <v>0</v>
      </c>
      <c r="W17">
        <v>3149</v>
      </c>
      <c r="X17">
        <v>0.006311139</v>
      </c>
      <c r="Z17">
        <v>2786</v>
      </c>
      <c r="AA17">
        <v>0.105617978</v>
      </c>
      <c r="AB17">
        <v>370</v>
      </c>
      <c r="AC17">
        <v>0.002695418</v>
      </c>
      <c r="AE17">
        <v>3485</v>
      </c>
      <c r="AF17">
        <v>0.013027471</v>
      </c>
    </row>
    <row r="18" spans="4:32" ht="12.75">
      <c r="D18">
        <v>0.9</v>
      </c>
      <c r="F18">
        <v>3417</v>
      </c>
      <c r="G18">
        <v>0.000292569</v>
      </c>
      <c r="H18">
        <v>140</v>
      </c>
      <c r="I18">
        <v>0.007092199</v>
      </c>
      <c r="K18">
        <v>2759</v>
      </c>
      <c r="L18">
        <v>0.223473121</v>
      </c>
      <c r="P18">
        <v>3082</v>
      </c>
      <c r="Q18">
        <v>0.038377535</v>
      </c>
      <c r="R18">
        <v>350</v>
      </c>
      <c r="S18">
        <v>0</v>
      </c>
      <c r="U18">
        <v>318</v>
      </c>
      <c r="V18">
        <v>0</v>
      </c>
      <c r="W18">
        <v>3169</v>
      </c>
      <c r="X18">
        <v>0</v>
      </c>
      <c r="Z18">
        <v>3042</v>
      </c>
      <c r="AA18">
        <v>0.023434992</v>
      </c>
      <c r="AB18">
        <v>371</v>
      </c>
      <c r="AC18">
        <v>0</v>
      </c>
      <c r="AE18">
        <v>3525</v>
      </c>
      <c r="AF18">
        <v>0.001699235</v>
      </c>
    </row>
    <row r="19" spans="4:32" ht="12.75">
      <c r="D19">
        <v>1</v>
      </c>
      <c r="F19">
        <v>3418</v>
      </c>
      <c r="G19">
        <v>0</v>
      </c>
      <c r="H19">
        <v>141</v>
      </c>
      <c r="I19">
        <v>0</v>
      </c>
      <c r="K19">
        <v>3553</v>
      </c>
      <c r="L19">
        <v>0</v>
      </c>
      <c r="P19">
        <v>3205</v>
      </c>
      <c r="Q19">
        <v>0</v>
      </c>
      <c r="R19">
        <v>350</v>
      </c>
      <c r="S19">
        <v>0</v>
      </c>
      <c r="U19">
        <v>318</v>
      </c>
      <c r="V19">
        <v>0</v>
      </c>
      <c r="W19">
        <v>3169</v>
      </c>
      <c r="X19">
        <v>0</v>
      </c>
      <c r="Z19">
        <v>3115</v>
      </c>
      <c r="AA19">
        <v>0</v>
      </c>
      <c r="AB19">
        <v>371</v>
      </c>
      <c r="AC19">
        <v>0</v>
      </c>
      <c r="AE19">
        <v>3531</v>
      </c>
      <c r="AF19">
        <v>0</v>
      </c>
    </row>
    <row r="21" spans="4:32" ht="12.75">
      <c r="D21" t="s">
        <v>23</v>
      </c>
      <c r="G21">
        <v>0.78</v>
      </c>
      <c r="I21">
        <v>0.71</v>
      </c>
      <c r="L21">
        <v>0.97</v>
      </c>
      <c r="Q21">
        <v>0.95</v>
      </c>
      <c r="S21">
        <v>0.55</v>
      </c>
      <c r="V21">
        <v>0.44</v>
      </c>
      <c r="X21">
        <v>0.79</v>
      </c>
      <c r="AA21">
        <v>0.95</v>
      </c>
      <c r="AC21">
        <v>0.68</v>
      </c>
      <c r="AF21">
        <v>0.81</v>
      </c>
    </row>
    <row r="22" spans="4:32" ht="12.75">
      <c r="D22">
        <v>0.75</v>
      </c>
      <c r="F22">
        <v>3350</v>
      </c>
      <c r="G22">
        <v>0.019894675</v>
      </c>
      <c r="H22">
        <v>140</v>
      </c>
      <c r="I22">
        <v>0.007092199</v>
      </c>
      <c r="K22">
        <v>1217</v>
      </c>
      <c r="L22">
        <v>0.657472558</v>
      </c>
      <c r="P22">
        <v>2657</v>
      </c>
      <c r="Q22">
        <v>0.170982839</v>
      </c>
      <c r="R22">
        <v>350</v>
      </c>
      <c r="S22">
        <v>0</v>
      </c>
      <c r="U22">
        <v>318</v>
      </c>
      <c r="V22">
        <v>0</v>
      </c>
      <c r="W22">
        <v>3079</v>
      </c>
      <c r="X22">
        <v>0.028400126</v>
      </c>
      <c r="Z22">
        <v>2635</v>
      </c>
      <c r="AA22">
        <v>0.154093098</v>
      </c>
      <c r="AB22">
        <v>367</v>
      </c>
      <c r="AC22">
        <v>0.010781671</v>
      </c>
      <c r="AE22">
        <v>3417</v>
      </c>
      <c r="AF22">
        <v>0.032285472</v>
      </c>
    </row>
    <row r="23" spans="4:32" ht="12.75">
      <c r="D23">
        <v>0.95</v>
      </c>
      <c r="F23">
        <v>3418</v>
      </c>
      <c r="G23">
        <v>0</v>
      </c>
      <c r="H23">
        <v>141</v>
      </c>
      <c r="I23">
        <v>0</v>
      </c>
      <c r="K23">
        <v>3402</v>
      </c>
      <c r="L23">
        <v>0.042499296</v>
      </c>
      <c r="P23">
        <v>3168</v>
      </c>
      <c r="Q23">
        <v>0.011544462</v>
      </c>
      <c r="R23">
        <v>350</v>
      </c>
      <c r="S23">
        <v>0</v>
      </c>
      <c r="U23">
        <v>318</v>
      </c>
      <c r="V23">
        <v>0</v>
      </c>
      <c r="W23">
        <v>3169</v>
      </c>
      <c r="X23">
        <v>0</v>
      </c>
      <c r="Z23">
        <v>3085</v>
      </c>
      <c r="AA23">
        <v>0.009630819</v>
      </c>
      <c r="AB23">
        <v>371</v>
      </c>
      <c r="AC23">
        <v>0</v>
      </c>
      <c r="AE23">
        <v>3530</v>
      </c>
      <c r="AF23">
        <v>0.000283206</v>
      </c>
    </row>
    <row r="26" spans="2:33" ht="12.75">
      <c r="B26" t="s">
        <v>14</v>
      </c>
      <c r="F26" t="s">
        <v>0</v>
      </c>
      <c r="H26" t="s">
        <v>1</v>
      </c>
      <c r="K26" t="s">
        <v>2</v>
      </c>
      <c r="M26" t="s">
        <v>3</v>
      </c>
      <c r="P26" t="s">
        <v>4</v>
      </c>
      <c r="R26" t="s">
        <v>5</v>
      </c>
      <c r="U26" t="s">
        <v>6</v>
      </c>
      <c r="W26" t="s">
        <v>7</v>
      </c>
      <c r="Z26" t="s">
        <v>8</v>
      </c>
      <c r="AB26" t="s">
        <v>9</v>
      </c>
      <c r="AE26" t="s">
        <v>10</v>
      </c>
      <c r="AG26" t="s">
        <v>11</v>
      </c>
    </row>
    <row r="27" spans="27:32" ht="12.75">
      <c r="AA27">
        <v>1</v>
      </c>
      <c r="AF27">
        <v>1</v>
      </c>
    </row>
    <row r="28" spans="4:33" ht="12.75">
      <c r="D28">
        <v>0.1</v>
      </c>
      <c r="F28">
        <v>412</v>
      </c>
      <c r="G28">
        <v>0.804831833</v>
      </c>
      <c r="H28">
        <v>398</v>
      </c>
      <c r="I28">
        <v>0.736946464</v>
      </c>
      <c r="K28">
        <v>1</v>
      </c>
      <c r="L28">
        <v>0.999724062</v>
      </c>
      <c r="M28" t="s">
        <v>12</v>
      </c>
      <c r="P28">
        <v>306</v>
      </c>
      <c r="Q28">
        <v>0.90176565</v>
      </c>
      <c r="R28">
        <v>287</v>
      </c>
      <c r="S28">
        <v>0.436149312</v>
      </c>
      <c r="U28">
        <v>896</v>
      </c>
      <c r="V28">
        <v>0.566311713</v>
      </c>
      <c r="W28">
        <v>757</v>
      </c>
      <c r="X28">
        <v>0.514120668</v>
      </c>
      <c r="Z28">
        <v>297</v>
      </c>
      <c r="AA28">
        <v>0.909174312</v>
      </c>
      <c r="AB28">
        <v>157</v>
      </c>
      <c r="AC28">
        <v>0.556497175</v>
      </c>
      <c r="AE28">
        <v>0</v>
      </c>
      <c r="AF28">
        <v>1</v>
      </c>
      <c r="AG28" t="s">
        <v>12</v>
      </c>
    </row>
    <row r="29" spans="4:32" ht="12.75">
      <c r="D29">
        <v>0.2</v>
      </c>
      <c r="F29">
        <v>779</v>
      </c>
      <c r="G29">
        <v>0.630980578</v>
      </c>
      <c r="H29">
        <v>799</v>
      </c>
      <c r="I29">
        <v>0.471910112</v>
      </c>
      <c r="K29">
        <v>18</v>
      </c>
      <c r="L29">
        <v>0.995033113</v>
      </c>
      <c r="P29">
        <v>774</v>
      </c>
      <c r="Q29">
        <v>0.75152488</v>
      </c>
      <c r="R29">
        <v>423</v>
      </c>
      <c r="S29">
        <v>0.168958743</v>
      </c>
      <c r="U29">
        <v>1629</v>
      </c>
      <c r="V29">
        <v>0.211519845</v>
      </c>
      <c r="W29">
        <v>1142</v>
      </c>
      <c r="X29">
        <v>0.267008986</v>
      </c>
      <c r="Z29">
        <v>728</v>
      </c>
      <c r="AA29">
        <v>0.777370031</v>
      </c>
      <c r="AB29">
        <v>251</v>
      </c>
      <c r="AC29">
        <v>0.290960452</v>
      </c>
      <c r="AE29">
        <v>0</v>
      </c>
      <c r="AF29">
        <v>1</v>
      </c>
    </row>
    <row r="30" spans="4:32" ht="12.75">
      <c r="D30">
        <v>0.3</v>
      </c>
      <c r="F30">
        <v>1176</v>
      </c>
      <c r="G30">
        <v>0.442918048</v>
      </c>
      <c r="H30">
        <v>1108</v>
      </c>
      <c r="I30">
        <v>0.267680106</v>
      </c>
      <c r="K30">
        <v>74</v>
      </c>
      <c r="L30">
        <v>0.979580574</v>
      </c>
      <c r="P30">
        <v>1330</v>
      </c>
      <c r="Q30">
        <v>0.573033708</v>
      </c>
      <c r="R30">
        <v>491</v>
      </c>
      <c r="S30">
        <v>0.035363458</v>
      </c>
      <c r="U30">
        <v>2001</v>
      </c>
      <c r="V30">
        <v>0.031461762</v>
      </c>
      <c r="W30">
        <v>1386</v>
      </c>
      <c r="X30">
        <v>0.110397946</v>
      </c>
      <c r="Z30">
        <v>1211</v>
      </c>
      <c r="AA30">
        <v>0.629663609</v>
      </c>
      <c r="AB30">
        <v>336</v>
      </c>
      <c r="AC30">
        <v>0.050847458</v>
      </c>
      <c r="AE30">
        <v>26</v>
      </c>
      <c r="AF30">
        <v>0.992825607</v>
      </c>
    </row>
    <row r="31" spans="4:32" ht="12.75">
      <c r="D31">
        <v>0.4</v>
      </c>
      <c r="F31">
        <v>1555</v>
      </c>
      <c r="G31">
        <v>0.263382283</v>
      </c>
      <c r="H31">
        <v>1351</v>
      </c>
      <c r="I31">
        <v>0.107072042</v>
      </c>
      <c r="K31">
        <v>237</v>
      </c>
      <c r="L31">
        <v>0.934602649</v>
      </c>
      <c r="P31">
        <v>1968</v>
      </c>
      <c r="Q31">
        <v>0.368218299</v>
      </c>
      <c r="R31">
        <v>503</v>
      </c>
      <c r="S31">
        <v>0.011787819</v>
      </c>
      <c r="U31">
        <v>2063</v>
      </c>
      <c r="V31">
        <v>0.001452081</v>
      </c>
      <c r="W31">
        <v>1537</v>
      </c>
      <c r="X31">
        <v>0.013478819</v>
      </c>
      <c r="Z31">
        <v>1797</v>
      </c>
      <c r="AA31">
        <v>0.450458716</v>
      </c>
      <c r="AB31">
        <v>352</v>
      </c>
      <c r="AC31">
        <v>0.005649718</v>
      </c>
      <c r="AE31">
        <v>77</v>
      </c>
      <c r="AF31">
        <v>0.978752759</v>
      </c>
    </row>
    <row r="32" spans="4:32" ht="12.75">
      <c r="D32">
        <v>0.5</v>
      </c>
      <c r="F32">
        <v>1896</v>
      </c>
      <c r="G32">
        <v>0.101847466</v>
      </c>
      <c r="H32">
        <v>1445</v>
      </c>
      <c r="I32">
        <v>0.04494382</v>
      </c>
      <c r="K32">
        <v>663</v>
      </c>
      <c r="L32">
        <v>0.81705298</v>
      </c>
      <c r="P32">
        <v>2569</v>
      </c>
      <c r="Q32">
        <v>0.175280899</v>
      </c>
      <c r="R32">
        <v>508</v>
      </c>
      <c r="S32">
        <v>0.001964637</v>
      </c>
      <c r="U32">
        <v>2066</v>
      </c>
      <c r="V32">
        <v>0</v>
      </c>
      <c r="W32">
        <v>1558</v>
      </c>
      <c r="X32">
        <v>0</v>
      </c>
      <c r="Z32">
        <v>2392</v>
      </c>
      <c r="AA32">
        <v>0.268501529</v>
      </c>
      <c r="AB32">
        <v>354</v>
      </c>
      <c r="AC32">
        <v>0</v>
      </c>
      <c r="AE32">
        <v>592</v>
      </c>
      <c r="AF32">
        <v>0.836644592</v>
      </c>
    </row>
    <row r="33" spans="4:32" ht="12.75">
      <c r="D33">
        <v>0.6</v>
      </c>
      <c r="F33">
        <v>2038</v>
      </c>
      <c r="G33">
        <v>0.034580767</v>
      </c>
      <c r="H33">
        <v>1490</v>
      </c>
      <c r="I33">
        <v>0.015201586</v>
      </c>
      <c r="K33">
        <v>1513</v>
      </c>
      <c r="L33">
        <v>0.582505519</v>
      </c>
      <c r="P33">
        <v>2947</v>
      </c>
      <c r="Q33">
        <v>0.053932584</v>
      </c>
      <c r="R33">
        <v>509</v>
      </c>
      <c r="S33">
        <v>0</v>
      </c>
      <c r="U33">
        <v>2066</v>
      </c>
      <c r="V33">
        <v>0</v>
      </c>
      <c r="W33">
        <v>1558</v>
      </c>
      <c r="X33">
        <v>0</v>
      </c>
      <c r="Z33">
        <v>2921</v>
      </c>
      <c r="AA33">
        <v>0.106727829</v>
      </c>
      <c r="AB33">
        <v>354</v>
      </c>
      <c r="AC33">
        <v>0</v>
      </c>
      <c r="AE33">
        <v>1865</v>
      </c>
      <c r="AF33">
        <v>0.485375276</v>
      </c>
    </row>
    <row r="34" spans="4:32" ht="12.75">
      <c r="D34">
        <v>0.7</v>
      </c>
      <c r="F34">
        <v>2081</v>
      </c>
      <c r="G34">
        <v>0.014211274</v>
      </c>
      <c r="H34">
        <v>1509</v>
      </c>
      <c r="I34">
        <v>0.002643754</v>
      </c>
      <c r="K34">
        <v>2367</v>
      </c>
      <c r="L34">
        <v>0.346854305</v>
      </c>
      <c r="P34">
        <v>3087</v>
      </c>
      <c r="Q34">
        <v>0.008988764</v>
      </c>
      <c r="R34">
        <v>509</v>
      </c>
      <c r="S34">
        <v>0</v>
      </c>
      <c r="U34">
        <v>2066</v>
      </c>
      <c r="V34">
        <v>0</v>
      </c>
      <c r="W34">
        <v>1558</v>
      </c>
      <c r="X34">
        <v>0</v>
      </c>
      <c r="Z34">
        <v>3173</v>
      </c>
      <c r="AA34">
        <v>0.029663609</v>
      </c>
      <c r="AB34">
        <v>354</v>
      </c>
      <c r="AC34">
        <v>0</v>
      </c>
      <c r="AE34">
        <v>3044</v>
      </c>
      <c r="AF34">
        <v>0.16004415</v>
      </c>
    </row>
    <row r="35" spans="4:32" ht="12.75">
      <c r="D35">
        <v>0.8</v>
      </c>
      <c r="F35">
        <v>2107</v>
      </c>
      <c r="G35">
        <v>0.001894837</v>
      </c>
      <c r="H35">
        <v>1511</v>
      </c>
      <c r="I35">
        <v>0.001321877</v>
      </c>
      <c r="K35">
        <v>3040</v>
      </c>
      <c r="L35">
        <v>0.161147903</v>
      </c>
      <c r="P35">
        <v>3113</v>
      </c>
      <c r="Q35">
        <v>0.000642055</v>
      </c>
      <c r="R35">
        <v>509</v>
      </c>
      <c r="S35">
        <v>0</v>
      </c>
      <c r="U35">
        <v>2066</v>
      </c>
      <c r="V35">
        <v>0</v>
      </c>
      <c r="W35">
        <v>1558</v>
      </c>
      <c r="X35">
        <v>0</v>
      </c>
      <c r="Z35">
        <v>3253</v>
      </c>
      <c r="AA35">
        <v>0.005198777</v>
      </c>
      <c r="AB35">
        <v>354</v>
      </c>
      <c r="AC35">
        <v>0</v>
      </c>
      <c r="AE35">
        <v>3550</v>
      </c>
      <c r="AF35">
        <v>0.020419426</v>
      </c>
    </row>
    <row r="36" spans="4:32" ht="12.75">
      <c r="D36">
        <v>0.9</v>
      </c>
      <c r="F36">
        <v>2111</v>
      </c>
      <c r="G36">
        <v>0</v>
      </c>
      <c r="H36">
        <v>1513</v>
      </c>
      <c r="I36">
        <v>0</v>
      </c>
      <c r="K36">
        <v>3502</v>
      </c>
      <c r="L36">
        <v>0.033664459</v>
      </c>
      <c r="P36">
        <v>3115</v>
      </c>
      <c r="Q36">
        <v>0</v>
      </c>
      <c r="R36">
        <v>509</v>
      </c>
      <c r="S36">
        <v>0</v>
      </c>
      <c r="U36">
        <v>2066</v>
      </c>
      <c r="V36">
        <v>0</v>
      </c>
      <c r="W36">
        <v>1558</v>
      </c>
      <c r="X36">
        <v>0</v>
      </c>
      <c r="Z36">
        <v>3268</v>
      </c>
      <c r="AA36">
        <v>0.000611621</v>
      </c>
      <c r="AB36">
        <v>354</v>
      </c>
      <c r="AC36">
        <v>0</v>
      </c>
      <c r="AE36">
        <v>3621</v>
      </c>
      <c r="AF36">
        <v>0.000827815</v>
      </c>
    </row>
    <row r="37" spans="4:32" ht="12.75">
      <c r="D37">
        <v>1</v>
      </c>
      <c r="F37">
        <v>2111</v>
      </c>
      <c r="G37">
        <v>0</v>
      </c>
      <c r="H37">
        <v>1513</v>
      </c>
      <c r="I37">
        <v>0</v>
      </c>
      <c r="K37">
        <v>3624</v>
      </c>
      <c r="L37">
        <v>0</v>
      </c>
      <c r="P37">
        <v>3115</v>
      </c>
      <c r="Q37">
        <v>0</v>
      </c>
      <c r="R37">
        <v>509</v>
      </c>
      <c r="S37">
        <v>0</v>
      </c>
      <c r="U37">
        <v>2066</v>
      </c>
      <c r="V37">
        <v>0</v>
      </c>
      <c r="W37">
        <v>1558</v>
      </c>
      <c r="X37">
        <v>0</v>
      </c>
      <c r="Z37">
        <v>3270</v>
      </c>
      <c r="AA37">
        <v>0</v>
      </c>
      <c r="AB37">
        <v>354</v>
      </c>
      <c r="AC37">
        <v>0</v>
      </c>
      <c r="AE37">
        <v>3624</v>
      </c>
      <c r="AF37">
        <v>0</v>
      </c>
    </row>
    <row r="39" spans="4:32" ht="12.75">
      <c r="D39" t="s">
        <v>23</v>
      </c>
      <c r="G39">
        <v>0.73</v>
      </c>
      <c r="I39">
        <v>0.63</v>
      </c>
      <c r="L39">
        <v>0.93</v>
      </c>
      <c r="Q39">
        <v>0.69</v>
      </c>
      <c r="S39">
        <v>0.4</v>
      </c>
      <c r="V39">
        <v>0.34</v>
      </c>
      <c r="X39">
        <v>0.41</v>
      </c>
      <c r="AA39">
        <v>0.76</v>
      </c>
      <c r="AC39">
        <v>0.37</v>
      </c>
      <c r="AF39">
        <v>0.83</v>
      </c>
    </row>
    <row r="40" spans="4:32" ht="12.75">
      <c r="D40">
        <v>0.75</v>
      </c>
      <c r="F40">
        <v>2100</v>
      </c>
      <c r="G40">
        <v>0.005210801</v>
      </c>
      <c r="H40">
        <v>1510</v>
      </c>
      <c r="I40">
        <v>0.001982816</v>
      </c>
      <c r="K40">
        <v>2756</v>
      </c>
      <c r="L40">
        <v>0.239514349</v>
      </c>
      <c r="P40">
        <v>3105</v>
      </c>
      <c r="Q40">
        <v>0.003210273</v>
      </c>
      <c r="R40">
        <v>509</v>
      </c>
      <c r="S40">
        <v>0</v>
      </c>
      <c r="U40">
        <v>2066</v>
      </c>
      <c r="V40">
        <v>0</v>
      </c>
      <c r="W40">
        <v>1558</v>
      </c>
      <c r="X40">
        <v>0</v>
      </c>
      <c r="Z40">
        <v>3230</v>
      </c>
      <c r="AA40">
        <v>0.012232416</v>
      </c>
      <c r="AB40">
        <v>354</v>
      </c>
      <c r="AC40">
        <v>0</v>
      </c>
      <c r="AE40">
        <v>3400</v>
      </c>
      <c r="AF40">
        <v>0.061810155</v>
      </c>
    </row>
    <row r="41" spans="4:32" ht="12.75">
      <c r="D41">
        <v>0.95</v>
      </c>
      <c r="F41">
        <v>2111</v>
      </c>
      <c r="G41">
        <v>0</v>
      </c>
      <c r="H41">
        <v>1513</v>
      </c>
      <c r="I41">
        <v>0</v>
      </c>
      <c r="K41">
        <v>3612</v>
      </c>
      <c r="L41">
        <v>0.003311258</v>
      </c>
      <c r="P41">
        <v>3115</v>
      </c>
      <c r="Q41">
        <v>0</v>
      </c>
      <c r="R41">
        <v>509</v>
      </c>
      <c r="S41">
        <v>0</v>
      </c>
      <c r="U41">
        <v>2066</v>
      </c>
      <c r="V41">
        <v>0</v>
      </c>
      <c r="W41">
        <v>1558</v>
      </c>
      <c r="X41">
        <v>0</v>
      </c>
      <c r="Z41">
        <v>3269</v>
      </c>
      <c r="AA41">
        <v>0.00030581</v>
      </c>
      <c r="AB41">
        <v>354</v>
      </c>
      <c r="AC41">
        <v>0</v>
      </c>
      <c r="AE41">
        <v>3624</v>
      </c>
      <c r="AF41">
        <v>0</v>
      </c>
    </row>
    <row r="44" spans="2:33" ht="12.75">
      <c r="B44" t="s">
        <v>17</v>
      </c>
      <c r="F44" t="s">
        <v>0</v>
      </c>
      <c r="H44" t="s">
        <v>1</v>
      </c>
      <c r="K44" t="s">
        <v>2</v>
      </c>
      <c r="M44" t="s">
        <v>3</v>
      </c>
      <c r="P44" t="s">
        <v>4</v>
      </c>
      <c r="R44" t="s">
        <v>5</v>
      </c>
      <c r="U44" t="s">
        <v>6</v>
      </c>
      <c r="W44" t="s">
        <v>7</v>
      </c>
      <c r="Z44" t="s">
        <v>8</v>
      </c>
      <c r="AB44" t="s">
        <v>9</v>
      </c>
      <c r="AE44" t="s">
        <v>10</v>
      </c>
      <c r="AG44" t="s">
        <v>15</v>
      </c>
    </row>
    <row r="45" spans="27:32" ht="12.75">
      <c r="AA45">
        <v>1</v>
      </c>
      <c r="AF45">
        <v>1</v>
      </c>
    </row>
    <row r="46" spans="4:33" ht="12.75">
      <c r="D46">
        <v>0.1</v>
      </c>
      <c r="F46">
        <v>109</v>
      </c>
      <c r="G46">
        <v>0.759911894</v>
      </c>
      <c r="H46">
        <v>126</v>
      </c>
      <c r="I46">
        <v>0.875</v>
      </c>
      <c r="K46">
        <v>10</v>
      </c>
      <c r="L46">
        <v>0.993098689</v>
      </c>
      <c r="M46" t="s">
        <v>16</v>
      </c>
      <c r="P46">
        <v>52</v>
      </c>
      <c r="Q46">
        <v>0.959814529</v>
      </c>
      <c r="R46">
        <v>95</v>
      </c>
      <c r="S46">
        <v>0.437869822</v>
      </c>
      <c r="U46">
        <v>154</v>
      </c>
      <c r="V46">
        <v>0.871773522</v>
      </c>
      <c r="W46">
        <v>143</v>
      </c>
      <c r="X46">
        <v>0.456273764</v>
      </c>
      <c r="Z46">
        <v>9</v>
      </c>
      <c r="AA46">
        <v>0.993741307</v>
      </c>
      <c r="AB46" t="s">
        <v>12</v>
      </c>
      <c r="AE46">
        <v>0</v>
      </c>
      <c r="AF46">
        <v>1</v>
      </c>
      <c r="AG46" t="s">
        <v>12</v>
      </c>
    </row>
    <row r="47" spans="4:32" ht="12.75">
      <c r="D47">
        <v>0.2</v>
      </c>
      <c r="F47">
        <v>202</v>
      </c>
      <c r="G47">
        <v>0.555066079</v>
      </c>
      <c r="H47">
        <v>290</v>
      </c>
      <c r="I47">
        <v>0.712301587</v>
      </c>
      <c r="K47">
        <v>40</v>
      </c>
      <c r="L47">
        <v>0.972394755</v>
      </c>
      <c r="P47">
        <v>192</v>
      </c>
      <c r="Q47">
        <v>0.851622875</v>
      </c>
      <c r="R47">
        <v>139</v>
      </c>
      <c r="S47">
        <v>0.177514793</v>
      </c>
      <c r="U47">
        <v>313</v>
      </c>
      <c r="V47">
        <v>0.739383847</v>
      </c>
      <c r="W47">
        <v>209</v>
      </c>
      <c r="X47">
        <v>0.205323194</v>
      </c>
      <c r="Z47">
        <v>41</v>
      </c>
      <c r="AA47">
        <v>0.971488178</v>
      </c>
      <c r="AE47">
        <v>0</v>
      </c>
      <c r="AF47">
        <v>1</v>
      </c>
    </row>
    <row r="48" spans="4:32" ht="12.75">
      <c r="D48">
        <v>0.3</v>
      </c>
      <c r="F48">
        <v>288</v>
      </c>
      <c r="G48">
        <v>0.365638767</v>
      </c>
      <c r="H48">
        <v>446</v>
      </c>
      <c r="I48">
        <v>0.557539683</v>
      </c>
      <c r="K48">
        <v>72</v>
      </c>
      <c r="L48">
        <v>0.950310559</v>
      </c>
      <c r="P48">
        <v>335</v>
      </c>
      <c r="Q48">
        <v>0.741112828</v>
      </c>
      <c r="R48">
        <v>164</v>
      </c>
      <c r="S48">
        <v>0.029585799</v>
      </c>
      <c r="U48">
        <v>505</v>
      </c>
      <c r="V48">
        <v>0.579517069</v>
      </c>
      <c r="W48">
        <v>234</v>
      </c>
      <c r="X48">
        <v>0.11026616</v>
      </c>
      <c r="Z48">
        <v>95</v>
      </c>
      <c r="AA48">
        <v>0.933936022</v>
      </c>
      <c r="AE48">
        <v>0</v>
      </c>
      <c r="AF48">
        <v>1</v>
      </c>
    </row>
    <row r="49" spans="4:32" ht="12.75">
      <c r="D49">
        <v>0.4</v>
      </c>
      <c r="F49">
        <v>366</v>
      </c>
      <c r="G49">
        <v>0.193832599</v>
      </c>
      <c r="H49">
        <v>593</v>
      </c>
      <c r="I49">
        <v>0.411706349</v>
      </c>
      <c r="K49">
        <v>157</v>
      </c>
      <c r="L49">
        <v>0.891649413</v>
      </c>
      <c r="P49">
        <v>463</v>
      </c>
      <c r="Q49">
        <v>0.642194745</v>
      </c>
      <c r="R49">
        <v>168</v>
      </c>
      <c r="S49">
        <v>0.00591716</v>
      </c>
      <c r="U49">
        <v>654</v>
      </c>
      <c r="V49">
        <v>0.455453789</v>
      </c>
      <c r="W49">
        <v>256</v>
      </c>
      <c r="X49">
        <v>0.02661597</v>
      </c>
      <c r="Z49">
        <v>229</v>
      </c>
      <c r="AA49">
        <v>0.840751043</v>
      </c>
      <c r="AE49">
        <v>0</v>
      </c>
      <c r="AF49">
        <v>1</v>
      </c>
    </row>
    <row r="50" spans="4:32" ht="12.75">
      <c r="D50">
        <v>0.5</v>
      </c>
      <c r="F50">
        <v>430</v>
      </c>
      <c r="G50">
        <v>0.052863436</v>
      </c>
      <c r="H50">
        <v>761</v>
      </c>
      <c r="I50">
        <v>0.245039683</v>
      </c>
      <c r="K50">
        <v>457</v>
      </c>
      <c r="L50">
        <v>0.684610076</v>
      </c>
      <c r="P50">
        <v>586</v>
      </c>
      <c r="Q50">
        <v>0.547140649</v>
      </c>
      <c r="R50">
        <v>169</v>
      </c>
      <c r="S50">
        <v>0</v>
      </c>
      <c r="U50">
        <v>801</v>
      </c>
      <c r="V50">
        <v>0.333055787</v>
      </c>
      <c r="W50">
        <v>263</v>
      </c>
      <c r="X50">
        <v>0</v>
      </c>
      <c r="Z50">
        <v>531</v>
      </c>
      <c r="AA50">
        <v>0.630737135</v>
      </c>
      <c r="AE50">
        <v>64</v>
      </c>
      <c r="AF50">
        <v>0.956284153</v>
      </c>
    </row>
    <row r="51" spans="4:32" ht="12.75">
      <c r="D51">
        <v>0.6</v>
      </c>
      <c r="F51">
        <v>448</v>
      </c>
      <c r="G51">
        <v>0.013215859</v>
      </c>
      <c r="H51">
        <v>872</v>
      </c>
      <c r="I51">
        <v>0.134920635</v>
      </c>
      <c r="K51">
        <v>673</v>
      </c>
      <c r="L51">
        <v>0.535541753</v>
      </c>
      <c r="P51">
        <v>723</v>
      </c>
      <c r="Q51">
        <v>0.441267388</v>
      </c>
      <c r="R51">
        <v>169</v>
      </c>
      <c r="S51">
        <v>0</v>
      </c>
      <c r="U51">
        <v>1045</v>
      </c>
      <c r="V51">
        <v>0.129891757</v>
      </c>
      <c r="W51">
        <v>263</v>
      </c>
      <c r="X51">
        <v>0</v>
      </c>
      <c r="Z51">
        <v>659</v>
      </c>
      <c r="AA51">
        <v>0.541724618</v>
      </c>
      <c r="AE51">
        <v>252</v>
      </c>
      <c r="AF51">
        <v>0.827868852</v>
      </c>
    </row>
    <row r="52" spans="4:32" ht="12.75">
      <c r="D52">
        <v>0.7</v>
      </c>
      <c r="F52">
        <v>454</v>
      </c>
      <c r="G52">
        <v>0</v>
      </c>
      <c r="H52">
        <v>943</v>
      </c>
      <c r="I52">
        <v>0.064484127</v>
      </c>
      <c r="K52">
        <v>987</v>
      </c>
      <c r="L52">
        <v>0.31884058</v>
      </c>
      <c r="P52">
        <v>842</v>
      </c>
      <c r="Q52">
        <v>0.349304482</v>
      </c>
      <c r="R52">
        <v>169</v>
      </c>
      <c r="S52">
        <v>0</v>
      </c>
      <c r="U52">
        <v>1171</v>
      </c>
      <c r="V52">
        <v>0.024979184</v>
      </c>
      <c r="W52">
        <v>263</v>
      </c>
      <c r="X52">
        <v>0</v>
      </c>
      <c r="Z52">
        <v>856</v>
      </c>
      <c r="AA52">
        <v>0.40472879</v>
      </c>
      <c r="AE52">
        <v>691</v>
      </c>
      <c r="AF52">
        <v>0.528005464</v>
      </c>
    </row>
    <row r="53" spans="4:32" ht="12.75">
      <c r="D53">
        <v>0.8</v>
      </c>
      <c r="F53">
        <v>454</v>
      </c>
      <c r="G53">
        <v>0</v>
      </c>
      <c r="H53">
        <v>982</v>
      </c>
      <c r="I53">
        <v>0.025793651</v>
      </c>
      <c r="K53">
        <v>1203</v>
      </c>
      <c r="L53">
        <v>0.169772257</v>
      </c>
      <c r="P53">
        <v>1032</v>
      </c>
      <c r="Q53">
        <v>0.202472952</v>
      </c>
      <c r="R53">
        <v>169</v>
      </c>
      <c r="S53">
        <v>0</v>
      </c>
      <c r="U53">
        <v>1196</v>
      </c>
      <c r="V53">
        <v>0.004163197</v>
      </c>
      <c r="W53">
        <v>263</v>
      </c>
      <c r="X53">
        <v>0</v>
      </c>
      <c r="Z53">
        <v>1102</v>
      </c>
      <c r="AA53">
        <v>0.233657858</v>
      </c>
      <c r="AE53">
        <v>1059</v>
      </c>
      <c r="AF53">
        <v>0.276639344</v>
      </c>
    </row>
    <row r="54" spans="4:32" ht="12.75">
      <c r="D54">
        <v>0.9</v>
      </c>
      <c r="F54">
        <v>454</v>
      </c>
      <c r="G54">
        <v>0</v>
      </c>
      <c r="H54">
        <v>997</v>
      </c>
      <c r="I54">
        <v>0.010912698</v>
      </c>
      <c r="K54">
        <v>1341</v>
      </c>
      <c r="L54">
        <v>0.074534161</v>
      </c>
      <c r="P54">
        <v>1216</v>
      </c>
      <c r="Q54">
        <v>0.060278207</v>
      </c>
      <c r="R54">
        <v>169</v>
      </c>
      <c r="S54">
        <v>0</v>
      </c>
      <c r="U54">
        <v>1201</v>
      </c>
      <c r="V54">
        <v>0</v>
      </c>
      <c r="W54">
        <v>263</v>
      </c>
      <c r="X54">
        <v>0</v>
      </c>
      <c r="Z54">
        <v>1293</v>
      </c>
      <c r="AA54">
        <v>0.100834492</v>
      </c>
      <c r="AE54">
        <v>1377</v>
      </c>
      <c r="AF54">
        <v>0.05942623</v>
      </c>
    </row>
    <row r="55" spans="4:32" ht="12.75">
      <c r="D55">
        <v>1</v>
      </c>
      <c r="F55">
        <v>454</v>
      </c>
      <c r="G55">
        <v>0</v>
      </c>
      <c r="H55">
        <v>1008</v>
      </c>
      <c r="I55">
        <v>0</v>
      </c>
      <c r="K55">
        <v>1449</v>
      </c>
      <c r="L55">
        <v>0</v>
      </c>
      <c r="P55">
        <v>1294</v>
      </c>
      <c r="Q55">
        <v>0</v>
      </c>
      <c r="R55">
        <v>169</v>
      </c>
      <c r="S55">
        <v>0</v>
      </c>
      <c r="U55">
        <v>1201</v>
      </c>
      <c r="V55">
        <v>0</v>
      </c>
      <c r="W55">
        <v>263</v>
      </c>
      <c r="X55">
        <v>0</v>
      </c>
      <c r="Z55">
        <v>1438</v>
      </c>
      <c r="AA55">
        <v>0</v>
      </c>
      <c r="AE55">
        <v>1464</v>
      </c>
      <c r="AF55">
        <v>0</v>
      </c>
    </row>
    <row r="57" spans="4:32" ht="12.75">
      <c r="D57" t="s">
        <v>23</v>
      </c>
      <c r="G57">
        <v>0.71</v>
      </c>
      <c r="I57">
        <v>0.91</v>
      </c>
      <c r="L57">
        <v>0.99</v>
      </c>
      <c r="Q57">
        <v>0.96</v>
      </c>
      <c r="S57">
        <v>0.39</v>
      </c>
      <c r="V57">
        <v>0.74</v>
      </c>
      <c r="X57">
        <v>0.42</v>
      </c>
      <c r="AA57">
        <v>0.95</v>
      </c>
      <c r="AF57">
        <v>0.96</v>
      </c>
    </row>
    <row r="58" spans="4:32" ht="12.75">
      <c r="D58">
        <v>0.75</v>
      </c>
      <c r="F58">
        <v>454</v>
      </c>
      <c r="G58">
        <v>0</v>
      </c>
      <c r="H58">
        <v>967</v>
      </c>
      <c r="I58">
        <v>0.040674603</v>
      </c>
      <c r="K58">
        <v>1090</v>
      </c>
      <c r="L58">
        <v>0.247757074</v>
      </c>
      <c r="P58">
        <v>888</v>
      </c>
      <c r="Q58">
        <v>0.313755796</v>
      </c>
      <c r="R58">
        <v>169</v>
      </c>
      <c r="S58">
        <v>0</v>
      </c>
      <c r="U58">
        <v>1191</v>
      </c>
      <c r="V58">
        <v>0.008326395</v>
      </c>
      <c r="W58">
        <v>263</v>
      </c>
      <c r="X58">
        <v>0</v>
      </c>
      <c r="Z58">
        <v>981</v>
      </c>
      <c r="AA58">
        <v>0.317802503</v>
      </c>
      <c r="AE58">
        <v>847</v>
      </c>
      <c r="AF58">
        <v>0.421448087</v>
      </c>
    </row>
    <row r="59" spans="4:32" ht="12.75">
      <c r="D59">
        <v>0.95</v>
      </c>
      <c r="F59">
        <v>454</v>
      </c>
      <c r="G59">
        <v>0</v>
      </c>
      <c r="H59">
        <v>1005</v>
      </c>
      <c r="I59">
        <v>0.00297619</v>
      </c>
      <c r="K59">
        <v>1404</v>
      </c>
      <c r="L59">
        <v>0.031055901</v>
      </c>
      <c r="P59">
        <v>1275</v>
      </c>
      <c r="Q59">
        <v>0.014683153</v>
      </c>
      <c r="R59">
        <v>169</v>
      </c>
      <c r="S59">
        <v>0</v>
      </c>
      <c r="U59">
        <v>1201</v>
      </c>
      <c r="V59">
        <v>0</v>
      </c>
      <c r="W59">
        <v>263</v>
      </c>
      <c r="X59">
        <v>0</v>
      </c>
      <c r="Z59">
        <v>1421</v>
      </c>
      <c r="AA59">
        <v>0.011821975</v>
      </c>
      <c r="AE59">
        <v>1434</v>
      </c>
      <c r="AF59">
        <v>0.020491803</v>
      </c>
    </row>
    <row r="62" spans="2:33" ht="12.75">
      <c r="B62" t="s">
        <v>18</v>
      </c>
      <c r="F62" t="s">
        <v>0</v>
      </c>
      <c r="H62" t="s">
        <v>1</v>
      </c>
      <c r="K62" t="s">
        <v>2</v>
      </c>
      <c r="M62" t="s">
        <v>3</v>
      </c>
      <c r="P62" t="s">
        <v>4</v>
      </c>
      <c r="R62" t="s">
        <v>5</v>
      </c>
      <c r="U62" t="s">
        <v>6</v>
      </c>
      <c r="W62" t="s">
        <v>7</v>
      </c>
      <c r="Z62" t="s">
        <v>8</v>
      </c>
      <c r="AB62" t="s">
        <v>9</v>
      </c>
      <c r="AE62" t="s">
        <v>10</v>
      </c>
      <c r="AG62" t="s">
        <v>11</v>
      </c>
    </row>
    <row r="64" spans="4:33" ht="12.75">
      <c r="D64">
        <v>0.1</v>
      </c>
      <c r="F64">
        <v>87</v>
      </c>
      <c r="G64">
        <f>(1284-F64)/1284</f>
        <v>0.9322429906542056</v>
      </c>
      <c r="H64">
        <v>89</v>
      </c>
      <c r="K64">
        <v>0</v>
      </c>
      <c r="L64">
        <f>(1462-K64)/1462</f>
        <v>1</v>
      </c>
      <c r="M64" t="s">
        <v>12</v>
      </c>
      <c r="P64">
        <v>71</v>
      </c>
      <c r="Q64">
        <f>(1457-P64)/1457</f>
        <v>0.9512697323266986</v>
      </c>
      <c r="R64" t="s">
        <v>12</v>
      </c>
      <c r="U64">
        <v>220</v>
      </c>
      <c r="V64">
        <f>(435-U64)/435</f>
        <v>0.4942528735632184</v>
      </c>
      <c r="W64">
        <v>214</v>
      </c>
      <c r="X64">
        <f>(1029-W64)/1029</f>
        <v>0.7920310981535471</v>
      </c>
      <c r="Z64">
        <v>43</v>
      </c>
      <c r="AA64">
        <f>(1402-Z64)/1402</f>
        <v>0.9693295292439372</v>
      </c>
      <c r="AB64">
        <v>29</v>
      </c>
      <c r="AC64">
        <f>(435-AB64)/435</f>
        <v>0.9333333333333333</v>
      </c>
      <c r="AE64">
        <v>8</v>
      </c>
      <c r="AF64">
        <f>(1464-AE64)/1464</f>
        <v>0.994535519125683</v>
      </c>
      <c r="AG64" t="s">
        <v>12</v>
      </c>
    </row>
    <row r="65" spans="4:32" ht="12.75">
      <c r="D65">
        <v>0.2</v>
      </c>
      <c r="F65">
        <v>211</v>
      </c>
      <c r="G65">
        <f aca="true" t="shared" si="0" ref="G65:G77">(1284-F65)/1284</f>
        <v>0.8356697819314641</v>
      </c>
      <c r="H65">
        <v>131</v>
      </c>
      <c r="K65">
        <v>1</v>
      </c>
      <c r="L65">
        <f aca="true" t="shared" si="1" ref="L65:L77">(1462-K65)/1462</f>
        <v>0.9993160054719562</v>
      </c>
      <c r="P65">
        <v>140</v>
      </c>
      <c r="Q65">
        <f aca="true" t="shared" si="2" ref="Q65:Q77">(1457-P65)/1457</f>
        <v>0.9039121482498285</v>
      </c>
      <c r="U65">
        <v>356</v>
      </c>
      <c r="V65">
        <f aca="true" t="shared" si="3" ref="V65:V77">(435-U65)/435</f>
        <v>0.18160919540229886</v>
      </c>
      <c r="W65">
        <v>438</v>
      </c>
      <c r="X65">
        <f aca="true" t="shared" si="4" ref="X65:X77">(1029-W65)/1029</f>
        <v>0.5743440233236151</v>
      </c>
      <c r="Z65">
        <v>76</v>
      </c>
      <c r="AA65">
        <f aca="true" t="shared" si="5" ref="AA65:AA77">(1402-Z65)/1402</f>
        <v>0.9457917261055635</v>
      </c>
      <c r="AB65">
        <v>43</v>
      </c>
      <c r="AE65">
        <v>92</v>
      </c>
      <c r="AF65">
        <f aca="true" t="shared" si="6" ref="AF65:AF77">(1464-AE65)/1464</f>
        <v>0.9371584699453552</v>
      </c>
    </row>
    <row r="66" spans="4:32" ht="12.75">
      <c r="D66">
        <v>0.3</v>
      </c>
      <c r="F66">
        <v>402</v>
      </c>
      <c r="G66">
        <f t="shared" si="0"/>
        <v>0.6869158878504673</v>
      </c>
      <c r="H66">
        <v>158</v>
      </c>
      <c r="K66">
        <v>11</v>
      </c>
      <c r="L66">
        <f t="shared" si="1"/>
        <v>0.9924760601915185</v>
      </c>
      <c r="P66">
        <v>270</v>
      </c>
      <c r="Q66">
        <f t="shared" si="2"/>
        <v>0.814687714481812</v>
      </c>
      <c r="U66">
        <v>409</v>
      </c>
      <c r="V66">
        <f t="shared" si="3"/>
        <v>0.059770114942528735</v>
      </c>
      <c r="W66">
        <v>653</v>
      </c>
      <c r="X66">
        <f t="shared" si="4"/>
        <v>0.3654033041788144</v>
      </c>
      <c r="Z66">
        <v>127</v>
      </c>
      <c r="AA66">
        <f t="shared" si="5"/>
        <v>0.9094151212553495</v>
      </c>
      <c r="AB66">
        <v>55</v>
      </c>
      <c r="AE66">
        <v>363</v>
      </c>
      <c r="AF66">
        <f t="shared" si="6"/>
        <v>0.7520491803278688</v>
      </c>
    </row>
    <row r="67" spans="4:32" ht="12.75">
      <c r="D67">
        <v>0.4</v>
      </c>
      <c r="F67">
        <v>616</v>
      </c>
      <c r="G67">
        <f t="shared" si="0"/>
        <v>0.5202492211838006</v>
      </c>
      <c r="H67">
        <v>176</v>
      </c>
      <c r="K67">
        <v>51</v>
      </c>
      <c r="L67">
        <f t="shared" si="1"/>
        <v>0.9651162790697675</v>
      </c>
      <c r="P67">
        <v>393</v>
      </c>
      <c r="Q67">
        <f t="shared" si="2"/>
        <v>0.730267673301304</v>
      </c>
      <c r="U67">
        <v>433</v>
      </c>
      <c r="V67">
        <f t="shared" si="3"/>
        <v>0.004597701149425287</v>
      </c>
      <c r="W67">
        <v>774</v>
      </c>
      <c r="X67">
        <f t="shared" si="4"/>
        <v>0.2478134110787172</v>
      </c>
      <c r="Z67">
        <v>229</v>
      </c>
      <c r="AA67">
        <f t="shared" si="5"/>
        <v>0.8366619115549215</v>
      </c>
      <c r="AB67">
        <v>60</v>
      </c>
      <c r="AE67">
        <v>770</v>
      </c>
      <c r="AF67">
        <f t="shared" si="6"/>
        <v>0.47404371584699456</v>
      </c>
    </row>
    <row r="68" spans="4:32" ht="12.75">
      <c r="D68">
        <v>0.5</v>
      </c>
      <c r="F68">
        <v>848</v>
      </c>
      <c r="G68">
        <f t="shared" si="0"/>
        <v>0.3395638629283489</v>
      </c>
      <c r="H68">
        <v>180</v>
      </c>
      <c r="K68">
        <v>112</v>
      </c>
      <c r="L68">
        <f t="shared" si="1"/>
        <v>0.9233926128590971</v>
      </c>
      <c r="P68">
        <v>551</v>
      </c>
      <c r="Q68">
        <f t="shared" si="2"/>
        <v>0.6218256691832532</v>
      </c>
      <c r="U68">
        <v>435</v>
      </c>
      <c r="V68">
        <f t="shared" si="3"/>
        <v>0</v>
      </c>
      <c r="W68">
        <v>877</v>
      </c>
      <c r="X68">
        <f t="shared" si="4"/>
        <v>0.1477162293488824</v>
      </c>
      <c r="Z68">
        <v>371</v>
      </c>
      <c r="AA68">
        <f t="shared" si="5"/>
        <v>0.7353780313837375</v>
      </c>
      <c r="AB68">
        <v>61</v>
      </c>
      <c r="AE68">
        <v>1145</v>
      </c>
      <c r="AF68">
        <f t="shared" si="6"/>
        <v>0.21789617486338797</v>
      </c>
    </row>
    <row r="69" spans="4:32" ht="12.75">
      <c r="D69">
        <v>0.6</v>
      </c>
      <c r="F69">
        <v>1097</v>
      </c>
      <c r="G69">
        <f t="shared" si="0"/>
        <v>0.14563862928348908</v>
      </c>
      <c r="H69">
        <v>180</v>
      </c>
      <c r="K69">
        <v>249</v>
      </c>
      <c r="L69">
        <f t="shared" si="1"/>
        <v>0.8296853625170999</v>
      </c>
      <c r="P69">
        <v>746</v>
      </c>
      <c r="Q69">
        <f t="shared" si="2"/>
        <v>0.48798901853122856</v>
      </c>
      <c r="U69">
        <v>435</v>
      </c>
      <c r="V69">
        <f t="shared" si="3"/>
        <v>0</v>
      </c>
      <c r="W69">
        <v>955</v>
      </c>
      <c r="X69">
        <f t="shared" si="4"/>
        <v>0.07191448007774538</v>
      </c>
      <c r="Z69">
        <v>601</v>
      </c>
      <c r="AA69">
        <f t="shared" si="5"/>
        <v>0.5713266761768901</v>
      </c>
      <c r="AB69">
        <v>62</v>
      </c>
      <c r="AE69">
        <v>1353</v>
      </c>
      <c r="AF69">
        <f t="shared" si="6"/>
        <v>0.07581967213114754</v>
      </c>
    </row>
    <row r="70" spans="4:32" ht="12.75">
      <c r="D70">
        <v>0.7</v>
      </c>
      <c r="F70">
        <v>1230</v>
      </c>
      <c r="G70">
        <f t="shared" si="0"/>
        <v>0.04205607476635514</v>
      </c>
      <c r="H70">
        <v>180</v>
      </c>
      <c r="K70">
        <v>454</v>
      </c>
      <c r="L70">
        <f t="shared" si="1"/>
        <v>0.6894664842681258</v>
      </c>
      <c r="P70">
        <v>973</v>
      </c>
      <c r="Q70">
        <f t="shared" si="2"/>
        <v>0.3321894303363075</v>
      </c>
      <c r="U70">
        <v>435</v>
      </c>
      <c r="V70">
        <f t="shared" si="3"/>
        <v>0</v>
      </c>
      <c r="W70">
        <v>1000</v>
      </c>
      <c r="X70">
        <f t="shared" si="4"/>
        <v>0.028182701652089408</v>
      </c>
      <c r="Z70">
        <v>897</v>
      </c>
      <c r="AA70">
        <f t="shared" si="5"/>
        <v>0.3601997146932953</v>
      </c>
      <c r="AB70">
        <v>62</v>
      </c>
      <c r="AE70">
        <v>1411</v>
      </c>
      <c r="AF70">
        <f t="shared" si="6"/>
        <v>0.036202185792349725</v>
      </c>
    </row>
    <row r="71" spans="4:32" ht="12.75">
      <c r="D71">
        <v>0.8</v>
      </c>
      <c r="F71">
        <v>1274</v>
      </c>
      <c r="G71">
        <f t="shared" si="0"/>
        <v>0.00778816199376947</v>
      </c>
      <c r="H71">
        <v>180</v>
      </c>
      <c r="K71">
        <v>755</v>
      </c>
      <c r="L71">
        <f t="shared" si="1"/>
        <v>0.4835841313269494</v>
      </c>
      <c r="P71">
        <v>1166</v>
      </c>
      <c r="Q71">
        <f t="shared" si="2"/>
        <v>0.1997254632807138</v>
      </c>
      <c r="U71">
        <v>435</v>
      </c>
      <c r="V71">
        <f t="shared" si="3"/>
        <v>0</v>
      </c>
      <c r="W71">
        <v>1027</v>
      </c>
      <c r="X71">
        <f t="shared" si="4"/>
        <v>0.001943634596695821</v>
      </c>
      <c r="Z71">
        <v>1151</v>
      </c>
      <c r="AA71">
        <f t="shared" si="5"/>
        <v>0.17902995720399428</v>
      </c>
      <c r="AB71">
        <v>62</v>
      </c>
      <c r="AE71">
        <v>1443</v>
      </c>
      <c r="AF71">
        <f t="shared" si="6"/>
        <v>0.014344262295081968</v>
      </c>
    </row>
    <row r="72" spans="4:32" ht="12.75">
      <c r="D72">
        <v>0.9</v>
      </c>
      <c r="F72">
        <v>1284</v>
      </c>
      <c r="G72">
        <f t="shared" si="0"/>
        <v>0</v>
      </c>
      <c r="H72">
        <v>180</v>
      </c>
      <c r="K72">
        <v>1210</v>
      </c>
      <c r="L72">
        <f t="shared" si="1"/>
        <v>0.17236662106703146</v>
      </c>
      <c r="P72">
        <v>1324</v>
      </c>
      <c r="Q72">
        <f t="shared" si="2"/>
        <v>0.091283459162663</v>
      </c>
      <c r="U72">
        <v>435</v>
      </c>
      <c r="V72">
        <f t="shared" si="3"/>
        <v>0</v>
      </c>
      <c r="W72">
        <v>1029</v>
      </c>
      <c r="X72">
        <f t="shared" si="4"/>
        <v>0</v>
      </c>
      <c r="Z72">
        <v>1334</v>
      </c>
      <c r="AA72">
        <f t="shared" si="5"/>
        <v>0.04850213980028531</v>
      </c>
      <c r="AB72">
        <v>62</v>
      </c>
      <c r="AE72">
        <v>1464</v>
      </c>
      <c r="AF72">
        <f t="shared" si="6"/>
        <v>0</v>
      </c>
    </row>
    <row r="73" spans="4:32" ht="12.75">
      <c r="D73">
        <v>1</v>
      </c>
      <c r="F73">
        <v>1284</v>
      </c>
      <c r="G73">
        <f t="shared" si="0"/>
        <v>0</v>
      </c>
      <c r="H73">
        <v>180</v>
      </c>
      <c r="K73">
        <v>1462</v>
      </c>
      <c r="L73">
        <f t="shared" si="1"/>
        <v>0</v>
      </c>
      <c r="P73">
        <v>1457</v>
      </c>
      <c r="Q73">
        <f t="shared" si="2"/>
        <v>0</v>
      </c>
      <c r="U73">
        <v>435</v>
      </c>
      <c r="V73">
        <f t="shared" si="3"/>
        <v>0</v>
      </c>
      <c r="W73">
        <v>1029</v>
      </c>
      <c r="X73">
        <f t="shared" si="4"/>
        <v>0</v>
      </c>
      <c r="Z73">
        <v>1402</v>
      </c>
      <c r="AA73">
        <f t="shared" si="5"/>
        <v>0</v>
      </c>
      <c r="AB73">
        <v>62</v>
      </c>
      <c r="AE73">
        <v>1464</v>
      </c>
      <c r="AF73">
        <f t="shared" si="6"/>
        <v>0</v>
      </c>
    </row>
    <row r="74" ht="12.75">
      <c r="G74" t="s">
        <v>30</v>
      </c>
    </row>
    <row r="75" spans="4:31" ht="12.75">
      <c r="D75" t="s">
        <v>23</v>
      </c>
      <c r="F75">
        <v>0.77</v>
      </c>
      <c r="G75" t="s">
        <v>30</v>
      </c>
      <c r="I75">
        <v>0.44</v>
      </c>
      <c r="K75">
        <v>0.97</v>
      </c>
      <c r="P75">
        <v>0.97</v>
      </c>
      <c r="U75">
        <v>0.38</v>
      </c>
      <c r="W75">
        <v>0.73</v>
      </c>
      <c r="Z75">
        <v>0.95</v>
      </c>
      <c r="AB75">
        <v>0.48</v>
      </c>
      <c r="AC75" t="s">
        <v>30</v>
      </c>
      <c r="AE75">
        <v>0.82</v>
      </c>
    </row>
    <row r="76" spans="4:32" ht="12.75">
      <c r="D76">
        <v>0.75</v>
      </c>
      <c r="F76">
        <v>1262</v>
      </c>
      <c r="G76">
        <f t="shared" si="0"/>
        <v>0.017133956386292833</v>
      </c>
      <c r="H76">
        <v>180</v>
      </c>
      <c r="K76">
        <v>580</v>
      </c>
      <c r="L76">
        <f t="shared" si="1"/>
        <v>0.6032831737346102</v>
      </c>
      <c r="P76">
        <v>1083</v>
      </c>
      <c r="Q76">
        <f t="shared" si="2"/>
        <v>0.25669183253260125</v>
      </c>
      <c r="U76">
        <v>435</v>
      </c>
      <c r="V76">
        <f t="shared" si="3"/>
        <v>0</v>
      </c>
      <c r="W76">
        <v>1026</v>
      </c>
      <c r="X76">
        <f t="shared" si="4"/>
        <v>0.0029154518950437317</v>
      </c>
      <c r="Z76">
        <v>1032</v>
      </c>
      <c r="AA76">
        <f t="shared" si="5"/>
        <v>0.26390870185449355</v>
      </c>
      <c r="AB76">
        <v>62</v>
      </c>
      <c r="AE76">
        <v>1433</v>
      </c>
      <c r="AF76">
        <f t="shared" si="6"/>
        <v>0.02117486338797814</v>
      </c>
    </row>
    <row r="77" spans="4:32" ht="12.75">
      <c r="D77">
        <v>0.95</v>
      </c>
      <c r="F77">
        <v>1284</v>
      </c>
      <c r="G77">
        <f t="shared" si="0"/>
        <v>0</v>
      </c>
      <c r="H77">
        <v>180</v>
      </c>
      <c r="K77">
        <v>1395</v>
      </c>
      <c r="L77">
        <f t="shared" si="1"/>
        <v>0.04582763337893297</v>
      </c>
      <c r="P77">
        <v>1418</v>
      </c>
      <c r="Q77">
        <f t="shared" si="2"/>
        <v>0.026767330130404943</v>
      </c>
      <c r="U77">
        <v>435</v>
      </c>
      <c r="V77">
        <f t="shared" si="3"/>
        <v>0</v>
      </c>
      <c r="W77">
        <v>1029</v>
      </c>
      <c r="X77">
        <f t="shared" si="4"/>
        <v>0</v>
      </c>
      <c r="Z77">
        <v>1388</v>
      </c>
      <c r="AA77">
        <f t="shared" si="5"/>
        <v>0.009985734664764621</v>
      </c>
      <c r="AB77">
        <v>62</v>
      </c>
      <c r="AE77">
        <v>1464</v>
      </c>
      <c r="AF77">
        <f t="shared" si="6"/>
        <v>0</v>
      </c>
    </row>
    <row r="80" spans="2:33" ht="12.75">
      <c r="B80" t="s">
        <v>19</v>
      </c>
      <c r="F80" t="s">
        <v>0</v>
      </c>
      <c r="H80" t="s">
        <v>1</v>
      </c>
      <c r="K80" t="s">
        <v>2</v>
      </c>
      <c r="M80" t="s">
        <v>3</v>
      </c>
      <c r="P80" t="s">
        <v>4</v>
      </c>
      <c r="R80" t="s">
        <v>5</v>
      </c>
      <c r="U80" t="s">
        <v>6</v>
      </c>
      <c r="W80" t="s">
        <v>7</v>
      </c>
      <c r="Z80" t="s">
        <v>8</v>
      </c>
      <c r="AB80" t="s">
        <v>9</v>
      </c>
      <c r="AE80" t="s">
        <v>10</v>
      </c>
      <c r="AG80" t="s">
        <v>11</v>
      </c>
    </row>
    <row r="81" spans="4:32" ht="12.75">
      <c r="D81">
        <v>0</v>
      </c>
      <c r="K81">
        <v>0</v>
      </c>
      <c r="L81">
        <f>(1463-K81)/1463</f>
        <v>1</v>
      </c>
      <c r="P81">
        <v>0</v>
      </c>
      <c r="Q81">
        <f>(1446-P81)/1446</f>
        <v>1</v>
      </c>
      <c r="AA81">
        <v>1</v>
      </c>
      <c r="AF81">
        <v>1</v>
      </c>
    </row>
    <row r="82" spans="4:33" ht="12.75">
      <c r="D82">
        <v>0.1</v>
      </c>
      <c r="F82">
        <v>126</v>
      </c>
      <c r="H82">
        <v>161</v>
      </c>
      <c r="I82">
        <f>(1032-H82)/1032</f>
        <v>0.8439922480620154</v>
      </c>
      <c r="K82">
        <v>4</v>
      </c>
      <c r="L82">
        <f aca="true" t="shared" si="7" ref="L82:L95">(1463-K82)/1463</f>
        <v>0.9972658920027341</v>
      </c>
      <c r="M82" t="s">
        <v>12</v>
      </c>
      <c r="P82">
        <v>31</v>
      </c>
      <c r="Q82">
        <f aca="true" t="shared" si="8" ref="Q82:Q95">(1446-P82)/1446</f>
        <v>0.9785615491009682</v>
      </c>
      <c r="R82" t="s">
        <v>12</v>
      </c>
      <c r="U82">
        <v>345</v>
      </c>
      <c r="V82">
        <f>(1112-U82)/1112</f>
        <v>0.689748201438849</v>
      </c>
      <c r="W82">
        <v>241</v>
      </c>
      <c r="X82">
        <f>(435-W82)/435</f>
        <v>0.4459770114942529</v>
      </c>
      <c r="Z82">
        <v>133</v>
      </c>
      <c r="AA82">
        <f>(1455-Z82)/1455</f>
        <v>0.9085910652920962</v>
      </c>
      <c r="AB82" t="s">
        <v>12</v>
      </c>
      <c r="AE82">
        <v>0</v>
      </c>
      <c r="AF82">
        <f>(1464-AE82)/1464</f>
        <v>1</v>
      </c>
      <c r="AG82" t="s">
        <v>12</v>
      </c>
    </row>
    <row r="83" spans="4:32" ht="12.75">
      <c r="D83">
        <v>0.2</v>
      </c>
      <c r="F83">
        <v>250</v>
      </c>
      <c r="H83">
        <v>304</v>
      </c>
      <c r="I83">
        <f aca="true" t="shared" si="9" ref="I83:I95">(1032-H83)/1032</f>
        <v>0.7054263565891473</v>
      </c>
      <c r="K83">
        <v>15</v>
      </c>
      <c r="L83">
        <f t="shared" si="7"/>
        <v>0.9897470950102529</v>
      </c>
      <c r="P83">
        <v>148</v>
      </c>
      <c r="Q83">
        <f t="shared" si="8"/>
        <v>0.8976486860304288</v>
      </c>
      <c r="U83">
        <v>748</v>
      </c>
      <c r="V83">
        <f aca="true" t="shared" si="10" ref="V83:V95">(1112-U83)/1112</f>
        <v>0.3273381294964029</v>
      </c>
      <c r="W83">
        <v>315</v>
      </c>
      <c r="Z83">
        <v>188</v>
      </c>
      <c r="AA83">
        <f aca="true" t="shared" si="11" ref="AA83:AA95">(1455-Z83)/1455</f>
        <v>0.8707903780068729</v>
      </c>
      <c r="AE83">
        <v>0</v>
      </c>
      <c r="AF83">
        <f aca="true" t="shared" si="12" ref="AF83:AF95">(1464-AE83)/1464</f>
        <v>1</v>
      </c>
    </row>
    <row r="84" spans="4:32" ht="12.75">
      <c r="D84">
        <v>0.3</v>
      </c>
      <c r="F84">
        <v>338</v>
      </c>
      <c r="H84">
        <v>467</v>
      </c>
      <c r="I84">
        <f t="shared" si="9"/>
        <v>0.5474806201550387</v>
      </c>
      <c r="K84">
        <v>26</v>
      </c>
      <c r="L84">
        <f t="shared" si="7"/>
        <v>0.9822282980177717</v>
      </c>
      <c r="P84">
        <v>362</v>
      </c>
      <c r="Q84">
        <f t="shared" si="8"/>
        <v>0.7496542185338866</v>
      </c>
      <c r="U84">
        <v>991</v>
      </c>
      <c r="V84">
        <f t="shared" si="10"/>
        <v>0.10881294964028777</v>
      </c>
      <c r="W84">
        <v>346</v>
      </c>
      <c r="Z84">
        <v>328</v>
      </c>
      <c r="AA84">
        <f t="shared" si="11"/>
        <v>0.7745704467353952</v>
      </c>
      <c r="AE84">
        <v>16</v>
      </c>
      <c r="AF84">
        <f t="shared" si="12"/>
        <v>0.9890710382513661</v>
      </c>
    </row>
    <row r="85" spans="4:32" ht="12.75">
      <c r="D85">
        <v>0.4</v>
      </c>
      <c r="F85">
        <v>396</v>
      </c>
      <c r="H85">
        <v>622</v>
      </c>
      <c r="I85">
        <f t="shared" si="9"/>
        <v>0.39728682170542634</v>
      </c>
      <c r="K85">
        <v>112</v>
      </c>
      <c r="L85">
        <f t="shared" si="7"/>
        <v>0.9234449760765551</v>
      </c>
      <c r="P85">
        <v>680</v>
      </c>
      <c r="Q85">
        <f t="shared" si="8"/>
        <v>0.5297372060857538</v>
      </c>
      <c r="U85">
        <v>1087</v>
      </c>
      <c r="V85">
        <f t="shared" si="10"/>
        <v>0.022482014388489208</v>
      </c>
      <c r="W85">
        <v>352</v>
      </c>
      <c r="Z85">
        <v>520</v>
      </c>
      <c r="AA85">
        <f t="shared" si="11"/>
        <v>0.6426116838487973</v>
      </c>
      <c r="AE85">
        <v>163</v>
      </c>
      <c r="AF85">
        <f t="shared" si="12"/>
        <v>0.8886612021857924</v>
      </c>
    </row>
    <row r="86" spans="4:32" ht="12.75">
      <c r="D86">
        <v>0.5</v>
      </c>
      <c r="F86">
        <v>416</v>
      </c>
      <c r="H86">
        <v>769</v>
      </c>
      <c r="I86">
        <f t="shared" si="9"/>
        <v>0.2548449612403101</v>
      </c>
      <c r="K86">
        <v>365</v>
      </c>
      <c r="L86">
        <f t="shared" si="7"/>
        <v>0.7505126452494874</v>
      </c>
      <c r="P86">
        <v>1018</v>
      </c>
      <c r="Q86">
        <f t="shared" si="8"/>
        <v>0.2959889349930844</v>
      </c>
      <c r="U86">
        <v>1109</v>
      </c>
      <c r="V86">
        <f t="shared" si="10"/>
        <v>0.002697841726618705</v>
      </c>
      <c r="W86">
        <v>352</v>
      </c>
      <c r="Z86">
        <v>777</v>
      </c>
      <c r="AA86">
        <f t="shared" si="11"/>
        <v>0.465979381443299</v>
      </c>
      <c r="AE86">
        <v>604</v>
      </c>
      <c r="AF86">
        <f t="shared" si="12"/>
        <v>0.587431693989071</v>
      </c>
    </row>
    <row r="87" spans="4:32" ht="12.75">
      <c r="D87">
        <v>0.6</v>
      </c>
      <c r="F87">
        <v>428</v>
      </c>
      <c r="H87">
        <v>873</v>
      </c>
      <c r="I87">
        <f t="shared" si="9"/>
        <v>0.15406976744186046</v>
      </c>
      <c r="K87">
        <v>722</v>
      </c>
      <c r="L87">
        <f t="shared" si="7"/>
        <v>0.5064935064935064</v>
      </c>
      <c r="P87">
        <v>1241</v>
      </c>
      <c r="Q87">
        <f t="shared" si="8"/>
        <v>0.1417704011065007</v>
      </c>
      <c r="U87">
        <v>1112</v>
      </c>
      <c r="V87">
        <f t="shared" si="10"/>
        <v>0</v>
      </c>
      <c r="W87">
        <v>352</v>
      </c>
      <c r="Z87">
        <v>1072</v>
      </c>
      <c r="AA87">
        <f t="shared" si="11"/>
        <v>0.2632302405498282</v>
      </c>
      <c r="AE87">
        <v>1047</v>
      </c>
      <c r="AF87">
        <f t="shared" si="12"/>
        <v>0.2848360655737705</v>
      </c>
    </row>
    <row r="88" spans="4:32" ht="12.75">
      <c r="D88">
        <v>0.7</v>
      </c>
      <c r="F88">
        <v>431</v>
      </c>
      <c r="H88">
        <v>952</v>
      </c>
      <c r="I88">
        <f t="shared" si="9"/>
        <v>0.07751937984496124</v>
      </c>
      <c r="K88">
        <v>1160</v>
      </c>
      <c r="L88">
        <f t="shared" si="7"/>
        <v>0.20710868079289133</v>
      </c>
      <c r="P88">
        <v>1378</v>
      </c>
      <c r="Q88">
        <f t="shared" si="8"/>
        <v>0.04702627939142462</v>
      </c>
      <c r="U88">
        <v>1112</v>
      </c>
      <c r="V88">
        <f t="shared" si="10"/>
        <v>0</v>
      </c>
      <c r="W88">
        <v>352</v>
      </c>
      <c r="Z88">
        <v>1266</v>
      </c>
      <c r="AA88">
        <f t="shared" si="11"/>
        <v>0.12989690721649486</v>
      </c>
      <c r="AE88">
        <v>1327</v>
      </c>
      <c r="AF88">
        <f t="shared" si="12"/>
        <v>0.0935792349726776</v>
      </c>
    </row>
    <row r="89" spans="4:32" ht="12.75">
      <c r="D89">
        <v>0.8</v>
      </c>
      <c r="F89">
        <v>431</v>
      </c>
      <c r="H89">
        <v>1001</v>
      </c>
      <c r="I89">
        <f t="shared" si="9"/>
        <v>0.030038759689922482</v>
      </c>
      <c r="K89">
        <v>1408</v>
      </c>
      <c r="L89">
        <f t="shared" si="7"/>
        <v>0.03759398496240601</v>
      </c>
      <c r="P89">
        <v>1443</v>
      </c>
      <c r="Q89">
        <f t="shared" si="8"/>
        <v>0.002074688796680498</v>
      </c>
      <c r="U89">
        <v>1112</v>
      </c>
      <c r="V89">
        <f t="shared" si="10"/>
        <v>0</v>
      </c>
      <c r="W89">
        <v>352</v>
      </c>
      <c r="Z89">
        <v>1365</v>
      </c>
      <c r="AA89">
        <f t="shared" si="11"/>
        <v>0.061855670103092786</v>
      </c>
      <c r="AE89">
        <v>1425</v>
      </c>
      <c r="AF89">
        <f t="shared" si="12"/>
        <v>0.02663934426229508</v>
      </c>
    </row>
    <row r="90" spans="4:32" ht="12.75">
      <c r="D90">
        <v>0.9</v>
      </c>
      <c r="F90">
        <v>431</v>
      </c>
      <c r="H90">
        <v>1023</v>
      </c>
      <c r="I90">
        <f t="shared" si="9"/>
        <v>0.00872093023255814</v>
      </c>
      <c r="K90">
        <v>1462</v>
      </c>
      <c r="L90">
        <f t="shared" si="7"/>
        <v>0.000683526999316473</v>
      </c>
      <c r="P90">
        <v>1446</v>
      </c>
      <c r="Q90">
        <f t="shared" si="8"/>
        <v>0</v>
      </c>
      <c r="U90">
        <v>1112</v>
      </c>
      <c r="V90">
        <f t="shared" si="10"/>
        <v>0</v>
      </c>
      <c r="W90">
        <v>352</v>
      </c>
      <c r="Z90">
        <v>1433</v>
      </c>
      <c r="AA90">
        <f t="shared" si="11"/>
        <v>0.015120274914089347</v>
      </c>
      <c r="AE90">
        <v>1460</v>
      </c>
      <c r="AF90">
        <f t="shared" si="12"/>
        <v>0.00273224043715847</v>
      </c>
    </row>
    <row r="91" spans="4:32" ht="12.75">
      <c r="D91">
        <v>1</v>
      </c>
      <c r="F91">
        <v>431</v>
      </c>
      <c r="H91">
        <v>1032</v>
      </c>
      <c r="I91">
        <f t="shared" si="9"/>
        <v>0</v>
      </c>
      <c r="K91">
        <v>1463</v>
      </c>
      <c r="L91">
        <f t="shared" si="7"/>
        <v>0</v>
      </c>
      <c r="P91">
        <v>1446</v>
      </c>
      <c r="Q91">
        <f t="shared" si="8"/>
        <v>0</v>
      </c>
      <c r="U91">
        <v>1112</v>
      </c>
      <c r="V91">
        <f t="shared" si="10"/>
        <v>0</v>
      </c>
      <c r="W91">
        <v>352</v>
      </c>
      <c r="Z91">
        <v>1455</v>
      </c>
      <c r="AA91">
        <f t="shared" si="11"/>
        <v>0</v>
      </c>
      <c r="AE91">
        <v>1464</v>
      </c>
      <c r="AF91">
        <f t="shared" si="12"/>
        <v>0</v>
      </c>
    </row>
    <row r="93" spans="4:31" ht="12.75">
      <c r="D93" t="s">
        <v>23</v>
      </c>
      <c r="G93">
        <v>0.59</v>
      </c>
      <c r="H93">
        <v>0.9</v>
      </c>
      <c r="K93">
        <v>0.85</v>
      </c>
      <c r="P93">
        <v>0.76</v>
      </c>
      <c r="U93">
        <v>0.43</v>
      </c>
      <c r="W93">
        <v>0.3</v>
      </c>
      <c r="X93" t="s">
        <v>30</v>
      </c>
      <c r="Z93">
        <v>0.91</v>
      </c>
      <c r="AE93">
        <v>0.85</v>
      </c>
    </row>
    <row r="94" spans="4:32" ht="12.75">
      <c r="D94">
        <v>0.75</v>
      </c>
      <c r="F94">
        <v>431</v>
      </c>
      <c r="H94">
        <v>980</v>
      </c>
      <c r="I94">
        <f t="shared" si="9"/>
        <v>0.050387596899224806</v>
      </c>
      <c r="K94">
        <v>1328</v>
      </c>
      <c r="L94">
        <f t="shared" si="7"/>
        <v>0.09227614490772386</v>
      </c>
      <c r="P94">
        <v>1424</v>
      </c>
      <c r="Q94">
        <f t="shared" si="8"/>
        <v>0.015214384508990318</v>
      </c>
      <c r="U94">
        <v>1112</v>
      </c>
      <c r="V94">
        <f t="shared" si="10"/>
        <v>0</v>
      </c>
      <c r="W94">
        <v>352</v>
      </c>
      <c r="Z94">
        <v>1320</v>
      </c>
      <c r="AA94">
        <f t="shared" si="11"/>
        <v>0.09278350515463918</v>
      </c>
      <c r="AE94">
        <v>1386</v>
      </c>
      <c r="AF94">
        <f t="shared" si="12"/>
        <v>0.05327868852459016</v>
      </c>
    </row>
    <row r="95" spans="4:32" ht="12.75">
      <c r="D95">
        <v>0.95</v>
      </c>
      <c r="F95">
        <v>431</v>
      </c>
      <c r="H95">
        <v>1031</v>
      </c>
      <c r="I95">
        <f t="shared" si="9"/>
        <v>0.0009689922480620155</v>
      </c>
      <c r="K95">
        <v>1462</v>
      </c>
      <c r="L95">
        <f t="shared" si="7"/>
        <v>0.000683526999316473</v>
      </c>
      <c r="P95">
        <v>1446</v>
      </c>
      <c r="Q95">
        <f t="shared" si="8"/>
        <v>0</v>
      </c>
      <c r="U95">
        <v>1112</v>
      </c>
      <c r="V95">
        <f t="shared" si="10"/>
        <v>0</v>
      </c>
      <c r="W95">
        <v>352</v>
      </c>
      <c r="Z95">
        <v>1454</v>
      </c>
      <c r="AA95">
        <f t="shared" si="11"/>
        <v>0.0006872852233676976</v>
      </c>
      <c r="AE95">
        <v>1464</v>
      </c>
      <c r="AF95">
        <f t="shared" si="12"/>
        <v>0</v>
      </c>
    </row>
    <row r="98" spans="2:33" ht="12.75">
      <c r="B98" t="s">
        <v>20</v>
      </c>
      <c r="F98" t="s">
        <v>0</v>
      </c>
      <c r="H98" t="s">
        <v>1</v>
      </c>
      <c r="K98" t="s">
        <v>2</v>
      </c>
      <c r="M98" t="s">
        <v>3</v>
      </c>
      <c r="P98" t="s">
        <v>4</v>
      </c>
      <c r="R98" t="s">
        <v>5</v>
      </c>
      <c r="U98" t="s">
        <v>6</v>
      </c>
      <c r="W98" t="s">
        <v>7</v>
      </c>
      <c r="Z98" t="s">
        <v>8</v>
      </c>
      <c r="AB98" t="s">
        <v>9</v>
      </c>
      <c r="AE98" t="s">
        <v>10</v>
      </c>
      <c r="AG98" t="s">
        <v>11</v>
      </c>
    </row>
    <row r="99" ht="12.75">
      <c r="AF99">
        <v>1</v>
      </c>
    </row>
    <row r="100" spans="4:33" ht="12.75">
      <c r="D100">
        <v>0.1</v>
      </c>
      <c r="F100">
        <v>306</v>
      </c>
      <c r="G100">
        <v>0.87017395</v>
      </c>
      <c r="H100">
        <v>242</v>
      </c>
      <c r="I100">
        <v>0.811379579</v>
      </c>
      <c r="K100">
        <v>7</v>
      </c>
      <c r="L100">
        <v>0.998080614</v>
      </c>
      <c r="M100" t="s">
        <v>12</v>
      </c>
      <c r="P100">
        <v>102</v>
      </c>
      <c r="Q100">
        <v>0.969804618</v>
      </c>
      <c r="R100">
        <v>92</v>
      </c>
      <c r="S100">
        <v>0.673758865</v>
      </c>
      <c r="U100">
        <v>953</v>
      </c>
      <c r="V100">
        <v>0.534213099</v>
      </c>
      <c r="W100">
        <v>691</v>
      </c>
      <c r="X100">
        <v>0.574507389</v>
      </c>
      <c r="Z100">
        <v>215</v>
      </c>
      <c r="AA100">
        <v>0.936144936</v>
      </c>
      <c r="AB100" t="s">
        <v>12</v>
      </c>
      <c r="AE100">
        <v>0</v>
      </c>
      <c r="AF100">
        <v>1</v>
      </c>
      <c r="AG100" t="s">
        <v>12</v>
      </c>
    </row>
    <row r="101" spans="4:32" ht="12.75">
      <c r="D101">
        <v>0.2</v>
      </c>
      <c r="F101">
        <v>626</v>
      </c>
      <c r="G101">
        <v>0.734408146</v>
      </c>
      <c r="H101">
        <v>458</v>
      </c>
      <c r="I101">
        <v>0.643024162</v>
      </c>
      <c r="K101">
        <v>20</v>
      </c>
      <c r="L101">
        <v>0.994516041</v>
      </c>
      <c r="P101">
        <v>276</v>
      </c>
      <c r="Q101">
        <v>0.918294849</v>
      </c>
      <c r="R101">
        <v>151</v>
      </c>
      <c r="S101">
        <v>0.464539007</v>
      </c>
      <c r="U101">
        <v>1706</v>
      </c>
      <c r="V101">
        <v>0.166177908</v>
      </c>
      <c r="W101">
        <v>1137</v>
      </c>
      <c r="X101">
        <v>0.299876847</v>
      </c>
      <c r="Z101">
        <v>466</v>
      </c>
      <c r="AA101">
        <v>0.861597862</v>
      </c>
      <c r="AE101">
        <v>0</v>
      </c>
      <c r="AF101">
        <v>1</v>
      </c>
    </row>
    <row r="102" spans="4:32" ht="12.75">
      <c r="D102">
        <v>0.3</v>
      </c>
      <c r="F102">
        <v>966</v>
      </c>
      <c r="G102">
        <v>0.590156979</v>
      </c>
      <c r="H102">
        <v>629</v>
      </c>
      <c r="I102">
        <v>0.50974279</v>
      </c>
      <c r="K102">
        <v>62</v>
      </c>
      <c r="L102">
        <v>0.982999726</v>
      </c>
      <c r="P102">
        <v>447</v>
      </c>
      <c r="Q102">
        <v>0.867673179</v>
      </c>
      <c r="R102">
        <v>207</v>
      </c>
      <c r="S102">
        <v>0.265957447</v>
      </c>
      <c r="U102">
        <v>1905</v>
      </c>
      <c r="V102">
        <v>0.068914956</v>
      </c>
      <c r="W102">
        <v>1414</v>
      </c>
      <c r="X102">
        <v>0.129310345</v>
      </c>
      <c r="Z102">
        <v>809</v>
      </c>
      <c r="AA102">
        <v>0.75972676</v>
      </c>
      <c r="AE102">
        <v>18</v>
      </c>
      <c r="AF102">
        <v>0.995095368</v>
      </c>
    </row>
    <row r="103" spans="4:32" ht="12.75">
      <c r="D103">
        <v>0.4</v>
      </c>
      <c r="F103">
        <v>1354</v>
      </c>
      <c r="G103">
        <v>0.425540942</v>
      </c>
      <c r="H103">
        <v>783</v>
      </c>
      <c r="I103">
        <v>0.389711613</v>
      </c>
      <c r="K103">
        <v>146</v>
      </c>
      <c r="L103">
        <v>0.959967096</v>
      </c>
      <c r="P103">
        <v>774</v>
      </c>
      <c r="Q103">
        <v>0.770870337</v>
      </c>
      <c r="R103">
        <v>246</v>
      </c>
      <c r="S103">
        <v>0.127659574</v>
      </c>
      <c r="U103">
        <v>1983</v>
      </c>
      <c r="V103">
        <v>0.030791789</v>
      </c>
      <c r="W103">
        <v>1526</v>
      </c>
      <c r="X103">
        <v>0.060344828</v>
      </c>
      <c r="Z103">
        <v>1285</v>
      </c>
      <c r="AA103">
        <v>0.618354618</v>
      </c>
      <c r="AE103">
        <v>141</v>
      </c>
      <c r="AF103">
        <v>0.961580381</v>
      </c>
    </row>
    <row r="104" spans="4:32" ht="12.75">
      <c r="D104">
        <v>0.5</v>
      </c>
      <c r="F104">
        <v>1774</v>
      </c>
      <c r="G104">
        <v>0.247348324</v>
      </c>
      <c r="H104">
        <v>935</v>
      </c>
      <c r="I104">
        <v>0.271239283</v>
      </c>
      <c r="K104">
        <v>315</v>
      </c>
      <c r="L104">
        <v>0.913627639</v>
      </c>
      <c r="P104">
        <v>1214</v>
      </c>
      <c r="Q104">
        <v>0.640615749</v>
      </c>
      <c r="R104">
        <v>265</v>
      </c>
      <c r="S104">
        <v>0.060283688</v>
      </c>
      <c r="U104">
        <v>2012</v>
      </c>
      <c r="V104">
        <v>0.016617791</v>
      </c>
      <c r="W104">
        <v>1576</v>
      </c>
      <c r="X104">
        <v>0.02955665</v>
      </c>
      <c r="Z104">
        <v>1778</v>
      </c>
      <c r="AA104">
        <v>0.471933472</v>
      </c>
      <c r="AE104">
        <v>437</v>
      </c>
      <c r="AF104">
        <v>0.880926431</v>
      </c>
    </row>
    <row r="105" spans="4:32" ht="12.75">
      <c r="D105">
        <v>0.6</v>
      </c>
      <c r="F105">
        <v>2093</v>
      </c>
      <c r="G105">
        <v>0.112006788</v>
      </c>
      <c r="H105">
        <v>1041</v>
      </c>
      <c r="I105">
        <v>0.188620421</v>
      </c>
      <c r="K105">
        <v>690</v>
      </c>
      <c r="L105">
        <v>0.8108034</v>
      </c>
      <c r="P105">
        <v>1752</v>
      </c>
      <c r="Q105">
        <v>0.481349911</v>
      </c>
      <c r="R105">
        <v>275</v>
      </c>
      <c r="S105">
        <v>0.024822695</v>
      </c>
      <c r="U105">
        <v>2022</v>
      </c>
      <c r="V105">
        <v>0.011730205</v>
      </c>
      <c r="W105">
        <v>1611</v>
      </c>
      <c r="X105">
        <v>0.008004926</v>
      </c>
      <c r="Z105">
        <v>2194</v>
      </c>
      <c r="AA105">
        <v>0.348381348</v>
      </c>
      <c r="AE105">
        <v>1496</v>
      </c>
      <c r="AF105">
        <v>0.592370572</v>
      </c>
    </row>
    <row r="106" spans="4:32" ht="12.75">
      <c r="D106">
        <v>0.7</v>
      </c>
      <c r="F106">
        <v>2284</v>
      </c>
      <c r="G106">
        <v>0.030971574</v>
      </c>
      <c r="H106">
        <v>1114</v>
      </c>
      <c r="I106">
        <v>0.131722525</v>
      </c>
      <c r="K106">
        <v>1303</v>
      </c>
      <c r="L106">
        <v>0.642720044</v>
      </c>
      <c r="P106">
        <v>2274</v>
      </c>
      <c r="Q106">
        <v>0.326820604</v>
      </c>
      <c r="R106">
        <v>282</v>
      </c>
      <c r="S106">
        <v>0</v>
      </c>
      <c r="U106">
        <v>2032</v>
      </c>
      <c r="V106">
        <v>0.00684262</v>
      </c>
      <c r="W106">
        <v>1624</v>
      </c>
      <c r="X106">
        <v>0</v>
      </c>
      <c r="Z106">
        <v>2662</v>
      </c>
      <c r="AA106">
        <v>0.209385209</v>
      </c>
      <c r="AE106">
        <v>2805</v>
      </c>
      <c r="AF106">
        <v>0.235694823</v>
      </c>
    </row>
    <row r="107" spans="4:32" ht="12.75">
      <c r="D107">
        <v>0.8</v>
      </c>
      <c r="F107">
        <v>2347</v>
      </c>
      <c r="G107">
        <v>0.004242681</v>
      </c>
      <c r="H107">
        <v>1182</v>
      </c>
      <c r="I107">
        <v>0.078721746</v>
      </c>
      <c r="K107">
        <v>2163</v>
      </c>
      <c r="L107">
        <v>0.406909789</v>
      </c>
      <c r="P107">
        <v>2705</v>
      </c>
      <c r="Q107">
        <v>0.199230314</v>
      </c>
      <c r="R107">
        <v>282</v>
      </c>
      <c r="S107">
        <v>0</v>
      </c>
      <c r="U107">
        <v>2042</v>
      </c>
      <c r="V107">
        <v>0.001955034</v>
      </c>
      <c r="W107">
        <v>1624</v>
      </c>
      <c r="X107">
        <v>0</v>
      </c>
      <c r="Z107">
        <v>3002</v>
      </c>
      <c r="AA107">
        <v>0.108405108</v>
      </c>
      <c r="AE107">
        <v>3354</v>
      </c>
      <c r="AF107">
        <v>0.086103542</v>
      </c>
    </row>
    <row r="108" spans="4:32" ht="12.75">
      <c r="D108">
        <v>0.9</v>
      </c>
      <c r="F108">
        <v>2355</v>
      </c>
      <c r="G108">
        <v>0.000848536</v>
      </c>
      <c r="H108">
        <v>1224</v>
      </c>
      <c r="I108">
        <v>0.04598597</v>
      </c>
      <c r="K108">
        <v>3097</v>
      </c>
      <c r="L108">
        <v>0.150808884</v>
      </c>
      <c r="P108">
        <v>3184</v>
      </c>
      <c r="Q108">
        <v>0.057430432</v>
      </c>
      <c r="R108">
        <v>282</v>
      </c>
      <c r="S108">
        <v>0</v>
      </c>
      <c r="U108">
        <v>2046</v>
      </c>
      <c r="V108">
        <v>0</v>
      </c>
      <c r="W108">
        <v>1624</v>
      </c>
      <c r="X108">
        <v>0</v>
      </c>
      <c r="Z108">
        <v>3261</v>
      </c>
      <c r="AA108">
        <v>0.031482031</v>
      </c>
      <c r="AE108">
        <v>3607</v>
      </c>
      <c r="AF108">
        <v>0.017166213</v>
      </c>
    </row>
    <row r="109" spans="4:32" ht="12.75">
      <c r="D109">
        <v>1</v>
      </c>
      <c r="F109">
        <v>2357</v>
      </c>
      <c r="G109">
        <v>0</v>
      </c>
      <c r="H109">
        <v>1283</v>
      </c>
      <c r="I109">
        <v>0</v>
      </c>
      <c r="K109">
        <v>3647</v>
      </c>
      <c r="L109">
        <v>0</v>
      </c>
      <c r="P109">
        <v>3378</v>
      </c>
      <c r="Q109">
        <v>0</v>
      </c>
      <c r="R109">
        <v>282</v>
      </c>
      <c r="S109">
        <v>0</v>
      </c>
      <c r="U109">
        <v>2046</v>
      </c>
      <c r="V109">
        <v>0</v>
      </c>
      <c r="W109">
        <v>1624</v>
      </c>
      <c r="X109">
        <v>0</v>
      </c>
      <c r="Z109">
        <v>3367</v>
      </c>
      <c r="AA109">
        <v>0</v>
      </c>
      <c r="AE109">
        <v>3670</v>
      </c>
      <c r="AF109">
        <v>0</v>
      </c>
    </row>
    <row r="111" spans="4:32" ht="12.75">
      <c r="D111" t="s">
        <v>23</v>
      </c>
      <c r="G111">
        <v>0.76</v>
      </c>
      <c r="I111">
        <v>0.95</v>
      </c>
      <c r="L111">
        <v>0.98</v>
      </c>
      <c r="Q111">
        <v>0.96</v>
      </c>
      <c r="S111">
        <v>0.65</v>
      </c>
      <c r="V111">
        <v>0.66</v>
      </c>
      <c r="X111">
        <v>0.58</v>
      </c>
      <c r="AA111">
        <v>0.94</v>
      </c>
      <c r="AF111">
        <v>0.92</v>
      </c>
    </row>
    <row r="112" spans="4:32" ht="12.75">
      <c r="D112">
        <v>0.75</v>
      </c>
      <c r="F112">
        <v>2331</v>
      </c>
      <c r="G112">
        <v>0.011030972</v>
      </c>
      <c r="H112">
        <v>1160</v>
      </c>
      <c r="I112">
        <v>0.095869057</v>
      </c>
      <c r="K112">
        <v>1711</v>
      </c>
      <c r="L112">
        <v>0.530847272</v>
      </c>
      <c r="P112">
        <v>2498</v>
      </c>
      <c r="Q112">
        <v>0.260509177</v>
      </c>
      <c r="R112">
        <v>282</v>
      </c>
      <c r="S112">
        <v>0</v>
      </c>
      <c r="U112">
        <v>2035</v>
      </c>
      <c r="V112">
        <v>0.005376344</v>
      </c>
      <c r="W112">
        <v>1624</v>
      </c>
      <c r="X112">
        <v>0</v>
      </c>
      <c r="Z112">
        <v>2857</v>
      </c>
      <c r="AA112">
        <v>0.151470151</v>
      </c>
      <c r="AE112">
        <v>3134</v>
      </c>
      <c r="AF112">
        <v>0.146049046</v>
      </c>
    </row>
    <row r="113" spans="4:32" ht="12.75">
      <c r="D113">
        <v>0.95</v>
      </c>
      <c r="F113">
        <v>2357</v>
      </c>
      <c r="G113">
        <v>0</v>
      </c>
      <c r="H113">
        <v>1268</v>
      </c>
      <c r="I113">
        <v>0.011691348</v>
      </c>
      <c r="K113">
        <v>3486</v>
      </c>
      <c r="L113">
        <v>0.044145873</v>
      </c>
      <c r="P113">
        <v>3327</v>
      </c>
      <c r="Q113">
        <v>0.015097691</v>
      </c>
      <c r="R113">
        <v>282</v>
      </c>
      <c r="S113">
        <v>0</v>
      </c>
      <c r="U113">
        <v>2046</v>
      </c>
      <c r="V113">
        <v>0</v>
      </c>
      <c r="W113">
        <v>1624</v>
      </c>
      <c r="X113">
        <v>0</v>
      </c>
      <c r="Z113">
        <v>3347</v>
      </c>
      <c r="AA113">
        <v>0.005940006</v>
      </c>
      <c r="AE113">
        <v>3656</v>
      </c>
      <c r="AF113">
        <v>0.003814714</v>
      </c>
    </row>
    <row r="116" spans="2:33" ht="12.75">
      <c r="B116" t="s">
        <v>21</v>
      </c>
      <c r="F116" t="s">
        <v>0</v>
      </c>
      <c r="H116" t="s">
        <v>1</v>
      </c>
      <c r="K116" t="s">
        <v>2</v>
      </c>
      <c r="M116" t="s">
        <v>3</v>
      </c>
      <c r="P116" t="s">
        <v>4</v>
      </c>
      <c r="R116" t="s">
        <v>5</v>
      </c>
      <c r="U116" t="s">
        <v>6</v>
      </c>
      <c r="W116" t="s">
        <v>7</v>
      </c>
      <c r="Z116" t="s">
        <v>8</v>
      </c>
      <c r="AB116" t="s">
        <v>9</v>
      </c>
      <c r="AE116" t="s">
        <v>10</v>
      </c>
      <c r="AG116" t="s">
        <v>11</v>
      </c>
    </row>
    <row r="117" spans="27:32" ht="12.75">
      <c r="AA117">
        <v>1</v>
      </c>
      <c r="AF117">
        <v>1</v>
      </c>
    </row>
    <row r="118" spans="4:33" ht="12.75">
      <c r="D118">
        <v>0.1</v>
      </c>
      <c r="F118">
        <v>332</v>
      </c>
      <c r="G118">
        <v>0.867146859</v>
      </c>
      <c r="H118">
        <v>329</v>
      </c>
      <c r="I118">
        <v>0.719522592</v>
      </c>
      <c r="K118">
        <v>9</v>
      </c>
      <c r="L118">
        <v>0.997547016</v>
      </c>
      <c r="M118" t="s">
        <v>12</v>
      </c>
      <c r="P118">
        <v>92</v>
      </c>
      <c r="Q118">
        <v>0.974585635</v>
      </c>
      <c r="R118" t="s">
        <v>12</v>
      </c>
      <c r="U118">
        <v>658</v>
      </c>
      <c r="V118">
        <v>0.782838284</v>
      </c>
      <c r="W118">
        <v>337</v>
      </c>
      <c r="X118">
        <v>0.475077882</v>
      </c>
      <c r="Z118">
        <v>64</v>
      </c>
      <c r="AA118">
        <v>0.982446517</v>
      </c>
      <c r="AB118" t="s">
        <v>12</v>
      </c>
      <c r="AE118">
        <v>1</v>
      </c>
      <c r="AF118">
        <v>0.999727669</v>
      </c>
      <c r="AG118" t="s">
        <v>12</v>
      </c>
    </row>
    <row r="119" spans="4:32" ht="12.75">
      <c r="D119">
        <v>0.2</v>
      </c>
      <c r="F119">
        <v>715</v>
      </c>
      <c r="G119">
        <v>0.713885554</v>
      </c>
      <c r="H119">
        <v>586</v>
      </c>
      <c r="I119">
        <v>0.500426257</v>
      </c>
      <c r="K119">
        <v>41</v>
      </c>
      <c r="L119">
        <v>0.988825293</v>
      </c>
      <c r="P119">
        <v>299</v>
      </c>
      <c r="Q119">
        <v>0.917403315</v>
      </c>
      <c r="U119">
        <v>1556</v>
      </c>
      <c r="V119">
        <v>0.486468647</v>
      </c>
      <c r="W119">
        <v>532</v>
      </c>
      <c r="X119">
        <v>0.171339564</v>
      </c>
      <c r="Z119">
        <v>218</v>
      </c>
      <c r="AA119">
        <v>0.940208448</v>
      </c>
      <c r="AE119">
        <v>12</v>
      </c>
      <c r="AF119">
        <v>0.996732026</v>
      </c>
    </row>
    <row r="120" spans="4:32" ht="12.75">
      <c r="D120">
        <v>0.3</v>
      </c>
      <c r="F120">
        <v>1129</v>
      </c>
      <c r="G120">
        <v>0.548219288</v>
      </c>
      <c r="H120">
        <v>775</v>
      </c>
      <c r="I120">
        <v>0.339300938</v>
      </c>
      <c r="K120">
        <v>106</v>
      </c>
      <c r="L120">
        <v>0.971109294</v>
      </c>
      <c r="P120">
        <v>670</v>
      </c>
      <c r="Q120">
        <v>0.814917127</v>
      </c>
      <c r="U120">
        <v>2176</v>
      </c>
      <c r="V120">
        <v>0.281848185</v>
      </c>
      <c r="W120">
        <v>604</v>
      </c>
      <c r="X120">
        <v>0.059190031</v>
      </c>
      <c r="Z120">
        <v>476</v>
      </c>
      <c r="AA120">
        <v>0.869445968</v>
      </c>
      <c r="AE120">
        <v>95</v>
      </c>
      <c r="AF120">
        <v>0.97412854</v>
      </c>
    </row>
    <row r="121" spans="4:32" ht="12.75">
      <c r="D121">
        <v>0.4</v>
      </c>
      <c r="F121">
        <v>1568</v>
      </c>
      <c r="G121">
        <v>0.37254902</v>
      </c>
      <c r="H121">
        <v>911</v>
      </c>
      <c r="I121">
        <v>0.223358909</v>
      </c>
      <c r="K121">
        <v>328</v>
      </c>
      <c r="L121">
        <v>0.910602344</v>
      </c>
      <c r="P121">
        <v>1113</v>
      </c>
      <c r="Q121">
        <v>0.692541436</v>
      </c>
      <c r="U121">
        <v>2638</v>
      </c>
      <c r="V121">
        <v>0.129372937</v>
      </c>
      <c r="W121">
        <v>622</v>
      </c>
      <c r="X121">
        <v>0.031152648</v>
      </c>
      <c r="Z121">
        <v>916</v>
      </c>
      <c r="AA121">
        <v>0.748765771</v>
      </c>
      <c r="AE121">
        <v>266</v>
      </c>
      <c r="AF121">
        <v>0.927559913</v>
      </c>
    </row>
    <row r="122" spans="4:32" ht="12.75">
      <c r="D122">
        <v>0.5</v>
      </c>
      <c r="F122">
        <v>2016</v>
      </c>
      <c r="G122">
        <v>0.193277311</v>
      </c>
      <c r="H122">
        <v>1074</v>
      </c>
      <c r="I122">
        <v>0.084398977</v>
      </c>
      <c r="K122">
        <v>655</v>
      </c>
      <c r="L122">
        <v>0.821477242</v>
      </c>
      <c r="P122">
        <v>1619</v>
      </c>
      <c r="Q122">
        <v>0.552762431</v>
      </c>
      <c r="U122">
        <v>2916</v>
      </c>
      <c r="V122">
        <v>0.037623762</v>
      </c>
      <c r="W122">
        <v>633</v>
      </c>
      <c r="X122">
        <v>0.014018692</v>
      </c>
      <c r="Z122">
        <v>1484</v>
      </c>
      <c r="AA122">
        <v>0.592978607</v>
      </c>
      <c r="AE122">
        <v>614</v>
      </c>
      <c r="AF122">
        <v>0.832788671</v>
      </c>
    </row>
    <row r="123" spans="4:32" ht="12.75">
      <c r="D123">
        <v>0.6</v>
      </c>
      <c r="F123">
        <v>2370</v>
      </c>
      <c r="G123">
        <v>0.051620648</v>
      </c>
      <c r="H123">
        <v>1114</v>
      </c>
      <c r="I123">
        <v>0.05029838</v>
      </c>
      <c r="K123">
        <v>1256</v>
      </c>
      <c r="L123">
        <v>0.65767239</v>
      </c>
      <c r="P123">
        <v>2162</v>
      </c>
      <c r="Q123">
        <v>0.402762431</v>
      </c>
      <c r="U123">
        <v>3006</v>
      </c>
      <c r="V123">
        <v>0.007920792</v>
      </c>
      <c r="W123">
        <v>634</v>
      </c>
      <c r="X123">
        <v>0.012461059</v>
      </c>
      <c r="Z123">
        <v>2235</v>
      </c>
      <c r="AA123">
        <v>0.386999451</v>
      </c>
      <c r="AE123">
        <v>1356</v>
      </c>
      <c r="AF123">
        <v>0.630718954</v>
      </c>
    </row>
    <row r="124" spans="4:32" ht="12.75">
      <c r="D124">
        <v>0.7</v>
      </c>
      <c r="F124">
        <v>2483</v>
      </c>
      <c r="G124">
        <v>0.006402561</v>
      </c>
      <c r="H124">
        <v>1150</v>
      </c>
      <c r="I124">
        <v>0.019607843</v>
      </c>
      <c r="K124">
        <v>2009</v>
      </c>
      <c r="L124">
        <v>0.452439357</v>
      </c>
      <c r="P124">
        <v>2718</v>
      </c>
      <c r="Q124">
        <v>0.249171271</v>
      </c>
      <c r="U124">
        <v>3023</v>
      </c>
      <c r="V124">
        <v>0.002310231</v>
      </c>
      <c r="W124">
        <v>637</v>
      </c>
      <c r="X124">
        <v>0.007788162</v>
      </c>
      <c r="Z124">
        <v>2846</v>
      </c>
      <c r="AA124">
        <v>0.219418541</v>
      </c>
      <c r="AE124">
        <v>2556</v>
      </c>
      <c r="AF124">
        <v>0.303921569</v>
      </c>
    </row>
    <row r="125" spans="4:32" ht="12.75">
      <c r="D125">
        <v>0.8</v>
      </c>
      <c r="F125">
        <v>2497</v>
      </c>
      <c r="G125">
        <v>0.00080032</v>
      </c>
      <c r="H125">
        <v>1163</v>
      </c>
      <c r="I125">
        <v>0.008525149</v>
      </c>
      <c r="K125">
        <v>2775</v>
      </c>
      <c r="L125">
        <v>0.243663123</v>
      </c>
      <c r="P125">
        <v>3112</v>
      </c>
      <c r="Q125">
        <v>0.140331492</v>
      </c>
      <c r="U125">
        <v>3028</v>
      </c>
      <c r="V125">
        <v>0.000660066</v>
      </c>
      <c r="W125">
        <v>642</v>
      </c>
      <c r="X125">
        <v>0</v>
      </c>
      <c r="Z125">
        <v>3378</v>
      </c>
      <c r="AA125">
        <v>0.073505211</v>
      </c>
      <c r="AE125">
        <v>3522</v>
      </c>
      <c r="AF125">
        <v>0.040849673</v>
      </c>
    </row>
    <row r="126" spans="4:32" ht="12.75">
      <c r="D126">
        <v>0.9</v>
      </c>
      <c r="F126">
        <v>2499</v>
      </c>
      <c r="G126">
        <v>0</v>
      </c>
      <c r="H126">
        <v>1170</v>
      </c>
      <c r="I126">
        <v>0.002557545</v>
      </c>
      <c r="K126">
        <v>3380</v>
      </c>
      <c r="L126">
        <v>0.078768057</v>
      </c>
      <c r="P126">
        <v>3436</v>
      </c>
      <c r="Q126">
        <v>0.050828729</v>
      </c>
      <c r="U126">
        <v>3030</v>
      </c>
      <c r="V126">
        <v>0</v>
      </c>
      <c r="W126">
        <v>642</v>
      </c>
      <c r="X126">
        <v>0</v>
      </c>
      <c r="Z126">
        <v>3590</v>
      </c>
      <c r="AA126">
        <v>0.015359298</v>
      </c>
      <c r="AE126">
        <v>3667</v>
      </c>
      <c r="AF126">
        <v>0.001361656</v>
      </c>
    </row>
    <row r="127" spans="4:32" ht="12.75">
      <c r="D127">
        <v>1</v>
      </c>
      <c r="F127">
        <v>2499</v>
      </c>
      <c r="G127">
        <v>0</v>
      </c>
      <c r="H127">
        <v>1173</v>
      </c>
      <c r="I127">
        <v>0</v>
      </c>
      <c r="K127">
        <v>3669</v>
      </c>
      <c r="L127">
        <v>0</v>
      </c>
      <c r="P127">
        <v>3620</v>
      </c>
      <c r="Q127">
        <v>0</v>
      </c>
      <c r="U127">
        <v>3030</v>
      </c>
      <c r="V127">
        <v>0</v>
      </c>
      <c r="W127">
        <v>642</v>
      </c>
      <c r="X127">
        <v>0</v>
      </c>
      <c r="Z127">
        <v>3646</v>
      </c>
      <c r="AA127">
        <v>0</v>
      </c>
      <c r="AE127">
        <v>3672</v>
      </c>
      <c r="AF127">
        <v>0</v>
      </c>
    </row>
    <row r="128" ht="12.75">
      <c r="AF128">
        <v>0.84</v>
      </c>
    </row>
    <row r="129" spans="4:27" ht="12.75">
      <c r="D129" t="s">
        <v>23</v>
      </c>
      <c r="G129">
        <v>0.68</v>
      </c>
      <c r="I129">
        <v>0.76</v>
      </c>
      <c r="L129">
        <v>0.96</v>
      </c>
      <c r="Q129">
        <v>0.95</v>
      </c>
      <c r="V129">
        <v>0.59</v>
      </c>
      <c r="X129">
        <v>0.67</v>
      </c>
      <c r="AA129">
        <v>0.94</v>
      </c>
    </row>
    <row r="130" spans="4:32" ht="12.75">
      <c r="D130">
        <v>0.75</v>
      </c>
      <c r="F130">
        <v>2493</v>
      </c>
      <c r="G130">
        <v>0.00240096</v>
      </c>
      <c r="H130">
        <v>1159</v>
      </c>
      <c r="I130">
        <v>0.011935209</v>
      </c>
      <c r="K130">
        <v>2413</v>
      </c>
      <c r="L130">
        <v>0.34232761</v>
      </c>
      <c r="P130">
        <v>2929</v>
      </c>
      <c r="Q130">
        <v>0.190883978</v>
      </c>
      <c r="U130">
        <v>3026</v>
      </c>
      <c r="V130">
        <v>0.001320132</v>
      </c>
      <c r="W130">
        <v>640</v>
      </c>
      <c r="X130">
        <v>0.003115265</v>
      </c>
      <c r="Z130">
        <v>3098</v>
      </c>
      <c r="AA130">
        <v>0.1503017</v>
      </c>
      <c r="AE130">
        <v>3192</v>
      </c>
      <c r="AF130">
        <v>0.130718954</v>
      </c>
    </row>
    <row r="131" spans="4:32" ht="12.75">
      <c r="D131">
        <v>0.95</v>
      </c>
      <c r="F131">
        <v>2499</v>
      </c>
      <c r="G131">
        <v>0</v>
      </c>
      <c r="H131">
        <v>1172</v>
      </c>
      <c r="I131">
        <v>0.000852515</v>
      </c>
      <c r="K131">
        <v>3614</v>
      </c>
      <c r="L131">
        <v>0.014990461</v>
      </c>
      <c r="P131">
        <v>3573</v>
      </c>
      <c r="Q131">
        <v>0.012983425</v>
      </c>
      <c r="U131">
        <v>3030</v>
      </c>
      <c r="V131">
        <v>0</v>
      </c>
      <c r="W131">
        <v>642</v>
      </c>
      <c r="X131">
        <v>0</v>
      </c>
      <c r="Z131">
        <v>3638</v>
      </c>
      <c r="AA131">
        <v>0.002194185</v>
      </c>
      <c r="AE131">
        <v>3672</v>
      </c>
      <c r="AF131">
        <v>0</v>
      </c>
    </row>
    <row r="135" spans="4:32" ht="12.75">
      <c r="D135">
        <v>0</v>
      </c>
      <c r="F135">
        <v>0</v>
      </c>
      <c r="G135">
        <f>(5529-F135)/5529</f>
        <v>1</v>
      </c>
      <c r="H135">
        <v>0</v>
      </c>
      <c r="I135">
        <f>(1654-H135)/1654</f>
        <v>1</v>
      </c>
      <c r="K135">
        <v>0</v>
      </c>
      <c r="L135">
        <f>(7177-K135)/7177</f>
        <v>1</v>
      </c>
      <c r="P135">
        <v>0</v>
      </c>
      <c r="Q135">
        <f>(6320-P135)/6320</f>
        <v>1</v>
      </c>
      <c r="U135">
        <v>0</v>
      </c>
      <c r="V135">
        <f>(2384-U135)/2384</f>
        <v>1</v>
      </c>
      <c r="W135">
        <v>0</v>
      </c>
      <c r="X135">
        <f>(4727-W135)/4727</f>
        <v>1</v>
      </c>
      <c r="Z135">
        <v>0</v>
      </c>
      <c r="AA135">
        <f>(6385-Z135)/6385</f>
        <v>1</v>
      </c>
      <c r="AE135">
        <v>0</v>
      </c>
      <c r="AF135">
        <f>(7155-AE135)/7155</f>
        <v>1</v>
      </c>
    </row>
    <row r="136" spans="2:32" ht="12.75">
      <c r="B136" t="s">
        <v>24</v>
      </c>
      <c r="D136">
        <v>0.1</v>
      </c>
      <c r="F136">
        <f>F10+F28</f>
        <v>620</v>
      </c>
      <c r="G136">
        <f aca="true" t="shared" si="13" ref="G136:G145">(5529-F136)/5529</f>
        <v>0.8878639898715862</v>
      </c>
      <c r="H136">
        <f>H10+H28</f>
        <v>481</v>
      </c>
      <c r="I136">
        <f aca="true" t="shared" si="14" ref="I136:I145">(1654-H136)/1654</f>
        <v>0.7091898428053204</v>
      </c>
      <c r="K136">
        <f>K10+K28</f>
        <v>1</v>
      </c>
      <c r="L136">
        <f aca="true" t="shared" si="15" ref="L136:L145">(7177-K136)/7177</f>
        <v>0.9998606660164414</v>
      </c>
      <c r="P136">
        <f>P10+P28</f>
        <v>473</v>
      </c>
      <c r="Q136">
        <f aca="true" t="shared" si="16" ref="Q136:Q145">(6320-P136)/6320</f>
        <v>0.9251582278481013</v>
      </c>
      <c r="U136">
        <f>U10+U28</f>
        <v>1056</v>
      </c>
      <c r="V136">
        <f aca="true" t="shared" si="17" ref="V136:V145">(2384-U136)/2384</f>
        <v>0.5570469798657718</v>
      </c>
      <c r="W136">
        <f>W10+W28</f>
        <v>984</v>
      </c>
      <c r="X136">
        <f aca="true" t="shared" si="18" ref="X136:X145">(4727-W136)/4727</f>
        <v>0.7918341442775545</v>
      </c>
      <c r="Z136">
        <f>Z10+Z28</f>
        <v>554</v>
      </c>
      <c r="AA136">
        <f aca="true" t="shared" si="19" ref="AA136:AA145">(6385-Z136)/6385</f>
        <v>0.9132341425215349</v>
      </c>
      <c r="AE136">
        <f>AE10+AE28</f>
        <v>28</v>
      </c>
      <c r="AF136">
        <f aca="true" t="shared" si="20" ref="AF136:AF145">(7155-AE136)/7155</f>
        <v>0.9960866526904263</v>
      </c>
    </row>
    <row r="137" spans="4:32" ht="12.75">
      <c r="D137">
        <v>0.2</v>
      </c>
      <c r="F137">
        <f aca="true" t="shared" si="21" ref="F137:F145">F11+F29</f>
        <v>1318</v>
      </c>
      <c r="G137">
        <f t="shared" si="13"/>
        <v>0.761620546210888</v>
      </c>
      <c r="H137">
        <f aca="true" t="shared" si="22" ref="H137:H145">H11+H29</f>
        <v>924</v>
      </c>
      <c r="I137">
        <f t="shared" si="14"/>
        <v>0.44135429262394194</v>
      </c>
      <c r="K137">
        <f aca="true" t="shared" si="23" ref="K137:K145">K11+K29</f>
        <v>18</v>
      </c>
      <c r="L137">
        <f t="shared" si="15"/>
        <v>0.9974919882959454</v>
      </c>
      <c r="P137">
        <f aca="true" t="shared" si="24" ref="P137:P145">P11+P29</f>
        <v>1154</v>
      </c>
      <c r="Q137">
        <f t="shared" si="16"/>
        <v>0.8174050632911393</v>
      </c>
      <c r="U137">
        <f aca="true" t="shared" si="25" ref="U137:U145">U11+U29</f>
        <v>1875</v>
      </c>
      <c r="V137">
        <f t="shared" si="17"/>
        <v>0.21350671140939598</v>
      </c>
      <c r="W137">
        <f aca="true" t="shared" si="26" ref="W137:W145">W11+W29</f>
        <v>1762</v>
      </c>
      <c r="X137">
        <f t="shared" si="18"/>
        <v>0.6272477258303364</v>
      </c>
      <c r="Z137">
        <f aca="true" t="shared" si="27" ref="Z137:Z145">Z11+Z29</f>
        <v>1190</v>
      </c>
      <c r="AA137">
        <f t="shared" si="19"/>
        <v>0.8136256851996868</v>
      </c>
      <c r="AE137">
        <f aca="true" t="shared" si="28" ref="AE137:AE145">AE11+AE29</f>
        <v>36</v>
      </c>
      <c r="AF137">
        <f t="shared" si="20"/>
        <v>0.9949685534591195</v>
      </c>
    </row>
    <row r="138" spans="4:32" ht="12.75">
      <c r="D138">
        <v>0.3</v>
      </c>
      <c r="F138">
        <f t="shared" si="21"/>
        <v>2189</v>
      </c>
      <c r="G138">
        <f t="shared" si="13"/>
        <v>0.6040875384337131</v>
      </c>
      <c r="H138">
        <f t="shared" si="22"/>
        <v>1245</v>
      </c>
      <c r="I138">
        <f t="shared" si="14"/>
        <v>0.24727932285368803</v>
      </c>
      <c r="K138">
        <f t="shared" si="23"/>
        <v>82</v>
      </c>
      <c r="L138">
        <f t="shared" si="15"/>
        <v>0.9885746133481956</v>
      </c>
      <c r="P138">
        <f t="shared" si="24"/>
        <v>2037</v>
      </c>
      <c r="Q138">
        <f t="shared" si="16"/>
        <v>0.6776898734177215</v>
      </c>
      <c r="U138">
        <f t="shared" si="25"/>
        <v>2291</v>
      </c>
      <c r="V138">
        <f t="shared" si="17"/>
        <v>0.03901006711409396</v>
      </c>
      <c r="W138">
        <f t="shared" si="26"/>
        <v>2483</v>
      </c>
      <c r="X138">
        <f t="shared" si="18"/>
        <v>0.4747196953670404</v>
      </c>
      <c r="Z138">
        <f t="shared" si="27"/>
        <v>1935</v>
      </c>
      <c r="AA138">
        <f t="shared" si="19"/>
        <v>0.696945967110415</v>
      </c>
      <c r="AE138">
        <f t="shared" si="28"/>
        <v>111</v>
      </c>
      <c r="AF138">
        <f t="shared" si="20"/>
        <v>0.9844863731656185</v>
      </c>
    </row>
    <row r="139" spans="4:32" ht="12.75">
      <c r="D139">
        <v>0.4</v>
      </c>
      <c r="F139">
        <f t="shared" si="21"/>
        <v>3238</v>
      </c>
      <c r="G139">
        <f t="shared" si="13"/>
        <v>0.4143606438777356</v>
      </c>
      <c r="H139">
        <f t="shared" si="22"/>
        <v>1490</v>
      </c>
      <c r="I139">
        <f t="shared" si="14"/>
        <v>0.09915356711003627</v>
      </c>
      <c r="K139">
        <f t="shared" si="23"/>
        <v>266</v>
      </c>
      <c r="L139">
        <f t="shared" si="15"/>
        <v>0.962937160373415</v>
      </c>
      <c r="P139">
        <f t="shared" si="24"/>
        <v>3072</v>
      </c>
      <c r="Q139">
        <f t="shared" si="16"/>
        <v>0.5139240506329114</v>
      </c>
      <c r="U139">
        <f t="shared" si="25"/>
        <v>2372</v>
      </c>
      <c r="V139">
        <f t="shared" si="17"/>
        <v>0.0050335570469798654</v>
      </c>
      <c r="W139">
        <f t="shared" si="26"/>
        <v>3127</v>
      </c>
      <c r="X139">
        <f t="shared" si="18"/>
        <v>0.33848106621535856</v>
      </c>
      <c r="Z139">
        <f t="shared" si="27"/>
        <v>2876</v>
      </c>
      <c r="AA139">
        <f t="shared" si="19"/>
        <v>0.5495693030540328</v>
      </c>
      <c r="AE139">
        <f t="shared" si="28"/>
        <v>366</v>
      </c>
      <c r="AF139">
        <f t="shared" si="20"/>
        <v>0.9488469601677149</v>
      </c>
    </row>
    <row r="140" spans="4:32" ht="12.75">
      <c r="D140">
        <v>0.5</v>
      </c>
      <c r="F140">
        <f t="shared" si="21"/>
        <v>4299</v>
      </c>
      <c r="G140">
        <f t="shared" si="13"/>
        <v>0.2224633749321758</v>
      </c>
      <c r="H140">
        <f t="shared" si="22"/>
        <v>1584</v>
      </c>
      <c r="I140">
        <f t="shared" si="14"/>
        <v>0.04232164449818621</v>
      </c>
      <c r="K140">
        <f t="shared" si="23"/>
        <v>768</v>
      </c>
      <c r="L140">
        <f t="shared" si="15"/>
        <v>0.8929915006270029</v>
      </c>
      <c r="P140">
        <f t="shared" si="24"/>
        <v>4168</v>
      </c>
      <c r="Q140">
        <f t="shared" si="16"/>
        <v>0.34050632911392403</v>
      </c>
      <c r="U140">
        <f t="shared" si="25"/>
        <v>2384</v>
      </c>
      <c r="V140">
        <f t="shared" si="17"/>
        <v>0</v>
      </c>
      <c r="W140">
        <f t="shared" si="26"/>
        <v>3662</v>
      </c>
      <c r="X140">
        <f t="shared" si="18"/>
        <v>0.22530145969959806</v>
      </c>
      <c r="Z140">
        <f t="shared" si="27"/>
        <v>3877</v>
      </c>
      <c r="AA140">
        <f t="shared" si="19"/>
        <v>0.3927956147220047</v>
      </c>
      <c r="AE140">
        <f t="shared" si="28"/>
        <v>1492</v>
      </c>
      <c r="AF140">
        <f t="shared" si="20"/>
        <v>0.7914744933612858</v>
      </c>
    </row>
    <row r="141" spans="4:32" ht="12.75">
      <c r="D141">
        <v>0.6</v>
      </c>
      <c r="F141">
        <f t="shared" si="21"/>
        <v>5010</v>
      </c>
      <c r="G141">
        <f t="shared" si="13"/>
        <v>0.09386869234943028</v>
      </c>
      <c r="H141">
        <f t="shared" si="22"/>
        <v>1629</v>
      </c>
      <c r="I141">
        <f t="shared" si="14"/>
        <v>0.015114873035066506</v>
      </c>
      <c r="K141">
        <f t="shared" si="23"/>
        <v>1897</v>
      </c>
      <c r="L141">
        <f t="shared" si="15"/>
        <v>0.7356834331893549</v>
      </c>
      <c r="P141">
        <f t="shared" si="24"/>
        <v>4992</v>
      </c>
      <c r="Q141">
        <f t="shared" si="16"/>
        <v>0.21012658227848102</v>
      </c>
      <c r="U141">
        <f t="shared" si="25"/>
        <v>2384</v>
      </c>
      <c r="V141">
        <f t="shared" si="17"/>
        <v>0</v>
      </c>
      <c r="W141">
        <f t="shared" si="26"/>
        <v>4107</v>
      </c>
      <c r="X141">
        <f t="shared" si="18"/>
        <v>0.13116141315845145</v>
      </c>
      <c r="Z141">
        <f t="shared" si="27"/>
        <v>4917</v>
      </c>
      <c r="AA141">
        <f t="shared" si="19"/>
        <v>0.22991386061080657</v>
      </c>
      <c r="AE141">
        <f t="shared" si="28"/>
        <v>4234</v>
      </c>
      <c r="AF141">
        <f t="shared" si="20"/>
        <v>0.4082459818308875</v>
      </c>
    </row>
    <row r="142" spans="4:32" ht="12.75">
      <c r="D142">
        <v>0.7</v>
      </c>
      <c r="F142">
        <f t="shared" si="21"/>
        <v>5343</v>
      </c>
      <c r="G142">
        <f t="shared" si="13"/>
        <v>0.033640803038524146</v>
      </c>
      <c r="H142">
        <f t="shared" si="22"/>
        <v>1648</v>
      </c>
      <c r="I142">
        <f t="shared" si="14"/>
        <v>0.0036275695284159614</v>
      </c>
      <c r="K142">
        <f t="shared" si="23"/>
        <v>3251</v>
      </c>
      <c r="L142">
        <f t="shared" si="15"/>
        <v>0.5470252194510241</v>
      </c>
      <c r="P142">
        <f t="shared" si="24"/>
        <v>5548</v>
      </c>
      <c r="Q142">
        <f t="shared" si="16"/>
        <v>0.12215189873417721</v>
      </c>
      <c r="U142">
        <f t="shared" si="25"/>
        <v>2384</v>
      </c>
      <c r="V142">
        <f t="shared" si="17"/>
        <v>0</v>
      </c>
      <c r="W142">
        <f t="shared" si="26"/>
        <v>4529</v>
      </c>
      <c r="X142">
        <f t="shared" si="18"/>
        <v>0.041887031944150624</v>
      </c>
      <c r="Z142">
        <f t="shared" si="27"/>
        <v>5619</v>
      </c>
      <c r="AA142">
        <f t="shared" si="19"/>
        <v>0.11996867658574785</v>
      </c>
      <c r="AE142">
        <f t="shared" si="28"/>
        <v>6332</v>
      </c>
      <c r="AF142">
        <f t="shared" si="20"/>
        <v>0.11502445842068483</v>
      </c>
    </row>
    <row r="143" spans="4:32" ht="12.75">
      <c r="D143">
        <v>0.8</v>
      </c>
      <c r="F143">
        <f t="shared" si="21"/>
        <v>5510</v>
      </c>
      <c r="G143">
        <f t="shared" si="13"/>
        <v>0.003436426116838488</v>
      </c>
      <c r="H143">
        <f t="shared" si="22"/>
        <v>1651</v>
      </c>
      <c r="I143">
        <f t="shared" si="14"/>
        <v>0.0018137847642079807</v>
      </c>
      <c r="K143">
        <f t="shared" si="23"/>
        <v>4691</v>
      </c>
      <c r="L143">
        <f t="shared" si="15"/>
        <v>0.3463842831266546</v>
      </c>
      <c r="P143">
        <f t="shared" si="24"/>
        <v>5958</v>
      </c>
      <c r="Q143">
        <f t="shared" si="16"/>
        <v>0.05727848101265823</v>
      </c>
      <c r="U143">
        <f t="shared" si="25"/>
        <v>2384</v>
      </c>
      <c r="V143">
        <f t="shared" si="17"/>
        <v>0</v>
      </c>
      <c r="W143">
        <f t="shared" si="26"/>
        <v>4707</v>
      </c>
      <c r="X143">
        <f t="shared" si="18"/>
        <v>0.0042310133276919825</v>
      </c>
      <c r="Z143">
        <f t="shared" si="27"/>
        <v>6039</v>
      </c>
      <c r="AA143">
        <f t="shared" si="19"/>
        <v>0.05418950665622553</v>
      </c>
      <c r="AE143">
        <f t="shared" si="28"/>
        <v>7035</v>
      </c>
      <c r="AF143">
        <f t="shared" si="20"/>
        <v>0.016771488469601678</v>
      </c>
    </row>
    <row r="144" spans="4:32" ht="12.75">
      <c r="D144">
        <v>0.9</v>
      </c>
      <c r="F144">
        <f t="shared" si="21"/>
        <v>5528</v>
      </c>
      <c r="G144">
        <f t="shared" si="13"/>
        <v>0.00018086453246518358</v>
      </c>
      <c r="H144">
        <f t="shared" si="22"/>
        <v>1653</v>
      </c>
      <c r="I144">
        <f t="shared" si="14"/>
        <v>0.0006045949214026602</v>
      </c>
      <c r="K144">
        <f t="shared" si="23"/>
        <v>6261</v>
      </c>
      <c r="L144">
        <f t="shared" si="15"/>
        <v>0.12762992893966837</v>
      </c>
      <c r="P144">
        <f t="shared" si="24"/>
        <v>6197</v>
      </c>
      <c r="Q144">
        <f t="shared" si="16"/>
        <v>0.019462025316455696</v>
      </c>
      <c r="U144">
        <f t="shared" si="25"/>
        <v>2384</v>
      </c>
      <c r="V144">
        <f t="shared" si="17"/>
        <v>0</v>
      </c>
      <c r="W144">
        <f t="shared" si="26"/>
        <v>4727</v>
      </c>
      <c r="X144">
        <f t="shared" si="18"/>
        <v>0</v>
      </c>
      <c r="Z144">
        <f t="shared" si="27"/>
        <v>6310</v>
      </c>
      <c r="AA144">
        <f t="shared" si="19"/>
        <v>0.011746280344557557</v>
      </c>
      <c r="AE144">
        <f t="shared" si="28"/>
        <v>7146</v>
      </c>
      <c r="AF144">
        <f t="shared" si="20"/>
        <v>0.0012578616352201257</v>
      </c>
    </row>
    <row r="145" spans="4:32" ht="12.75">
      <c r="D145">
        <v>1</v>
      </c>
      <c r="F145">
        <f t="shared" si="21"/>
        <v>5529</v>
      </c>
      <c r="G145">
        <f t="shared" si="13"/>
        <v>0</v>
      </c>
      <c r="H145">
        <f t="shared" si="22"/>
        <v>1654</v>
      </c>
      <c r="I145">
        <f t="shared" si="14"/>
        <v>0</v>
      </c>
      <c r="K145">
        <f t="shared" si="23"/>
        <v>7177</v>
      </c>
      <c r="L145">
        <f t="shared" si="15"/>
        <v>0</v>
      </c>
      <c r="P145">
        <f t="shared" si="24"/>
        <v>6320</v>
      </c>
      <c r="Q145">
        <f t="shared" si="16"/>
        <v>0</v>
      </c>
      <c r="U145">
        <f t="shared" si="25"/>
        <v>2384</v>
      </c>
      <c r="V145">
        <f t="shared" si="17"/>
        <v>0</v>
      </c>
      <c r="W145">
        <f t="shared" si="26"/>
        <v>4727</v>
      </c>
      <c r="X145">
        <f t="shared" si="18"/>
        <v>0</v>
      </c>
      <c r="Z145">
        <f t="shared" si="27"/>
        <v>6385</v>
      </c>
      <c r="AA145">
        <f t="shared" si="19"/>
        <v>0</v>
      </c>
      <c r="AE145">
        <f t="shared" si="28"/>
        <v>7155</v>
      </c>
      <c r="AF145">
        <f t="shared" si="20"/>
        <v>0</v>
      </c>
    </row>
    <row r="148" spans="2:32" ht="12.75">
      <c r="B148" t="s">
        <v>25</v>
      </c>
      <c r="D148">
        <v>0</v>
      </c>
      <c r="F148">
        <v>0</v>
      </c>
      <c r="G148">
        <f>(4856-F148)/4856</f>
        <v>1</v>
      </c>
      <c r="H148">
        <v>0</v>
      </c>
      <c r="I148">
        <f>(2456-H148)/2456</f>
        <v>1</v>
      </c>
      <c r="K148">
        <v>0</v>
      </c>
      <c r="L148">
        <f>(7316-K148)/7316</f>
        <v>1</v>
      </c>
      <c r="P148">
        <v>0</v>
      </c>
      <c r="Q148">
        <f>(6998-P148)/6998</f>
        <v>1</v>
      </c>
      <c r="U148">
        <v>0</v>
      </c>
      <c r="V148">
        <f>(5076-U148)/5076</f>
        <v>1</v>
      </c>
      <c r="W148">
        <v>0</v>
      </c>
      <c r="X148">
        <f>(2266-W148)/2266</f>
        <v>1</v>
      </c>
      <c r="Z148">
        <v>0</v>
      </c>
      <c r="AA148">
        <f>(7013-Z148)/7013</f>
        <v>1</v>
      </c>
      <c r="AE148">
        <v>0</v>
      </c>
      <c r="AF148">
        <f>(7342-AE148)/7342</f>
        <v>1</v>
      </c>
    </row>
    <row r="149" spans="4:32" ht="12.75">
      <c r="D149">
        <v>0.1</v>
      </c>
      <c r="F149">
        <f>F100+F118</f>
        <v>638</v>
      </c>
      <c r="G149">
        <f aca="true" t="shared" si="29" ref="G149:G158">(4856-F149)/4856</f>
        <v>0.8686161449752883</v>
      </c>
      <c r="H149">
        <f>H100+H118</f>
        <v>571</v>
      </c>
      <c r="I149">
        <f aca="true" t="shared" si="30" ref="I149:I158">(2456-H149)/2456</f>
        <v>0.7675081433224755</v>
      </c>
      <c r="K149">
        <f>K100+K118</f>
        <v>16</v>
      </c>
      <c r="L149">
        <f aca="true" t="shared" si="31" ref="L149:L158">(7316-K149)/7316</f>
        <v>0.9978130125751777</v>
      </c>
      <c r="P149">
        <f>P100+P118</f>
        <v>194</v>
      </c>
      <c r="Q149">
        <f aca="true" t="shared" si="32" ref="Q149:Q158">(6998-P149)/6998</f>
        <v>0.9722777936553301</v>
      </c>
      <c r="U149">
        <f>U100+U118</f>
        <v>1611</v>
      </c>
      <c r="V149">
        <f aca="true" t="shared" si="33" ref="V149:V158">(5076-U149)/5076</f>
        <v>0.6826241134751773</v>
      </c>
      <c r="W149">
        <f>W100+W118</f>
        <v>1028</v>
      </c>
      <c r="X149">
        <f aca="true" t="shared" si="34" ref="X149:X158">(2266-W149)/2266</f>
        <v>0.5463371579876434</v>
      </c>
      <c r="Z149">
        <f>Z100+Z118</f>
        <v>279</v>
      </c>
      <c r="AA149">
        <f aca="true" t="shared" si="35" ref="AA149:AA158">(7013-Z149)/7013</f>
        <v>0.9602167403393698</v>
      </c>
      <c r="AE149">
        <f>AE100+AE118</f>
        <v>1</v>
      </c>
      <c r="AF149">
        <f aca="true" t="shared" si="36" ref="AF149:AF158">(7342-AE149)/7342</f>
        <v>0.9998637973304276</v>
      </c>
    </row>
    <row r="150" spans="4:32" ht="12.75">
      <c r="D150">
        <v>0.2</v>
      </c>
      <c r="F150">
        <f aca="true" t="shared" si="37" ref="F150:F158">F101+F119</f>
        <v>1341</v>
      </c>
      <c r="G150">
        <f t="shared" si="29"/>
        <v>0.7238467874794069</v>
      </c>
      <c r="H150">
        <f aca="true" t="shared" si="38" ref="H150:H158">H101+H119</f>
        <v>1044</v>
      </c>
      <c r="I150">
        <f t="shared" si="30"/>
        <v>0.5749185667752443</v>
      </c>
      <c r="K150">
        <f aca="true" t="shared" si="39" ref="K150:K158">K101+K119</f>
        <v>61</v>
      </c>
      <c r="L150">
        <f t="shared" si="31"/>
        <v>0.991662110442865</v>
      </c>
      <c r="P150">
        <f aca="true" t="shared" si="40" ref="P150:P158">P101+P119</f>
        <v>575</v>
      </c>
      <c r="Q150">
        <f t="shared" si="32"/>
        <v>0.917833666761932</v>
      </c>
      <c r="U150">
        <f aca="true" t="shared" si="41" ref="U150:U158">U101+U119</f>
        <v>3262</v>
      </c>
      <c r="V150">
        <f t="shared" si="33"/>
        <v>0.35736800630417653</v>
      </c>
      <c r="W150">
        <f aca="true" t="shared" si="42" ref="W150:W158">W101+W119</f>
        <v>1669</v>
      </c>
      <c r="X150">
        <f t="shared" si="34"/>
        <v>0.263459841129744</v>
      </c>
      <c r="Z150">
        <f aca="true" t="shared" si="43" ref="Z150:Z158">Z101+Z119</f>
        <v>684</v>
      </c>
      <c r="AA150">
        <f t="shared" si="35"/>
        <v>0.9024668472836161</v>
      </c>
      <c r="AE150">
        <f aca="true" t="shared" si="44" ref="AE150:AE158">AE101+AE119</f>
        <v>12</v>
      </c>
      <c r="AF150">
        <f t="shared" si="36"/>
        <v>0.9983655679651321</v>
      </c>
    </row>
    <row r="151" spans="4:32" ht="12.75">
      <c r="D151">
        <v>0.3</v>
      </c>
      <c r="F151">
        <f t="shared" si="37"/>
        <v>2095</v>
      </c>
      <c r="G151">
        <f t="shared" si="29"/>
        <v>0.5685749588138386</v>
      </c>
      <c r="H151">
        <f t="shared" si="38"/>
        <v>1404</v>
      </c>
      <c r="I151">
        <f t="shared" si="30"/>
        <v>0.42833876221498374</v>
      </c>
      <c r="K151">
        <f t="shared" si="39"/>
        <v>168</v>
      </c>
      <c r="L151">
        <f t="shared" si="31"/>
        <v>0.9770366320393657</v>
      </c>
      <c r="P151">
        <f t="shared" si="40"/>
        <v>1117</v>
      </c>
      <c r="Q151">
        <f t="shared" si="32"/>
        <v>0.8403829665618748</v>
      </c>
      <c r="U151">
        <f t="shared" si="41"/>
        <v>4081</v>
      </c>
      <c r="V151">
        <f t="shared" si="33"/>
        <v>0.19602048857368007</v>
      </c>
      <c r="W151">
        <f t="shared" si="42"/>
        <v>2018</v>
      </c>
      <c r="X151">
        <f t="shared" si="34"/>
        <v>0.10944395410414828</v>
      </c>
      <c r="Z151">
        <f t="shared" si="43"/>
        <v>1285</v>
      </c>
      <c r="AA151">
        <f t="shared" si="35"/>
        <v>0.8167688578354485</v>
      </c>
      <c r="AE151">
        <f t="shared" si="44"/>
        <v>113</v>
      </c>
      <c r="AF151">
        <f t="shared" si="36"/>
        <v>0.9846090983383274</v>
      </c>
    </row>
    <row r="152" spans="4:32" ht="12.75">
      <c r="D152">
        <v>0.4</v>
      </c>
      <c r="F152">
        <f t="shared" si="37"/>
        <v>2922</v>
      </c>
      <c r="G152">
        <f t="shared" si="29"/>
        <v>0.3982701812191104</v>
      </c>
      <c r="H152">
        <f t="shared" si="38"/>
        <v>1694</v>
      </c>
      <c r="I152">
        <f t="shared" si="30"/>
        <v>0.31026058631921827</v>
      </c>
      <c r="K152">
        <f t="shared" si="39"/>
        <v>474</v>
      </c>
      <c r="L152">
        <f t="shared" si="31"/>
        <v>0.9352104975396391</v>
      </c>
      <c r="P152">
        <f t="shared" si="40"/>
        <v>1887</v>
      </c>
      <c r="Q152">
        <f t="shared" si="32"/>
        <v>0.730351529008288</v>
      </c>
      <c r="U152">
        <f t="shared" si="41"/>
        <v>4621</v>
      </c>
      <c r="V152">
        <f t="shared" si="33"/>
        <v>0.08963750985027581</v>
      </c>
      <c r="W152">
        <f t="shared" si="42"/>
        <v>2148</v>
      </c>
      <c r="X152">
        <f t="shared" si="34"/>
        <v>0.05207413945278023</v>
      </c>
      <c r="Z152">
        <f t="shared" si="43"/>
        <v>2201</v>
      </c>
      <c r="AA152">
        <f t="shared" si="35"/>
        <v>0.6861542848994724</v>
      </c>
      <c r="AE152">
        <f t="shared" si="44"/>
        <v>407</v>
      </c>
      <c r="AF152">
        <f t="shared" si="36"/>
        <v>0.9445655134840643</v>
      </c>
    </row>
    <row r="153" spans="4:32" ht="12.75">
      <c r="D153">
        <v>0.5</v>
      </c>
      <c r="F153">
        <f t="shared" si="37"/>
        <v>3790</v>
      </c>
      <c r="G153">
        <f t="shared" si="29"/>
        <v>0.21952224052718286</v>
      </c>
      <c r="H153">
        <f t="shared" si="38"/>
        <v>2009</v>
      </c>
      <c r="I153">
        <f t="shared" si="30"/>
        <v>0.18200325732899023</v>
      </c>
      <c r="K153">
        <f t="shared" si="39"/>
        <v>970</v>
      </c>
      <c r="L153">
        <f t="shared" si="31"/>
        <v>0.8674138873701476</v>
      </c>
      <c r="P153">
        <f t="shared" si="40"/>
        <v>2833</v>
      </c>
      <c r="Q153">
        <f t="shared" si="32"/>
        <v>0.5951700485853101</v>
      </c>
      <c r="U153">
        <f t="shared" si="41"/>
        <v>4928</v>
      </c>
      <c r="V153">
        <f t="shared" si="33"/>
        <v>0.029156816390858944</v>
      </c>
      <c r="W153">
        <f t="shared" si="42"/>
        <v>2209</v>
      </c>
      <c r="X153">
        <f t="shared" si="34"/>
        <v>0.025154457193292144</v>
      </c>
      <c r="Z153">
        <f t="shared" si="43"/>
        <v>3262</v>
      </c>
      <c r="AA153">
        <f t="shared" si="35"/>
        <v>0.5348638243262512</v>
      </c>
      <c r="AE153">
        <f t="shared" si="44"/>
        <v>1051</v>
      </c>
      <c r="AF153">
        <f t="shared" si="36"/>
        <v>0.8568509942794879</v>
      </c>
    </row>
    <row r="154" spans="4:32" ht="12.75">
      <c r="D154">
        <v>0.6</v>
      </c>
      <c r="F154">
        <f t="shared" si="37"/>
        <v>4463</v>
      </c>
      <c r="G154">
        <f t="shared" si="29"/>
        <v>0.08093080724876442</v>
      </c>
      <c r="H154">
        <f t="shared" si="38"/>
        <v>2155</v>
      </c>
      <c r="I154">
        <f t="shared" si="30"/>
        <v>0.12255700325732899</v>
      </c>
      <c r="K154">
        <f t="shared" si="39"/>
        <v>1946</v>
      </c>
      <c r="L154">
        <f t="shared" si="31"/>
        <v>0.7340076544559869</v>
      </c>
      <c r="P154">
        <f t="shared" si="40"/>
        <v>3914</v>
      </c>
      <c r="Q154">
        <f t="shared" si="32"/>
        <v>0.4406973420977422</v>
      </c>
      <c r="U154">
        <f t="shared" si="41"/>
        <v>5028</v>
      </c>
      <c r="V154">
        <f t="shared" si="33"/>
        <v>0.009456264775413711</v>
      </c>
      <c r="W154">
        <f t="shared" si="42"/>
        <v>2245</v>
      </c>
      <c r="X154">
        <f t="shared" si="34"/>
        <v>0.009267431597528684</v>
      </c>
      <c r="Z154">
        <f t="shared" si="43"/>
        <v>4429</v>
      </c>
      <c r="AA154">
        <f t="shared" si="35"/>
        <v>0.36845857692856127</v>
      </c>
      <c r="AE154">
        <f t="shared" si="44"/>
        <v>2852</v>
      </c>
      <c r="AF154">
        <f t="shared" si="36"/>
        <v>0.611549986379733</v>
      </c>
    </row>
    <row r="155" spans="4:32" ht="12.75">
      <c r="D155">
        <v>0.7</v>
      </c>
      <c r="F155">
        <f t="shared" si="37"/>
        <v>4767</v>
      </c>
      <c r="G155">
        <f t="shared" si="29"/>
        <v>0.018327841845140032</v>
      </c>
      <c r="H155">
        <f t="shared" si="38"/>
        <v>2264</v>
      </c>
      <c r="I155">
        <f t="shared" si="30"/>
        <v>0.0781758957654723</v>
      </c>
      <c r="K155">
        <f t="shared" si="39"/>
        <v>3312</v>
      </c>
      <c r="L155">
        <f t="shared" si="31"/>
        <v>0.5472936030617824</v>
      </c>
      <c r="P155">
        <f t="shared" si="40"/>
        <v>4992</v>
      </c>
      <c r="Q155">
        <f t="shared" si="32"/>
        <v>0.28665332952272077</v>
      </c>
      <c r="U155">
        <f t="shared" si="41"/>
        <v>5055</v>
      </c>
      <c r="V155">
        <f t="shared" si="33"/>
        <v>0.004137115839243499</v>
      </c>
      <c r="W155">
        <f t="shared" si="42"/>
        <v>2261</v>
      </c>
      <c r="X155">
        <f t="shared" si="34"/>
        <v>0.002206531332744925</v>
      </c>
      <c r="Z155">
        <f t="shared" si="43"/>
        <v>5508</v>
      </c>
      <c r="AA155">
        <f t="shared" si="35"/>
        <v>0.21460145444175102</v>
      </c>
      <c r="AE155">
        <f t="shared" si="44"/>
        <v>5361</v>
      </c>
      <c r="AF155">
        <f t="shared" si="36"/>
        <v>0.2698174884227731</v>
      </c>
    </row>
    <row r="156" spans="4:32" ht="12.75">
      <c r="D156">
        <v>0.8</v>
      </c>
      <c r="F156">
        <f t="shared" si="37"/>
        <v>4844</v>
      </c>
      <c r="G156">
        <f t="shared" si="29"/>
        <v>0.002471169686985173</v>
      </c>
      <c r="H156">
        <f t="shared" si="38"/>
        <v>2345</v>
      </c>
      <c r="I156">
        <f t="shared" si="30"/>
        <v>0.04519543973941368</v>
      </c>
      <c r="K156">
        <f t="shared" si="39"/>
        <v>4938</v>
      </c>
      <c r="L156">
        <f t="shared" si="31"/>
        <v>0.32504100601421543</v>
      </c>
      <c r="P156">
        <f t="shared" si="40"/>
        <v>5817</v>
      </c>
      <c r="Q156">
        <f t="shared" si="32"/>
        <v>0.16876250357244926</v>
      </c>
      <c r="U156">
        <f t="shared" si="41"/>
        <v>5070</v>
      </c>
      <c r="V156">
        <f t="shared" si="33"/>
        <v>0.001182033096926714</v>
      </c>
      <c r="W156">
        <f t="shared" si="42"/>
        <v>2266</v>
      </c>
      <c r="X156">
        <f t="shared" si="34"/>
        <v>0</v>
      </c>
      <c r="Z156">
        <f t="shared" si="43"/>
        <v>6380</v>
      </c>
      <c r="AA156">
        <f t="shared" si="35"/>
        <v>0.09026094396121488</v>
      </c>
      <c r="AE156">
        <f t="shared" si="44"/>
        <v>6876</v>
      </c>
      <c r="AF156">
        <f t="shared" si="36"/>
        <v>0.0634704440207028</v>
      </c>
    </row>
    <row r="157" spans="4:32" ht="12.75">
      <c r="D157">
        <v>0.9</v>
      </c>
      <c r="F157">
        <f t="shared" si="37"/>
        <v>4854</v>
      </c>
      <c r="G157">
        <f t="shared" si="29"/>
        <v>0.00041186161449752884</v>
      </c>
      <c r="H157">
        <f t="shared" si="38"/>
        <v>2394</v>
      </c>
      <c r="I157">
        <f t="shared" si="30"/>
        <v>0.025244299674267102</v>
      </c>
      <c r="K157">
        <f t="shared" si="39"/>
        <v>6477</v>
      </c>
      <c r="L157">
        <f t="shared" si="31"/>
        <v>0.11468015308911973</v>
      </c>
      <c r="P157">
        <f t="shared" si="40"/>
        <v>6620</v>
      </c>
      <c r="Q157">
        <f t="shared" si="32"/>
        <v>0.05401543298085167</v>
      </c>
      <c r="U157">
        <f t="shared" si="41"/>
        <v>5076</v>
      </c>
      <c r="V157">
        <f t="shared" si="33"/>
        <v>0</v>
      </c>
      <c r="W157">
        <f t="shared" si="42"/>
        <v>2266</v>
      </c>
      <c r="X157">
        <f t="shared" si="34"/>
        <v>0</v>
      </c>
      <c r="Z157">
        <f t="shared" si="43"/>
        <v>6851</v>
      </c>
      <c r="AA157">
        <f t="shared" si="35"/>
        <v>0.02309995722230144</v>
      </c>
      <c r="AE157">
        <f t="shared" si="44"/>
        <v>7274</v>
      </c>
      <c r="AF157">
        <f t="shared" si="36"/>
        <v>0.009261781530918006</v>
      </c>
    </row>
    <row r="158" spans="4:32" ht="12.75">
      <c r="D158">
        <v>1</v>
      </c>
      <c r="F158">
        <f t="shared" si="37"/>
        <v>4856</v>
      </c>
      <c r="G158">
        <f t="shared" si="29"/>
        <v>0</v>
      </c>
      <c r="H158">
        <f t="shared" si="38"/>
        <v>2456</v>
      </c>
      <c r="I158">
        <f t="shared" si="30"/>
        <v>0</v>
      </c>
      <c r="K158">
        <f t="shared" si="39"/>
        <v>7316</v>
      </c>
      <c r="L158">
        <f t="shared" si="31"/>
        <v>0</v>
      </c>
      <c r="P158">
        <f t="shared" si="40"/>
        <v>6998</v>
      </c>
      <c r="Q158">
        <f t="shared" si="32"/>
        <v>0</v>
      </c>
      <c r="U158">
        <f t="shared" si="41"/>
        <v>5076</v>
      </c>
      <c r="V158">
        <f t="shared" si="33"/>
        <v>0</v>
      </c>
      <c r="W158">
        <f t="shared" si="42"/>
        <v>2266</v>
      </c>
      <c r="X158">
        <f t="shared" si="34"/>
        <v>0</v>
      </c>
      <c r="Z158">
        <f t="shared" si="43"/>
        <v>7013</v>
      </c>
      <c r="AA158">
        <f t="shared" si="35"/>
        <v>0</v>
      </c>
      <c r="AE158">
        <f t="shared" si="44"/>
        <v>7342</v>
      </c>
      <c r="AF158">
        <f t="shared" si="36"/>
        <v>0</v>
      </c>
    </row>
    <row r="162" spans="2:32" ht="12.75">
      <c r="B162" t="s">
        <v>26</v>
      </c>
      <c r="D162">
        <v>0</v>
      </c>
      <c r="F162">
        <v>0</v>
      </c>
      <c r="G162">
        <f>(2169-F162)/2169</f>
        <v>1</v>
      </c>
      <c r="H162">
        <v>0</v>
      </c>
      <c r="I162">
        <f>(2220-H162)/2220</f>
        <v>1</v>
      </c>
      <c r="K162">
        <v>0</v>
      </c>
      <c r="L162">
        <f>(4374-K162)/4374</f>
        <v>1</v>
      </c>
      <c r="P162">
        <v>0</v>
      </c>
      <c r="Q162">
        <f>(4197-P162)/4197</f>
        <v>1</v>
      </c>
      <c r="U162">
        <v>0</v>
      </c>
      <c r="V162">
        <f>(2748-U162)/2748</f>
        <v>1</v>
      </c>
      <c r="W162">
        <v>0</v>
      </c>
      <c r="X162">
        <f>(1644-W162)/1644</f>
        <v>1</v>
      </c>
      <c r="Z162">
        <v>0</v>
      </c>
      <c r="AA162">
        <f>(4295-Z162)/4295</f>
        <v>1</v>
      </c>
      <c r="AE162">
        <v>0</v>
      </c>
      <c r="AF162">
        <f>(4392-AE162)/4392</f>
        <v>1</v>
      </c>
    </row>
    <row r="163" spans="4:32" ht="12.75">
      <c r="D163">
        <v>0.1</v>
      </c>
      <c r="F163">
        <f>+F46+F64+F82</f>
        <v>322</v>
      </c>
      <c r="G163">
        <f aca="true" t="shared" si="45" ref="G163:G172">(2169-F163)/2169</f>
        <v>0.8515444905486399</v>
      </c>
      <c r="H163">
        <f>+H46+H64+H82</f>
        <v>376</v>
      </c>
      <c r="I163">
        <f aca="true" t="shared" si="46" ref="I163:I172">(2220-H163)/2220</f>
        <v>0.8306306306306306</v>
      </c>
      <c r="K163">
        <f>+K46+K64+K82</f>
        <v>14</v>
      </c>
      <c r="L163">
        <f aca="true" t="shared" si="47" ref="L163:L172">(4374-K163)/4374</f>
        <v>0.9967992684042066</v>
      </c>
      <c r="P163">
        <f>+P46+P64+P82</f>
        <v>154</v>
      </c>
      <c r="Q163">
        <f aca="true" t="shared" si="48" ref="Q163:Q172">(4197-P163)/4197</f>
        <v>0.9633071241362878</v>
      </c>
      <c r="U163">
        <f>+U46+U64+U82</f>
        <v>719</v>
      </c>
      <c r="V163">
        <f aca="true" t="shared" si="49" ref="V163:V172">(2748-U163)/2748</f>
        <v>0.7383551673944687</v>
      </c>
      <c r="W163">
        <f>+W46+W64+W82</f>
        <v>598</v>
      </c>
      <c r="X163">
        <f aca="true" t="shared" si="50" ref="X163:X172">(1644-W163)/1644</f>
        <v>0.6362530413625304</v>
      </c>
      <c r="Z163">
        <f>+Z46+Z64+Z82</f>
        <v>185</v>
      </c>
      <c r="AA163">
        <f aca="true" t="shared" si="51" ref="AA163:AA172">(4295-Z163)/4295</f>
        <v>0.9569266589057043</v>
      </c>
      <c r="AE163">
        <f>+AE46+AE64+AE82</f>
        <v>8</v>
      </c>
      <c r="AF163">
        <f aca="true" t="shared" si="52" ref="AF163:AF172">(4392-AE163)/4392</f>
        <v>0.9981785063752276</v>
      </c>
    </row>
    <row r="164" spans="4:32" ht="12.75">
      <c r="D164">
        <v>0.2</v>
      </c>
      <c r="F164">
        <f aca="true" t="shared" si="53" ref="F164:F172">+F47+F65+F83</f>
        <v>663</v>
      </c>
      <c r="G164">
        <f t="shared" si="45"/>
        <v>0.69432918395574</v>
      </c>
      <c r="H164">
        <f aca="true" t="shared" si="54" ref="H164:H172">+H47+H65+H83</f>
        <v>725</v>
      </c>
      <c r="I164">
        <f t="shared" si="46"/>
        <v>0.6734234234234234</v>
      </c>
      <c r="K164">
        <f aca="true" t="shared" si="55" ref="K164:K172">+K47+K65+K83</f>
        <v>56</v>
      </c>
      <c r="L164">
        <f t="shared" si="47"/>
        <v>0.9871970736168267</v>
      </c>
      <c r="P164">
        <f aca="true" t="shared" si="56" ref="P164:P172">+P47+P65+P83</f>
        <v>480</v>
      </c>
      <c r="Q164">
        <f t="shared" si="48"/>
        <v>0.8856325947105075</v>
      </c>
      <c r="U164">
        <f aca="true" t="shared" si="57" ref="U164:U172">+U47+U65+U83</f>
        <v>1417</v>
      </c>
      <c r="V164">
        <f t="shared" si="49"/>
        <v>0.48435225618631733</v>
      </c>
      <c r="W164">
        <f aca="true" t="shared" si="58" ref="W164:W172">+W47+W65+W83</f>
        <v>962</v>
      </c>
      <c r="X164">
        <f t="shared" si="50"/>
        <v>0.4148418491484185</v>
      </c>
      <c r="Z164">
        <f aca="true" t="shared" si="59" ref="Z164:Z172">+Z47+Z65+Z83</f>
        <v>305</v>
      </c>
      <c r="AA164">
        <f t="shared" si="51"/>
        <v>0.9289871944121071</v>
      </c>
      <c r="AE164">
        <f aca="true" t="shared" si="60" ref="AE164:AE172">+AE47+AE65+AE83</f>
        <v>92</v>
      </c>
      <c r="AF164">
        <f t="shared" si="52"/>
        <v>0.9790528233151184</v>
      </c>
    </row>
    <row r="165" spans="4:32" ht="12.75">
      <c r="D165">
        <v>0.3</v>
      </c>
      <c r="F165">
        <f t="shared" si="53"/>
        <v>1028</v>
      </c>
      <c r="G165">
        <f t="shared" si="45"/>
        <v>0.5260488704472107</v>
      </c>
      <c r="H165">
        <f t="shared" si="54"/>
        <v>1071</v>
      </c>
      <c r="I165">
        <f t="shared" si="46"/>
        <v>0.5175675675675676</v>
      </c>
      <c r="K165">
        <f t="shared" si="55"/>
        <v>109</v>
      </c>
      <c r="L165">
        <f t="shared" si="47"/>
        <v>0.9750800182898949</v>
      </c>
      <c r="P165">
        <f t="shared" si="56"/>
        <v>967</v>
      </c>
      <c r="Q165">
        <f t="shared" si="48"/>
        <v>0.7695973314272099</v>
      </c>
      <c r="U165">
        <f t="shared" si="57"/>
        <v>1905</v>
      </c>
      <c r="V165">
        <f t="shared" si="49"/>
        <v>0.3067685589519651</v>
      </c>
      <c r="W165">
        <f t="shared" si="58"/>
        <v>1233</v>
      </c>
      <c r="X165">
        <f t="shared" si="50"/>
        <v>0.25</v>
      </c>
      <c r="Z165">
        <f t="shared" si="59"/>
        <v>550</v>
      </c>
      <c r="AA165">
        <f t="shared" si="51"/>
        <v>0.8719441210710128</v>
      </c>
      <c r="AE165">
        <f t="shared" si="60"/>
        <v>379</v>
      </c>
      <c r="AF165">
        <f t="shared" si="52"/>
        <v>0.9137067395264117</v>
      </c>
    </row>
    <row r="166" spans="4:32" ht="12.75">
      <c r="D166">
        <v>0.4</v>
      </c>
      <c r="F166">
        <f t="shared" si="53"/>
        <v>1378</v>
      </c>
      <c r="G166">
        <f t="shared" si="45"/>
        <v>0.3646841862609497</v>
      </c>
      <c r="H166">
        <f t="shared" si="54"/>
        <v>1391</v>
      </c>
      <c r="I166">
        <f t="shared" si="46"/>
        <v>0.37342342342342344</v>
      </c>
      <c r="K166">
        <f t="shared" si="55"/>
        <v>320</v>
      </c>
      <c r="L166">
        <f t="shared" si="47"/>
        <v>0.9268404206675812</v>
      </c>
      <c r="P166">
        <f t="shared" si="56"/>
        <v>1536</v>
      </c>
      <c r="Q166">
        <f t="shared" si="48"/>
        <v>0.634024303073624</v>
      </c>
      <c r="U166">
        <f t="shared" si="57"/>
        <v>2174</v>
      </c>
      <c r="V166">
        <f t="shared" si="49"/>
        <v>0.2088791848617176</v>
      </c>
      <c r="W166">
        <f t="shared" si="58"/>
        <v>1382</v>
      </c>
      <c r="X166">
        <f t="shared" si="50"/>
        <v>0.15936739659367397</v>
      </c>
      <c r="Z166">
        <f t="shared" si="59"/>
        <v>978</v>
      </c>
      <c r="AA166">
        <f t="shared" si="51"/>
        <v>0.7722933643771828</v>
      </c>
      <c r="AE166">
        <f t="shared" si="60"/>
        <v>933</v>
      </c>
      <c r="AF166">
        <f t="shared" si="52"/>
        <v>0.787568306010929</v>
      </c>
    </row>
    <row r="167" spans="4:32" ht="12.75">
      <c r="D167">
        <v>0.5</v>
      </c>
      <c r="F167">
        <f t="shared" si="53"/>
        <v>1694</v>
      </c>
      <c r="G167">
        <f t="shared" si="45"/>
        <v>0.218994928538497</v>
      </c>
      <c r="H167">
        <f t="shared" si="54"/>
        <v>1710</v>
      </c>
      <c r="I167">
        <f t="shared" si="46"/>
        <v>0.22972972972972974</v>
      </c>
      <c r="K167">
        <f t="shared" si="55"/>
        <v>934</v>
      </c>
      <c r="L167">
        <f t="shared" si="47"/>
        <v>0.7864654778235025</v>
      </c>
      <c r="P167">
        <f t="shared" si="56"/>
        <v>2155</v>
      </c>
      <c r="Q167">
        <f t="shared" si="48"/>
        <v>0.486538003335716</v>
      </c>
      <c r="U167">
        <f t="shared" si="57"/>
        <v>2345</v>
      </c>
      <c r="V167">
        <f t="shared" si="49"/>
        <v>0.14665211062590974</v>
      </c>
      <c r="W167">
        <f t="shared" si="58"/>
        <v>1492</v>
      </c>
      <c r="X167">
        <f t="shared" si="50"/>
        <v>0.09245742092457421</v>
      </c>
      <c r="Z167">
        <f t="shared" si="59"/>
        <v>1679</v>
      </c>
      <c r="AA167">
        <f t="shared" si="51"/>
        <v>0.6090803259604191</v>
      </c>
      <c r="AE167">
        <f t="shared" si="60"/>
        <v>1813</v>
      </c>
      <c r="AF167">
        <f t="shared" si="52"/>
        <v>0.5872040072859745</v>
      </c>
    </row>
    <row r="168" spans="4:32" ht="12.75">
      <c r="D168">
        <v>0.6</v>
      </c>
      <c r="F168">
        <f t="shared" si="53"/>
        <v>1973</v>
      </c>
      <c r="G168">
        <f t="shared" si="45"/>
        <v>0.09036422314430613</v>
      </c>
      <c r="H168">
        <f t="shared" si="54"/>
        <v>1925</v>
      </c>
      <c r="I168">
        <f t="shared" si="46"/>
        <v>0.13288288288288289</v>
      </c>
      <c r="K168">
        <f t="shared" si="55"/>
        <v>1644</v>
      </c>
      <c r="L168">
        <f t="shared" si="47"/>
        <v>0.6241426611796982</v>
      </c>
      <c r="P168">
        <f t="shared" si="56"/>
        <v>2710</v>
      </c>
      <c r="Q168">
        <f t="shared" si="48"/>
        <v>0.3543006909697403</v>
      </c>
      <c r="U168">
        <f t="shared" si="57"/>
        <v>2592</v>
      </c>
      <c r="V168">
        <f t="shared" si="49"/>
        <v>0.056768558951965066</v>
      </c>
      <c r="W168">
        <f t="shared" si="58"/>
        <v>1570</v>
      </c>
      <c r="X168">
        <f t="shared" si="50"/>
        <v>0.045012165450121655</v>
      </c>
      <c r="Z168">
        <f t="shared" si="59"/>
        <v>2332</v>
      </c>
      <c r="AA168">
        <f t="shared" si="51"/>
        <v>0.4570430733410943</v>
      </c>
      <c r="AE168">
        <f t="shared" si="60"/>
        <v>2652</v>
      </c>
      <c r="AF168">
        <f t="shared" si="52"/>
        <v>0.39617486338797814</v>
      </c>
    </row>
    <row r="169" spans="4:32" ht="12.75">
      <c r="D169">
        <v>0.7</v>
      </c>
      <c r="F169">
        <f t="shared" si="53"/>
        <v>2115</v>
      </c>
      <c r="G169">
        <f t="shared" si="45"/>
        <v>0.024896265560165973</v>
      </c>
      <c r="H169">
        <f t="shared" si="54"/>
        <v>2075</v>
      </c>
      <c r="I169">
        <f t="shared" si="46"/>
        <v>0.06531531531531531</v>
      </c>
      <c r="K169">
        <f t="shared" si="55"/>
        <v>2601</v>
      </c>
      <c r="L169">
        <f t="shared" si="47"/>
        <v>0.4053497942386831</v>
      </c>
      <c r="P169">
        <f t="shared" si="56"/>
        <v>3193</v>
      </c>
      <c r="Q169">
        <f t="shared" si="48"/>
        <v>0.23921848939718846</v>
      </c>
      <c r="U169">
        <f t="shared" si="57"/>
        <v>2718</v>
      </c>
      <c r="V169">
        <f t="shared" si="49"/>
        <v>0.010917030567685589</v>
      </c>
      <c r="W169">
        <f t="shared" si="58"/>
        <v>1615</v>
      </c>
      <c r="X169">
        <f t="shared" si="50"/>
        <v>0.017639902676399026</v>
      </c>
      <c r="Z169">
        <f t="shared" si="59"/>
        <v>3019</v>
      </c>
      <c r="AA169">
        <f t="shared" si="51"/>
        <v>0.29708963911525027</v>
      </c>
      <c r="AE169">
        <f t="shared" si="60"/>
        <v>3429</v>
      </c>
      <c r="AF169">
        <f t="shared" si="52"/>
        <v>0.2192622950819672</v>
      </c>
    </row>
    <row r="170" spans="4:32" ht="12.75">
      <c r="D170">
        <v>0.8</v>
      </c>
      <c r="F170">
        <f t="shared" si="53"/>
        <v>2159</v>
      </c>
      <c r="G170">
        <f t="shared" si="45"/>
        <v>0.004610419548178884</v>
      </c>
      <c r="H170">
        <f t="shared" si="54"/>
        <v>2163</v>
      </c>
      <c r="I170">
        <f t="shared" si="46"/>
        <v>0.025675675675675677</v>
      </c>
      <c r="K170">
        <f t="shared" si="55"/>
        <v>3366</v>
      </c>
      <c r="L170">
        <f t="shared" si="47"/>
        <v>0.23045267489711935</v>
      </c>
      <c r="P170">
        <f t="shared" si="56"/>
        <v>3641</v>
      </c>
      <c r="Q170">
        <f t="shared" si="48"/>
        <v>0.13247557779366215</v>
      </c>
      <c r="U170">
        <f t="shared" si="57"/>
        <v>2743</v>
      </c>
      <c r="V170">
        <f t="shared" si="49"/>
        <v>0.001819505094614265</v>
      </c>
      <c r="W170">
        <f t="shared" si="58"/>
        <v>1642</v>
      </c>
      <c r="X170">
        <f t="shared" si="50"/>
        <v>0.0012165450121654502</v>
      </c>
      <c r="Z170">
        <f t="shared" si="59"/>
        <v>3618</v>
      </c>
      <c r="AA170">
        <f t="shared" si="51"/>
        <v>0.15762514551804424</v>
      </c>
      <c r="AE170">
        <f t="shared" si="60"/>
        <v>3927</v>
      </c>
      <c r="AF170">
        <f t="shared" si="52"/>
        <v>0.10587431693989072</v>
      </c>
    </row>
    <row r="171" spans="4:32" ht="12.75">
      <c r="D171">
        <v>0.9</v>
      </c>
      <c r="F171">
        <f t="shared" si="53"/>
        <v>2169</v>
      </c>
      <c r="G171">
        <f t="shared" si="45"/>
        <v>0</v>
      </c>
      <c r="H171">
        <f t="shared" si="54"/>
        <v>2200</v>
      </c>
      <c r="I171">
        <f t="shared" si="46"/>
        <v>0.009009009009009009</v>
      </c>
      <c r="K171">
        <f t="shared" si="55"/>
        <v>4013</v>
      </c>
      <c r="L171">
        <f t="shared" si="47"/>
        <v>0.082533150434385</v>
      </c>
      <c r="P171">
        <f t="shared" si="56"/>
        <v>3986</v>
      </c>
      <c r="Q171">
        <f t="shared" si="48"/>
        <v>0.050274005241839406</v>
      </c>
      <c r="U171">
        <f t="shared" si="57"/>
        <v>2748</v>
      </c>
      <c r="V171">
        <f t="shared" si="49"/>
        <v>0</v>
      </c>
      <c r="W171">
        <f t="shared" si="58"/>
        <v>1644</v>
      </c>
      <c r="X171">
        <f t="shared" si="50"/>
        <v>0</v>
      </c>
      <c r="Z171">
        <f t="shared" si="59"/>
        <v>4060</v>
      </c>
      <c r="AA171">
        <f t="shared" si="51"/>
        <v>0.05471478463329453</v>
      </c>
      <c r="AE171">
        <f t="shared" si="60"/>
        <v>4301</v>
      </c>
      <c r="AF171">
        <f t="shared" si="52"/>
        <v>0.020719489981785064</v>
      </c>
    </row>
    <row r="172" spans="4:32" ht="12.75">
      <c r="D172">
        <v>1</v>
      </c>
      <c r="F172">
        <f t="shared" si="53"/>
        <v>2169</v>
      </c>
      <c r="G172">
        <f t="shared" si="45"/>
        <v>0</v>
      </c>
      <c r="H172">
        <f t="shared" si="54"/>
        <v>2220</v>
      </c>
      <c r="I172">
        <f t="shared" si="46"/>
        <v>0</v>
      </c>
      <c r="K172">
        <f t="shared" si="55"/>
        <v>4374</v>
      </c>
      <c r="L172">
        <f t="shared" si="47"/>
        <v>0</v>
      </c>
      <c r="P172">
        <f t="shared" si="56"/>
        <v>4197</v>
      </c>
      <c r="Q172">
        <f t="shared" si="48"/>
        <v>0</v>
      </c>
      <c r="U172">
        <f t="shared" si="57"/>
        <v>2748</v>
      </c>
      <c r="V172">
        <f t="shared" si="49"/>
        <v>0</v>
      </c>
      <c r="W172">
        <f t="shared" si="58"/>
        <v>1644</v>
      </c>
      <c r="X172">
        <f t="shared" si="50"/>
        <v>0</v>
      </c>
      <c r="Z172">
        <f t="shared" si="59"/>
        <v>4295</v>
      </c>
      <c r="AA172">
        <f t="shared" si="51"/>
        <v>0</v>
      </c>
      <c r="AE172">
        <f t="shared" si="60"/>
        <v>4392</v>
      </c>
      <c r="AF172">
        <f t="shared" si="52"/>
        <v>0</v>
      </c>
    </row>
    <row r="176" spans="2:32" ht="12.75">
      <c r="B176" t="s">
        <v>27</v>
      </c>
      <c r="D176">
        <v>0</v>
      </c>
      <c r="F176">
        <f>+F135+F148+F162</f>
        <v>0</v>
      </c>
      <c r="G176">
        <f>(12554-F176)/12554</f>
        <v>1</v>
      </c>
      <c r="H176">
        <f>+H135+H148+H162</f>
        <v>0</v>
      </c>
      <c r="I176">
        <f>(6330-H176)/6330</f>
        <v>1</v>
      </c>
      <c r="K176">
        <f>+K135+K148+K162</f>
        <v>0</v>
      </c>
      <c r="L176">
        <f>(18867-K176)/18867</f>
        <v>1</v>
      </c>
      <c r="P176">
        <f>+P135+P148+P162</f>
        <v>0</v>
      </c>
      <c r="Q176">
        <f>(17515-P176)/17515</f>
        <v>1</v>
      </c>
      <c r="U176">
        <f>+U135+U148+U162</f>
        <v>0</v>
      </c>
      <c r="V176">
        <f>(10208-U176)/10208</f>
        <v>1</v>
      </c>
      <c r="W176">
        <f>+W135+W148+W162</f>
        <v>0</v>
      </c>
      <c r="X176">
        <f>(8637-W176)/8637</f>
        <v>1</v>
      </c>
      <c r="Z176">
        <f>+Z135+Z148+Z162</f>
        <v>0</v>
      </c>
      <c r="AA176">
        <f>(17693-Z176)/17693</f>
        <v>1</v>
      </c>
      <c r="AE176">
        <f>+AE135+AE148+AE162</f>
        <v>0</v>
      </c>
      <c r="AF176">
        <f>(18889-AE176)/18889</f>
        <v>1</v>
      </c>
    </row>
    <row r="177" spans="4:32" ht="12.75">
      <c r="D177">
        <v>0.1</v>
      </c>
      <c r="F177">
        <f aca="true" t="shared" si="61" ref="F177:F186">+F136+F149+F163</f>
        <v>1580</v>
      </c>
      <c r="G177">
        <f aca="true" t="shared" si="62" ref="G177:G186">(12554-F177)/12554</f>
        <v>0.8741436992193723</v>
      </c>
      <c r="H177">
        <f aca="true" t="shared" si="63" ref="H177:H186">+H136+H149+H163</f>
        <v>1428</v>
      </c>
      <c r="I177">
        <f aca="true" t="shared" si="64" ref="I177:I186">(6330-H177)/6330</f>
        <v>0.7744075829383886</v>
      </c>
      <c r="K177">
        <f aca="true" t="shared" si="65" ref="K177:K186">+K136+K149+K163</f>
        <v>31</v>
      </c>
      <c r="L177">
        <f aca="true" t="shared" si="66" ref="L177:L186">(18867-K177)/18867</f>
        <v>0.9983569194890549</v>
      </c>
      <c r="P177">
        <f aca="true" t="shared" si="67" ref="P177:P186">+P136+P149+P163</f>
        <v>821</v>
      </c>
      <c r="Q177">
        <f aca="true" t="shared" si="68" ref="Q177:Q186">(17515-P177)/17515</f>
        <v>0.9531258920924921</v>
      </c>
      <c r="U177">
        <f aca="true" t="shared" si="69" ref="U177:U186">+U136+U149+U163</f>
        <v>3386</v>
      </c>
      <c r="V177">
        <f aca="true" t="shared" si="70" ref="V177:V186">(10208-U177)/10208</f>
        <v>0.6682993730407524</v>
      </c>
      <c r="W177">
        <f aca="true" t="shared" si="71" ref="W177:W186">+W136+W149+W163</f>
        <v>2610</v>
      </c>
      <c r="X177">
        <f aca="true" t="shared" si="72" ref="X177:X186">(8637-W177)/8637</f>
        <v>0.6978117401875651</v>
      </c>
      <c r="Z177">
        <f aca="true" t="shared" si="73" ref="Z177:Z186">+Z136+Z149+Z163</f>
        <v>1018</v>
      </c>
      <c r="AA177">
        <f aca="true" t="shared" si="74" ref="AA177:AA186">(17693-Z177)/17693</f>
        <v>0.9424631210083084</v>
      </c>
      <c r="AE177">
        <f aca="true" t="shared" si="75" ref="AE177:AE186">+AE136+AE149+AE163</f>
        <v>37</v>
      </c>
      <c r="AF177">
        <f aca="true" t="shared" si="76" ref="AF177:AF186">(18889-AE177)/18889</f>
        <v>0.9980411879930118</v>
      </c>
    </row>
    <row r="178" spans="4:32" ht="12.75">
      <c r="D178">
        <v>0.2</v>
      </c>
      <c r="F178">
        <f t="shared" si="61"/>
        <v>3322</v>
      </c>
      <c r="G178">
        <f t="shared" si="62"/>
        <v>0.7353831448144018</v>
      </c>
      <c r="H178">
        <f t="shared" si="63"/>
        <v>2693</v>
      </c>
      <c r="I178">
        <f t="shared" si="64"/>
        <v>0.574565560821485</v>
      </c>
      <c r="K178">
        <f t="shared" si="65"/>
        <v>135</v>
      </c>
      <c r="L178">
        <f t="shared" si="66"/>
        <v>0.99284464938782</v>
      </c>
      <c r="P178">
        <f t="shared" si="67"/>
        <v>2209</v>
      </c>
      <c r="Q178">
        <f t="shared" si="68"/>
        <v>0.8738795318298601</v>
      </c>
      <c r="U178">
        <f t="shared" si="69"/>
        <v>6554</v>
      </c>
      <c r="V178">
        <f t="shared" si="70"/>
        <v>0.35795454545454547</v>
      </c>
      <c r="W178">
        <f t="shared" si="71"/>
        <v>4393</v>
      </c>
      <c r="X178">
        <f t="shared" si="72"/>
        <v>0.49137431978696305</v>
      </c>
      <c r="Z178">
        <f t="shared" si="73"/>
        <v>2179</v>
      </c>
      <c r="AA178">
        <f t="shared" si="74"/>
        <v>0.8768439495845815</v>
      </c>
      <c r="AE178">
        <f t="shared" si="75"/>
        <v>140</v>
      </c>
      <c r="AF178">
        <f t="shared" si="76"/>
        <v>0.9925882788924771</v>
      </c>
    </row>
    <row r="179" spans="4:32" ht="12.75">
      <c r="D179">
        <v>0.3</v>
      </c>
      <c r="F179">
        <f t="shared" si="61"/>
        <v>5312</v>
      </c>
      <c r="G179">
        <f t="shared" si="62"/>
        <v>0.5768679305400669</v>
      </c>
      <c r="H179">
        <f t="shared" si="63"/>
        <v>3720</v>
      </c>
      <c r="I179">
        <f t="shared" si="64"/>
        <v>0.41232227488151657</v>
      </c>
      <c r="K179">
        <f t="shared" si="65"/>
        <v>359</v>
      </c>
      <c r="L179">
        <f t="shared" si="66"/>
        <v>0.980972067631314</v>
      </c>
      <c r="P179">
        <f t="shared" si="67"/>
        <v>4121</v>
      </c>
      <c r="Q179">
        <f t="shared" si="68"/>
        <v>0.7647159577504996</v>
      </c>
      <c r="U179">
        <f t="shared" si="69"/>
        <v>8277</v>
      </c>
      <c r="V179">
        <f t="shared" si="70"/>
        <v>0.1891653605015674</v>
      </c>
      <c r="W179">
        <f t="shared" si="71"/>
        <v>5734</v>
      </c>
      <c r="X179">
        <f t="shared" si="72"/>
        <v>0.33611207595229825</v>
      </c>
      <c r="Z179">
        <f t="shared" si="73"/>
        <v>3770</v>
      </c>
      <c r="AA179">
        <f t="shared" si="74"/>
        <v>0.786921381337252</v>
      </c>
      <c r="AE179">
        <f t="shared" si="75"/>
        <v>603</v>
      </c>
      <c r="AF179">
        <f t="shared" si="76"/>
        <v>0.9680766583725978</v>
      </c>
    </row>
    <row r="180" spans="4:32" ht="12.75">
      <c r="D180">
        <v>0.4</v>
      </c>
      <c r="F180">
        <f t="shared" si="61"/>
        <v>7538</v>
      </c>
      <c r="G180">
        <f t="shared" si="62"/>
        <v>0.3995539270352079</v>
      </c>
      <c r="H180">
        <f t="shared" si="63"/>
        <v>4575</v>
      </c>
      <c r="I180">
        <f t="shared" si="64"/>
        <v>0.2772511848341232</v>
      </c>
      <c r="K180">
        <f t="shared" si="65"/>
        <v>1060</v>
      </c>
      <c r="L180">
        <f t="shared" si="66"/>
        <v>0.9438172470451052</v>
      </c>
      <c r="P180">
        <f t="shared" si="67"/>
        <v>6495</v>
      </c>
      <c r="Q180">
        <f t="shared" si="68"/>
        <v>0.6291749928632601</v>
      </c>
      <c r="U180">
        <f t="shared" si="69"/>
        <v>9167</v>
      </c>
      <c r="V180">
        <f t="shared" si="70"/>
        <v>0.10197884012539185</v>
      </c>
      <c r="W180">
        <f t="shared" si="71"/>
        <v>6657</v>
      </c>
      <c r="X180">
        <f t="shared" si="72"/>
        <v>0.22924626606460577</v>
      </c>
      <c r="Z180">
        <f t="shared" si="73"/>
        <v>6055</v>
      </c>
      <c r="AA180">
        <f t="shared" si="74"/>
        <v>0.657774261007178</v>
      </c>
      <c r="AE180">
        <f t="shared" si="75"/>
        <v>1706</v>
      </c>
      <c r="AF180">
        <f t="shared" si="76"/>
        <v>0.9096828842183281</v>
      </c>
    </row>
    <row r="181" spans="4:32" ht="12.75">
      <c r="D181">
        <v>0.5</v>
      </c>
      <c r="F181">
        <f t="shared" si="61"/>
        <v>9783</v>
      </c>
      <c r="G181">
        <f t="shared" si="62"/>
        <v>0.22072646168551857</v>
      </c>
      <c r="H181">
        <f t="shared" si="63"/>
        <v>5303</v>
      </c>
      <c r="I181">
        <f t="shared" si="64"/>
        <v>0.1622432859399684</v>
      </c>
      <c r="K181">
        <f t="shared" si="65"/>
        <v>2672</v>
      </c>
      <c r="L181">
        <f t="shared" si="66"/>
        <v>0.8583770604759633</v>
      </c>
      <c r="P181">
        <f t="shared" si="67"/>
        <v>9156</v>
      </c>
      <c r="Q181">
        <f t="shared" si="68"/>
        <v>0.47724807308021694</v>
      </c>
      <c r="U181">
        <f t="shared" si="69"/>
        <v>9657</v>
      </c>
      <c r="V181">
        <f t="shared" si="70"/>
        <v>0.05397727272727273</v>
      </c>
      <c r="W181">
        <f t="shared" si="71"/>
        <v>7363</v>
      </c>
      <c r="X181">
        <f t="shared" si="72"/>
        <v>0.14750492069005441</v>
      </c>
      <c r="Z181">
        <f t="shared" si="73"/>
        <v>8818</v>
      </c>
      <c r="AA181">
        <f t="shared" si="74"/>
        <v>0.5016108065336574</v>
      </c>
      <c r="AE181">
        <f t="shared" si="75"/>
        <v>4356</v>
      </c>
      <c r="AF181">
        <f t="shared" si="76"/>
        <v>0.7693895918259305</v>
      </c>
    </row>
    <row r="182" spans="4:32" ht="12.75">
      <c r="D182">
        <v>0.6</v>
      </c>
      <c r="F182">
        <f t="shared" si="61"/>
        <v>11446</v>
      </c>
      <c r="G182">
        <f t="shared" si="62"/>
        <v>0.08825872231957942</v>
      </c>
      <c r="H182">
        <f t="shared" si="63"/>
        <v>5709</v>
      </c>
      <c r="I182">
        <f t="shared" si="64"/>
        <v>0.0981042654028436</v>
      </c>
      <c r="K182">
        <f t="shared" si="65"/>
        <v>5487</v>
      </c>
      <c r="L182">
        <f t="shared" si="66"/>
        <v>0.7091747495627285</v>
      </c>
      <c r="P182">
        <f t="shared" si="67"/>
        <v>11616</v>
      </c>
      <c r="Q182">
        <f t="shared" si="68"/>
        <v>0.33679703111618614</v>
      </c>
      <c r="U182">
        <f t="shared" si="69"/>
        <v>10004</v>
      </c>
      <c r="V182">
        <f t="shared" si="70"/>
        <v>0.019984326018808778</v>
      </c>
      <c r="W182">
        <f t="shared" si="71"/>
        <v>7922</v>
      </c>
      <c r="X182">
        <f t="shared" si="72"/>
        <v>0.08278337385666319</v>
      </c>
      <c r="Z182">
        <f t="shared" si="73"/>
        <v>11678</v>
      </c>
      <c r="AA182">
        <f t="shared" si="74"/>
        <v>0.339964957892952</v>
      </c>
      <c r="AE182">
        <f t="shared" si="75"/>
        <v>9738</v>
      </c>
      <c r="AF182">
        <f t="shared" si="76"/>
        <v>0.48446185610672876</v>
      </c>
    </row>
    <row r="183" spans="4:32" ht="12.75">
      <c r="D183">
        <v>0.7</v>
      </c>
      <c r="F183">
        <f t="shared" si="61"/>
        <v>12225</v>
      </c>
      <c r="G183">
        <f t="shared" si="62"/>
        <v>0.026206786681535765</v>
      </c>
      <c r="H183">
        <f t="shared" si="63"/>
        <v>5987</v>
      </c>
      <c r="I183">
        <f t="shared" si="64"/>
        <v>0.05418641390205371</v>
      </c>
      <c r="K183">
        <f t="shared" si="65"/>
        <v>9164</v>
      </c>
      <c r="L183">
        <f t="shared" si="66"/>
        <v>0.5142841999257963</v>
      </c>
      <c r="P183">
        <f t="shared" si="67"/>
        <v>13733</v>
      </c>
      <c r="Q183">
        <f t="shared" si="68"/>
        <v>0.215929203539823</v>
      </c>
      <c r="U183">
        <f t="shared" si="69"/>
        <v>10157</v>
      </c>
      <c r="V183">
        <f t="shared" si="70"/>
        <v>0.004996081504702194</v>
      </c>
      <c r="W183">
        <f t="shared" si="71"/>
        <v>8405</v>
      </c>
      <c r="X183">
        <f t="shared" si="72"/>
        <v>0.02686117864999421</v>
      </c>
      <c r="Z183">
        <f t="shared" si="73"/>
        <v>14146</v>
      </c>
      <c r="AA183">
        <f t="shared" si="74"/>
        <v>0.2004747640309727</v>
      </c>
      <c r="AE183">
        <f t="shared" si="75"/>
        <v>15122</v>
      </c>
      <c r="AF183">
        <f t="shared" si="76"/>
        <v>0.19942823865741965</v>
      </c>
    </row>
    <row r="184" spans="4:32" ht="12.75">
      <c r="D184">
        <v>0.8</v>
      </c>
      <c r="F184">
        <f t="shared" si="61"/>
        <v>12513</v>
      </c>
      <c r="G184">
        <f t="shared" si="62"/>
        <v>0.0032658913493707185</v>
      </c>
      <c r="H184">
        <f t="shared" si="63"/>
        <v>6159</v>
      </c>
      <c r="I184">
        <f t="shared" si="64"/>
        <v>0.027014218009478674</v>
      </c>
      <c r="K184">
        <f t="shared" si="65"/>
        <v>12995</v>
      </c>
      <c r="L184">
        <f t="shared" si="66"/>
        <v>0.31123125033126625</v>
      </c>
      <c r="P184">
        <f t="shared" si="67"/>
        <v>15416</v>
      </c>
      <c r="Q184">
        <f t="shared" si="68"/>
        <v>0.1198401370254068</v>
      </c>
      <c r="U184">
        <f t="shared" si="69"/>
        <v>10197</v>
      </c>
      <c r="V184">
        <f t="shared" si="70"/>
        <v>0.0010775862068965517</v>
      </c>
      <c r="W184">
        <f t="shared" si="71"/>
        <v>8615</v>
      </c>
      <c r="X184">
        <f t="shared" si="72"/>
        <v>0.0025471807340511753</v>
      </c>
      <c r="Z184">
        <f t="shared" si="73"/>
        <v>16037</v>
      </c>
      <c r="AA184">
        <f t="shared" si="74"/>
        <v>0.09359633753461821</v>
      </c>
      <c r="AE184">
        <f t="shared" si="75"/>
        <v>17838</v>
      </c>
      <c r="AF184">
        <f t="shared" si="76"/>
        <v>0.055640849171475465</v>
      </c>
    </row>
    <row r="185" spans="4:32" ht="12.75">
      <c r="D185">
        <v>0.9</v>
      </c>
      <c r="F185">
        <f t="shared" si="61"/>
        <v>12551</v>
      </c>
      <c r="G185">
        <f t="shared" si="62"/>
        <v>0.00023896765971005257</v>
      </c>
      <c r="H185">
        <f t="shared" si="63"/>
        <v>6247</v>
      </c>
      <c r="I185">
        <f t="shared" si="64"/>
        <v>0.01311216429699842</v>
      </c>
      <c r="K185">
        <f t="shared" si="65"/>
        <v>16751</v>
      </c>
      <c r="L185">
        <f t="shared" si="66"/>
        <v>0.11215349552128054</v>
      </c>
      <c r="P185">
        <f t="shared" si="67"/>
        <v>16803</v>
      </c>
      <c r="Q185">
        <f t="shared" si="68"/>
        <v>0.04065087068227234</v>
      </c>
      <c r="U185">
        <f t="shared" si="69"/>
        <v>10208</v>
      </c>
      <c r="V185">
        <f t="shared" si="70"/>
        <v>0</v>
      </c>
      <c r="W185">
        <f t="shared" si="71"/>
        <v>8637</v>
      </c>
      <c r="X185">
        <f t="shared" si="72"/>
        <v>0</v>
      </c>
      <c r="Z185">
        <f t="shared" si="73"/>
        <v>17221</v>
      </c>
      <c r="AA185">
        <f t="shared" si="74"/>
        <v>0.02667721697846606</v>
      </c>
      <c r="AE185">
        <f t="shared" si="75"/>
        <v>18721</v>
      </c>
      <c r="AF185">
        <f t="shared" si="76"/>
        <v>0.008894065329027477</v>
      </c>
    </row>
    <row r="186" spans="4:32" ht="12.75">
      <c r="D186">
        <v>1</v>
      </c>
      <c r="F186">
        <f t="shared" si="61"/>
        <v>12554</v>
      </c>
      <c r="G186">
        <f t="shared" si="62"/>
        <v>0</v>
      </c>
      <c r="H186">
        <f t="shared" si="63"/>
        <v>6330</v>
      </c>
      <c r="I186">
        <f t="shared" si="64"/>
        <v>0</v>
      </c>
      <c r="K186">
        <f t="shared" si="65"/>
        <v>18867</v>
      </c>
      <c r="L186">
        <f t="shared" si="66"/>
        <v>0</v>
      </c>
      <c r="P186">
        <f t="shared" si="67"/>
        <v>17515</v>
      </c>
      <c r="Q186">
        <f t="shared" si="68"/>
        <v>0</v>
      </c>
      <c r="U186">
        <f t="shared" si="69"/>
        <v>10208</v>
      </c>
      <c r="V186">
        <f t="shared" si="70"/>
        <v>0</v>
      </c>
      <c r="W186">
        <f t="shared" si="71"/>
        <v>8637</v>
      </c>
      <c r="X186">
        <f t="shared" si="72"/>
        <v>0</v>
      </c>
      <c r="Z186">
        <f t="shared" si="73"/>
        <v>17693</v>
      </c>
      <c r="AA186">
        <f t="shared" si="74"/>
        <v>0</v>
      </c>
      <c r="AE186">
        <f t="shared" si="75"/>
        <v>18889</v>
      </c>
      <c r="AF186">
        <f t="shared" si="76"/>
        <v>0</v>
      </c>
    </row>
    <row r="188" spans="9:19" ht="12.75">
      <c r="I188" t="s">
        <v>28</v>
      </c>
      <c r="S188" t="s">
        <v>29</v>
      </c>
    </row>
    <row r="190" spans="4:23" ht="12.75">
      <c r="D190">
        <v>-1</v>
      </c>
      <c r="F190">
        <f>1654-H145</f>
        <v>0</v>
      </c>
      <c r="G190">
        <f aca="true" t="shared" si="77" ref="G190:G210">(7183-F190)/7183</f>
        <v>1</v>
      </c>
      <c r="H190">
        <f>2456-H158</f>
        <v>0</v>
      </c>
      <c r="I190">
        <f>(7312-H190)/7312</f>
        <v>1</v>
      </c>
      <c r="J190">
        <f>2220-H172</f>
        <v>0</v>
      </c>
      <c r="K190">
        <f>(4389-J190)/4389</f>
        <v>1</v>
      </c>
      <c r="L190">
        <f>F190+H190+J190</f>
        <v>0</v>
      </c>
      <c r="M190">
        <f>(18884-L190)/18884</f>
        <v>1</v>
      </c>
      <c r="P190">
        <f>4727-W145</f>
        <v>0</v>
      </c>
      <c r="Q190">
        <f aca="true" t="shared" si="78" ref="Q190:Q210">(7183-P190)/7183</f>
        <v>1</v>
      </c>
      <c r="R190">
        <f>2266-W158</f>
        <v>0</v>
      </c>
      <c r="S190">
        <f>(7342-R190)/7342</f>
        <v>1</v>
      </c>
      <c r="T190">
        <f>1644-W172</f>
        <v>0</v>
      </c>
      <c r="U190">
        <f>(4392-T190)/4392</f>
        <v>1</v>
      </c>
      <c r="V190">
        <f>P190+R190+T190</f>
        <v>0</v>
      </c>
      <c r="W190">
        <f>(18845-V190)/18845</f>
        <v>1</v>
      </c>
    </row>
    <row r="191" spans="4:23" ht="12.75">
      <c r="D191">
        <v>-0.9</v>
      </c>
      <c r="F191">
        <f>1654-H144</f>
        <v>1</v>
      </c>
      <c r="G191">
        <f t="shared" si="77"/>
        <v>0.9998607824028958</v>
      </c>
      <c r="H191">
        <f>2456-H157</f>
        <v>62</v>
      </c>
      <c r="I191">
        <f aca="true" t="shared" si="79" ref="I191:I210">(7312-H191)/7312</f>
        <v>0.9915207877461707</v>
      </c>
      <c r="J191">
        <f>2220-H171</f>
        <v>20</v>
      </c>
      <c r="K191">
        <f aca="true" t="shared" si="80" ref="K191:K210">(4389-J191)/4389</f>
        <v>0.9954431533378901</v>
      </c>
      <c r="L191">
        <f aca="true" t="shared" si="81" ref="L191:L210">F191+H191+J191</f>
        <v>83</v>
      </c>
      <c r="M191">
        <f aca="true" t="shared" si="82" ref="M191:M210">(18884-L191)/18884</f>
        <v>0.9956047447574666</v>
      </c>
      <c r="P191">
        <f>4727-W144</f>
        <v>0</v>
      </c>
      <c r="Q191">
        <f t="shared" si="78"/>
        <v>1</v>
      </c>
      <c r="R191">
        <f>2266-W157</f>
        <v>0</v>
      </c>
      <c r="S191">
        <f aca="true" t="shared" si="83" ref="S191:S210">(7342-R191)/7342</f>
        <v>1</v>
      </c>
      <c r="T191">
        <f>1644-W171</f>
        <v>0</v>
      </c>
      <c r="U191">
        <f aca="true" t="shared" si="84" ref="U191:U210">(4392-T191)/4392</f>
        <v>1</v>
      </c>
      <c r="V191">
        <f aca="true" t="shared" si="85" ref="V191:V210">P191+R191+T191</f>
        <v>0</v>
      </c>
      <c r="W191">
        <f aca="true" t="shared" si="86" ref="W191:W210">(18845-V191)/18845</f>
        <v>1</v>
      </c>
    </row>
    <row r="192" spans="4:23" ht="12.75">
      <c r="D192">
        <v>-0.8</v>
      </c>
      <c r="F192">
        <f>1654-H143</f>
        <v>3</v>
      </c>
      <c r="G192">
        <f t="shared" si="77"/>
        <v>0.9995823472086872</v>
      </c>
      <c r="H192">
        <f>2456-H156</f>
        <v>111</v>
      </c>
      <c r="I192">
        <f t="shared" si="79"/>
        <v>0.9848194748358862</v>
      </c>
      <c r="J192">
        <f>2220-H170</f>
        <v>57</v>
      </c>
      <c r="K192">
        <f t="shared" si="80"/>
        <v>0.987012987012987</v>
      </c>
      <c r="L192">
        <f t="shared" si="81"/>
        <v>171</v>
      </c>
      <c r="M192">
        <f t="shared" si="82"/>
        <v>0.9909447151027325</v>
      </c>
      <c r="P192">
        <f>4727-W143</f>
        <v>20</v>
      </c>
      <c r="Q192">
        <f t="shared" si="78"/>
        <v>0.9972156480579145</v>
      </c>
      <c r="R192">
        <f>2266-W156</f>
        <v>0</v>
      </c>
      <c r="S192">
        <f t="shared" si="83"/>
        <v>1</v>
      </c>
      <c r="T192">
        <f>1644-W170</f>
        <v>2</v>
      </c>
      <c r="U192">
        <f t="shared" si="84"/>
        <v>0.9995446265938069</v>
      </c>
      <c r="V192">
        <f t="shared" si="85"/>
        <v>22</v>
      </c>
      <c r="W192">
        <f t="shared" si="86"/>
        <v>0.9988325815866278</v>
      </c>
    </row>
    <row r="193" spans="4:23" ht="12.75">
      <c r="D193">
        <v>-0.7</v>
      </c>
      <c r="F193">
        <f>1654-H142</f>
        <v>6</v>
      </c>
      <c r="G193">
        <f t="shared" si="77"/>
        <v>0.9991646944173743</v>
      </c>
      <c r="H193">
        <f>2456-H155</f>
        <v>192</v>
      </c>
      <c r="I193">
        <f t="shared" si="79"/>
        <v>0.973741794310722</v>
      </c>
      <c r="J193">
        <f>2220-H169</f>
        <v>145</v>
      </c>
      <c r="K193">
        <f t="shared" si="80"/>
        <v>0.9669628616997038</v>
      </c>
      <c r="L193">
        <f t="shared" si="81"/>
        <v>343</v>
      </c>
      <c r="M193">
        <f t="shared" si="82"/>
        <v>0.9818364753230248</v>
      </c>
      <c r="P193">
        <f>4727-W142</f>
        <v>198</v>
      </c>
      <c r="Q193">
        <f t="shared" si="78"/>
        <v>0.9724349157733537</v>
      </c>
      <c r="R193">
        <f>2266-W155</f>
        <v>5</v>
      </c>
      <c r="S193">
        <f t="shared" si="83"/>
        <v>0.9993189866521384</v>
      </c>
      <c r="T193">
        <f>1644-W169</f>
        <v>29</v>
      </c>
      <c r="U193">
        <f t="shared" si="84"/>
        <v>0.9933970856102003</v>
      </c>
      <c r="V193">
        <f t="shared" si="85"/>
        <v>232</v>
      </c>
      <c r="W193">
        <f t="shared" si="86"/>
        <v>0.9876890421862563</v>
      </c>
    </row>
    <row r="194" spans="4:23" ht="12.75">
      <c r="D194">
        <v>-0.6</v>
      </c>
      <c r="F194">
        <f>1654-H141</f>
        <v>25</v>
      </c>
      <c r="G194">
        <f t="shared" si="77"/>
        <v>0.9965195600723932</v>
      </c>
      <c r="H194">
        <f>2456-H154</f>
        <v>301</v>
      </c>
      <c r="I194">
        <f t="shared" si="79"/>
        <v>0.9588347921225383</v>
      </c>
      <c r="J194">
        <f>2220-H168</f>
        <v>295</v>
      </c>
      <c r="K194">
        <f t="shared" si="80"/>
        <v>0.9327865117338802</v>
      </c>
      <c r="L194">
        <f t="shared" si="81"/>
        <v>621</v>
      </c>
      <c r="M194">
        <f t="shared" si="82"/>
        <v>0.96711501800466</v>
      </c>
      <c r="P194">
        <f>4727-W141</f>
        <v>620</v>
      </c>
      <c r="Q194">
        <f t="shared" si="78"/>
        <v>0.9136850897953501</v>
      </c>
      <c r="R194">
        <f>2266-W154</f>
        <v>21</v>
      </c>
      <c r="S194">
        <f t="shared" si="83"/>
        <v>0.9971397439389812</v>
      </c>
      <c r="T194">
        <f>1644-W168</f>
        <v>74</v>
      </c>
      <c r="U194">
        <f t="shared" si="84"/>
        <v>0.9831511839708561</v>
      </c>
      <c r="V194">
        <f t="shared" si="85"/>
        <v>715</v>
      </c>
      <c r="W194">
        <f t="shared" si="86"/>
        <v>0.962058901565402</v>
      </c>
    </row>
    <row r="195" spans="4:23" ht="12.75">
      <c r="D195">
        <v>-0.5</v>
      </c>
      <c r="F195">
        <f>1654-H140</f>
        <v>70</v>
      </c>
      <c r="G195">
        <f t="shared" si="77"/>
        <v>0.9902547682027009</v>
      </c>
      <c r="H195">
        <f>2456-H153</f>
        <v>447</v>
      </c>
      <c r="I195">
        <f t="shared" si="79"/>
        <v>0.9388676148796499</v>
      </c>
      <c r="J195">
        <f>2220-H167</f>
        <v>510</v>
      </c>
      <c r="K195">
        <f t="shared" si="80"/>
        <v>0.8838004101161996</v>
      </c>
      <c r="L195">
        <f t="shared" si="81"/>
        <v>1027</v>
      </c>
      <c r="M195">
        <f t="shared" si="82"/>
        <v>0.9456153357339546</v>
      </c>
      <c r="P195">
        <f>4727-W140</f>
        <v>1065</v>
      </c>
      <c r="Q195">
        <f t="shared" si="78"/>
        <v>0.8517332590839483</v>
      </c>
      <c r="R195">
        <f>2266-W153</f>
        <v>57</v>
      </c>
      <c r="S195">
        <f t="shared" si="83"/>
        <v>0.9922364478343776</v>
      </c>
      <c r="T195">
        <f>1644-W167</f>
        <v>152</v>
      </c>
      <c r="U195">
        <f t="shared" si="84"/>
        <v>0.9653916211293261</v>
      </c>
      <c r="V195">
        <f t="shared" si="85"/>
        <v>1274</v>
      </c>
      <c r="W195">
        <f t="shared" si="86"/>
        <v>0.9323958609710798</v>
      </c>
    </row>
    <row r="196" spans="4:23" ht="12.75">
      <c r="D196">
        <v>-0.4</v>
      </c>
      <c r="F196">
        <f>1654-H139</f>
        <v>164</v>
      </c>
      <c r="G196">
        <f t="shared" si="77"/>
        <v>0.977168314074899</v>
      </c>
      <c r="H196">
        <f>2456-H152</f>
        <v>762</v>
      </c>
      <c r="I196">
        <f t="shared" si="79"/>
        <v>0.8957877461706784</v>
      </c>
      <c r="J196">
        <f>2220-H166</f>
        <v>829</v>
      </c>
      <c r="K196">
        <f t="shared" si="80"/>
        <v>0.8111187058555479</v>
      </c>
      <c r="L196">
        <f t="shared" si="81"/>
        <v>1755</v>
      </c>
      <c r="M196">
        <f t="shared" si="82"/>
        <v>0.9070641813175174</v>
      </c>
      <c r="P196">
        <f>4727-W139</f>
        <v>1600</v>
      </c>
      <c r="Q196">
        <f t="shared" si="78"/>
        <v>0.7772518446331617</v>
      </c>
      <c r="R196">
        <f>2266-W152</f>
        <v>118</v>
      </c>
      <c r="S196">
        <f t="shared" si="83"/>
        <v>0.9839280849904658</v>
      </c>
      <c r="T196">
        <f>1644-W166</f>
        <v>262</v>
      </c>
      <c r="U196">
        <f t="shared" si="84"/>
        <v>0.9403460837887068</v>
      </c>
      <c r="V196">
        <f t="shared" si="85"/>
        <v>1980</v>
      </c>
      <c r="W196">
        <f t="shared" si="86"/>
        <v>0.8949323427964977</v>
      </c>
    </row>
    <row r="197" spans="4:23" ht="12.75">
      <c r="D197">
        <v>-0.3</v>
      </c>
      <c r="F197">
        <f>1654-H138</f>
        <v>409</v>
      </c>
      <c r="G197">
        <f t="shared" si="77"/>
        <v>0.943060002784352</v>
      </c>
      <c r="H197">
        <f>2456-H151</f>
        <v>1052</v>
      </c>
      <c r="I197">
        <f t="shared" si="79"/>
        <v>0.8561269146608315</v>
      </c>
      <c r="J197">
        <f>2220-H165</f>
        <v>1149</v>
      </c>
      <c r="K197">
        <f t="shared" si="80"/>
        <v>0.7382091592617909</v>
      </c>
      <c r="L197">
        <f t="shared" si="81"/>
        <v>2610</v>
      </c>
      <c r="M197">
        <f t="shared" si="82"/>
        <v>0.8617877568311798</v>
      </c>
      <c r="P197">
        <f>4727-W138</f>
        <v>2244</v>
      </c>
      <c r="Q197">
        <f t="shared" si="78"/>
        <v>0.6875957120980092</v>
      </c>
      <c r="R197">
        <f>2266-W151</f>
        <v>248</v>
      </c>
      <c r="S197">
        <f t="shared" si="83"/>
        <v>0.9662217379460637</v>
      </c>
      <c r="T197">
        <f>1644-W165</f>
        <v>411</v>
      </c>
      <c r="U197">
        <f t="shared" si="84"/>
        <v>0.9064207650273224</v>
      </c>
      <c r="V197">
        <f t="shared" si="85"/>
        <v>2903</v>
      </c>
      <c r="W197">
        <f t="shared" si="86"/>
        <v>0.8459538339081984</v>
      </c>
    </row>
    <row r="198" spans="4:23" ht="12.75">
      <c r="D198">
        <v>-0.2</v>
      </c>
      <c r="F198">
        <f>1654-H137</f>
        <v>730</v>
      </c>
      <c r="G198">
        <f t="shared" si="77"/>
        <v>0.89837115411388</v>
      </c>
      <c r="H198">
        <f>2456-H150</f>
        <v>1412</v>
      </c>
      <c r="I198">
        <f t="shared" si="79"/>
        <v>0.8068927789934355</v>
      </c>
      <c r="J198">
        <f>2220-H164</f>
        <v>1495</v>
      </c>
      <c r="K198">
        <f t="shared" si="80"/>
        <v>0.659375712007291</v>
      </c>
      <c r="L198">
        <f t="shared" si="81"/>
        <v>3637</v>
      </c>
      <c r="M198">
        <f t="shared" si="82"/>
        <v>0.8074030925651345</v>
      </c>
      <c r="P198">
        <f>4727-W137</f>
        <v>2965</v>
      </c>
      <c r="Q198">
        <f t="shared" si="78"/>
        <v>0.5872198245858277</v>
      </c>
      <c r="R198">
        <f>2266-W150</f>
        <v>597</v>
      </c>
      <c r="S198">
        <f t="shared" si="83"/>
        <v>0.9186870062653228</v>
      </c>
      <c r="T198">
        <f>1644-W164</f>
        <v>682</v>
      </c>
      <c r="U198">
        <f t="shared" si="84"/>
        <v>0.8447176684881603</v>
      </c>
      <c r="V198">
        <f t="shared" si="85"/>
        <v>4244</v>
      </c>
      <c r="W198">
        <f t="shared" si="86"/>
        <v>0.7747943751658265</v>
      </c>
    </row>
    <row r="199" spans="4:23" ht="12.75">
      <c r="D199">
        <v>-0.1</v>
      </c>
      <c r="F199">
        <f>1654-H136</f>
        <v>1173</v>
      </c>
      <c r="G199">
        <f t="shared" si="77"/>
        <v>0.8366977585966866</v>
      </c>
      <c r="H199">
        <f>2456-H149</f>
        <v>1885</v>
      </c>
      <c r="I199">
        <f t="shared" si="79"/>
        <v>0.7422045951859956</v>
      </c>
      <c r="J199">
        <f>2220-H163</f>
        <v>1844</v>
      </c>
      <c r="K199">
        <f t="shared" si="80"/>
        <v>0.5798587377534746</v>
      </c>
      <c r="L199">
        <f t="shared" si="81"/>
        <v>4902</v>
      </c>
      <c r="M199">
        <f t="shared" si="82"/>
        <v>0.7404151662783308</v>
      </c>
      <c r="P199">
        <f>4727-W136</f>
        <v>3743</v>
      </c>
      <c r="Q199">
        <f t="shared" si="78"/>
        <v>0.4789085340387025</v>
      </c>
      <c r="R199">
        <f>2266-W149</f>
        <v>1238</v>
      </c>
      <c r="S199">
        <f t="shared" si="83"/>
        <v>0.8313810950694633</v>
      </c>
      <c r="T199">
        <f>1644-W163</f>
        <v>1046</v>
      </c>
      <c r="U199">
        <f t="shared" si="84"/>
        <v>0.76183970856102</v>
      </c>
      <c r="V199">
        <f t="shared" si="85"/>
        <v>6027</v>
      </c>
      <c r="W199">
        <f t="shared" si="86"/>
        <v>0.6801804192093394</v>
      </c>
    </row>
    <row r="200" spans="4:23" ht="12.75">
      <c r="D200">
        <v>0</v>
      </c>
      <c r="F200">
        <f aca="true" t="shared" si="87" ref="F200:F210">1654+F135</f>
        <v>1654</v>
      </c>
      <c r="G200">
        <f t="shared" si="77"/>
        <v>0.7697340943895309</v>
      </c>
      <c r="H200">
        <f>2456+F148</f>
        <v>2456</v>
      </c>
      <c r="I200">
        <f t="shared" si="79"/>
        <v>0.6641137855579868</v>
      </c>
      <c r="J200">
        <f>2220+F162</f>
        <v>2220</v>
      </c>
      <c r="K200">
        <f t="shared" si="80"/>
        <v>0.49419002050580996</v>
      </c>
      <c r="L200">
        <f t="shared" si="81"/>
        <v>6330</v>
      </c>
      <c r="M200">
        <f t="shared" si="82"/>
        <v>0.664795594153781</v>
      </c>
      <c r="P200">
        <f>4727+U135</f>
        <v>4727</v>
      </c>
      <c r="Q200">
        <f t="shared" si="78"/>
        <v>0.3419184184880969</v>
      </c>
      <c r="R200">
        <f>2266+U148</f>
        <v>2266</v>
      </c>
      <c r="S200">
        <f t="shared" si="83"/>
        <v>0.6913647507491146</v>
      </c>
      <c r="T200">
        <f>1644+U162</f>
        <v>1644</v>
      </c>
      <c r="U200">
        <f t="shared" si="84"/>
        <v>0.6256830601092896</v>
      </c>
      <c r="V200">
        <f t="shared" si="85"/>
        <v>8637</v>
      </c>
      <c r="W200">
        <f t="shared" si="86"/>
        <v>0.5416821438047228</v>
      </c>
    </row>
    <row r="201" spans="4:23" ht="12.75">
      <c r="D201">
        <v>0.1</v>
      </c>
      <c r="F201">
        <f t="shared" si="87"/>
        <v>2274</v>
      </c>
      <c r="G201">
        <f t="shared" si="77"/>
        <v>0.683419184184881</v>
      </c>
      <c r="H201">
        <f aca="true" t="shared" si="88" ref="H201:H210">2456+F149</f>
        <v>3094</v>
      </c>
      <c r="I201">
        <f t="shared" si="79"/>
        <v>0.5768599562363238</v>
      </c>
      <c r="J201">
        <f aca="true" t="shared" si="89" ref="J201:J210">2220+F163</f>
        <v>2542</v>
      </c>
      <c r="K201">
        <f t="shared" si="80"/>
        <v>0.4208247892458419</v>
      </c>
      <c r="L201">
        <f t="shared" si="81"/>
        <v>7910</v>
      </c>
      <c r="M201">
        <f t="shared" si="82"/>
        <v>0.5811268798983267</v>
      </c>
      <c r="P201">
        <f aca="true" t="shared" si="90" ref="P201:P210">4727+U136</f>
        <v>5783</v>
      </c>
      <c r="Q201">
        <f t="shared" si="78"/>
        <v>0.19490463594598356</v>
      </c>
      <c r="R201">
        <f aca="true" t="shared" si="91" ref="R201:R210">2266+U149</f>
        <v>3877</v>
      </c>
      <c r="S201">
        <f t="shared" si="83"/>
        <v>0.4719422500681013</v>
      </c>
      <c r="T201">
        <f aca="true" t="shared" si="92" ref="T201:T210">1644+U163</f>
        <v>2363</v>
      </c>
      <c r="U201">
        <f t="shared" si="84"/>
        <v>0.46197632058287796</v>
      </c>
      <c r="V201">
        <f t="shared" si="85"/>
        <v>12023</v>
      </c>
      <c r="W201">
        <f t="shared" si="86"/>
        <v>0.36200583709206685</v>
      </c>
    </row>
    <row r="202" spans="4:23" ht="12.75">
      <c r="D202">
        <v>0.2</v>
      </c>
      <c r="F202">
        <f t="shared" si="87"/>
        <v>2972</v>
      </c>
      <c r="G202">
        <f t="shared" si="77"/>
        <v>0.5862453014060978</v>
      </c>
      <c r="H202">
        <f t="shared" si="88"/>
        <v>3797</v>
      </c>
      <c r="I202">
        <f t="shared" si="79"/>
        <v>0.48071663019693656</v>
      </c>
      <c r="J202">
        <f t="shared" si="89"/>
        <v>2883</v>
      </c>
      <c r="K202">
        <f t="shared" si="80"/>
        <v>0.34313055365686945</v>
      </c>
      <c r="L202">
        <f t="shared" si="81"/>
        <v>9652</v>
      </c>
      <c r="M202">
        <f t="shared" si="82"/>
        <v>0.4888794746875662</v>
      </c>
      <c r="P202">
        <f t="shared" si="90"/>
        <v>6602</v>
      </c>
      <c r="Q202">
        <f t="shared" si="78"/>
        <v>0.08088542391758319</v>
      </c>
      <c r="R202">
        <f t="shared" si="91"/>
        <v>5528</v>
      </c>
      <c r="S202">
        <f t="shared" si="83"/>
        <v>0.24707164260419504</v>
      </c>
      <c r="T202">
        <f t="shared" si="92"/>
        <v>3061</v>
      </c>
      <c r="U202">
        <f t="shared" si="84"/>
        <v>0.30305100182149364</v>
      </c>
      <c r="V202">
        <f t="shared" si="85"/>
        <v>15191</v>
      </c>
      <c r="W202">
        <f t="shared" si="86"/>
        <v>0.19389758556646325</v>
      </c>
    </row>
    <row r="203" spans="4:23" ht="12.75">
      <c r="D203">
        <v>0.3</v>
      </c>
      <c r="F203">
        <f t="shared" si="87"/>
        <v>3843</v>
      </c>
      <c r="G203">
        <f t="shared" si="77"/>
        <v>0.4649867743282751</v>
      </c>
      <c r="H203">
        <f t="shared" si="88"/>
        <v>4551</v>
      </c>
      <c r="I203">
        <f t="shared" si="79"/>
        <v>0.3775984682713348</v>
      </c>
      <c r="J203">
        <f t="shared" si="89"/>
        <v>3248</v>
      </c>
      <c r="K203">
        <f t="shared" si="80"/>
        <v>0.25996810207336524</v>
      </c>
      <c r="L203">
        <f t="shared" si="81"/>
        <v>11642</v>
      </c>
      <c r="M203">
        <f t="shared" si="82"/>
        <v>0.38349925863164586</v>
      </c>
      <c r="P203">
        <f t="shared" si="90"/>
        <v>7018</v>
      </c>
      <c r="Q203">
        <f t="shared" si="78"/>
        <v>0.022970903522205207</v>
      </c>
      <c r="R203">
        <f t="shared" si="91"/>
        <v>6347</v>
      </c>
      <c r="S203">
        <f t="shared" si="83"/>
        <v>0.135521656224462</v>
      </c>
      <c r="T203">
        <f t="shared" si="92"/>
        <v>3549</v>
      </c>
      <c r="U203">
        <f t="shared" si="84"/>
        <v>0.1919398907103825</v>
      </c>
      <c r="V203">
        <f t="shared" si="85"/>
        <v>16914</v>
      </c>
      <c r="W203">
        <f t="shared" si="86"/>
        <v>0.10246749801008224</v>
      </c>
    </row>
    <row r="204" spans="4:23" ht="12.75">
      <c r="D204">
        <v>0.4</v>
      </c>
      <c r="F204">
        <f t="shared" si="87"/>
        <v>4892</v>
      </c>
      <c r="G204">
        <f t="shared" si="77"/>
        <v>0.3189475149658917</v>
      </c>
      <c r="H204">
        <f t="shared" si="88"/>
        <v>5378</v>
      </c>
      <c r="I204">
        <f t="shared" si="79"/>
        <v>0.26449671772428884</v>
      </c>
      <c r="J204">
        <f t="shared" si="89"/>
        <v>3598</v>
      </c>
      <c r="K204">
        <f t="shared" si="80"/>
        <v>0.18022328548644337</v>
      </c>
      <c r="L204">
        <f t="shared" si="81"/>
        <v>13868</v>
      </c>
      <c r="M204">
        <f t="shared" si="82"/>
        <v>0.2656216903198475</v>
      </c>
      <c r="P204">
        <f t="shared" si="90"/>
        <v>7099</v>
      </c>
      <c r="Q204">
        <f t="shared" si="78"/>
        <v>0.011694278156759014</v>
      </c>
      <c r="R204">
        <f t="shared" si="91"/>
        <v>6887</v>
      </c>
      <c r="S204">
        <f t="shared" si="83"/>
        <v>0.06197221465540725</v>
      </c>
      <c r="T204">
        <f t="shared" si="92"/>
        <v>3818</v>
      </c>
      <c r="U204">
        <f t="shared" si="84"/>
        <v>0.13069216757741348</v>
      </c>
      <c r="V204">
        <f t="shared" si="85"/>
        <v>17804</v>
      </c>
      <c r="W204">
        <f t="shared" si="86"/>
        <v>0.05524011674184134</v>
      </c>
    </row>
    <row r="205" spans="4:23" ht="12.75">
      <c r="D205">
        <v>0.5</v>
      </c>
      <c r="F205">
        <f t="shared" si="87"/>
        <v>5953</v>
      </c>
      <c r="G205">
        <f t="shared" si="77"/>
        <v>0.171237644438257</v>
      </c>
      <c r="H205">
        <f t="shared" si="88"/>
        <v>6246</v>
      </c>
      <c r="I205">
        <f t="shared" si="79"/>
        <v>0.14578774617067833</v>
      </c>
      <c r="J205">
        <f t="shared" si="89"/>
        <v>3914</v>
      </c>
      <c r="K205">
        <f t="shared" si="80"/>
        <v>0.10822510822510822</v>
      </c>
      <c r="L205">
        <f t="shared" si="81"/>
        <v>16113</v>
      </c>
      <c r="M205">
        <f t="shared" si="82"/>
        <v>0.14673797924168608</v>
      </c>
      <c r="P205">
        <f t="shared" si="90"/>
        <v>7111</v>
      </c>
      <c r="Q205">
        <f t="shared" si="78"/>
        <v>0.010023666991507727</v>
      </c>
      <c r="R205">
        <f t="shared" si="91"/>
        <v>7194</v>
      </c>
      <c r="S205">
        <f t="shared" si="83"/>
        <v>0.020157995096703896</v>
      </c>
      <c r="T205">
        <f t="shared" si="92"/>
        <v>3989</v>
      </c>
      <c r="U205">
        <f t="shared" si="84"/>
        <v>0.09175774134790528</v>
      </c>
      <c r="V205">
        <f t="shared" si="85"/>
        <v>18294</v>
      </c>
      <c r="W205">
        <f t="shared" si="86"/>
        <v>0.029238524807641286</v>
      </c>
    </row>
    <row r="206" spans="4:23" ht="12.75">
      <c r="D206">
        <v>0.6</v>
      </c>
      <c r="F206">
        <f t="shared" si="87"/>
        <v>6664</v>
      </c>
      <c r="G206">
        <f t="shared" si="77"/>
        <v>0.07225393289711819</v>
      </c>
      <c r="H206">
        <f t="shared" si="88"/>
        <v>6919</v>
      </c>
      <c r="I206">
        <f t="shared" si="79"/>
        <v>0.0537472647702407</v>
      </c>
      <c r="J206">
        <f t="shared" si="89"/>
        <v>4193</v>
      </c>
      <c r="K206">
        <f t="shared" si="80"/>
        <v>0.044657097288676235</v>
      </c>
      <c r="L206">
        <f t="shared" si="81"/>
        <v>17776</v>
      </c>
      <c r="M206">
        <f t="shared" si="82"/>
        <v>0.058674009743698366</v>
      </c>
      <c r="P206">
        <f t="shared" si="90"/>
        <v>7111</v>
      </c>
      <c r="Q206">
        <f t="shared" si="78"/>
        <v>0.010023666991507727</v>
      </c>
      <c r="R206">
        <f t="shared" si="91"/>
        <v>7294</v>
      </c>
      <c r="S206">
        <f t="shared" si="83"/>
        <v>0.006537728139471534</v>
      </c>
      <c r="T206">
        <f t="shared" si="92"/>
        <v>4236</v>
      </c>
      <c r="U206">
        <f t="shared" si="84"/>
        <v>0.03551912568306011</v>
      </c>
      <c r="V206">
        <f t="shared" si="85"/>
        <v>18641</v>
      </c>
      <c r="W206">
        <f t="shared" si="86"/>
        <v>0.010825152560360839</v>
      </c>
    </row>
    <row r="207" spans="4:23" ht="12.75">
      <c r="D207">
        <v>0.7</v>
      </c>
      <c r="F207">
        <f t="shared" si="87"/>
        <v>6997</v>
      </c>
      <c r="G207">
        <f t="shared" si="77"/>
        <v>0.02589447306139496</v>
      </c>
      <c r="H207">
        <f t="shared" si="88"/>
        <v>7223</v>
      </c>
      <c r="I207">
        <f t="shared" si="79"/>
        <v>0.012171772428884026</v>
      </c>
      <c r="J207">
        <f t="shared" si="89"/>
        <v>4335</v>
      </c>
      <c r="K207">
        <f t="shared" si="80"/>
        <v>0.012303485987696514</v>
      </c>
      <c r="L207">
        <f t="shared" si="81"/>
        <v>18555</v>
      </c>
      <c r="M207">
        <f t="shared" si="82"/>
        <v>0.017422156322812965</v>
      </c>
      <c r="P207">
        <f t="shared" si="90"/>
        <v>7111</v>
      </c>
      <c r="Q207">
        <f t="shared" si="78"/>
        <v>0.010023666991507727</v>
      </c>
      <c r="R207">
        <f t="shared" si="91"/>
        <v>7321</v>
      </c>
      <c r="S207">
        <f t="shared" si="83"/>
        <v>0.002860256061018796</v>
      </c>
      <c r="T207">
        <f t="shared" si="92"/>
        <v>4362</v>
      </c>
      <c r="U207">
        <f t="shared" si="84"/>
        <v>0.006830601092896175</v>
      </c>
      <c r="V207">
        <f t="shared" si="85"/>
        <v>18794</v>
      </c>
      <c r="W207">
        <f t="shared" si="86"/>
        <v>0.0027062881400902097</v>
      </c>
    </row>
    <row r="208" spans="4:23" ht="12.75">
      <c r="D208">
        <v>0.8</v>
      </c>
      <c r="F208">
        <f t="shared" si="87"/>
        <v>7164</v>
      </c>
      <c r="G208">
        <f t="shared" si="77"/>
        <v>0.0026451343449812054</v>
      </c>
      <c r="H208">
        <f t="shared" si="88"/>
        <v>7300</v>
      </c>
      <c r="I208">
        <f t="shared" si="79"/>
        <v>0.0016411378555798686</v>
      </c>
      <c r="J208">
        <f t="shared" si="89"/>
        <v>4379</v>
      </c>
      <c r="K208">
        <f t="shared" si="80"/>
        <v>0.00227842333105491</v>
      </c>
      <c r="L208">
        <f t="shared" si="81"/>
        <v>18843</v>
      </c>
      <c r="M208">
        <f t="shared" si="82"/>
        <v>0.0021711501800466</v>
      </c>
      <c r="P208">
        <f t="shared" si="90"/>
        <v>7111</v>
      </c>
      <c r="Q208">
        <f t="shared" si="78"/>
        <v>0.010023666991507727</v>
      </c>
      <c r="R208">
        <f t="shared" si="91"/>
        <v>7336</v>
      </c>
      <c r="S208">
        <f t="shared" si="83"/>
        <v>0.0008172160174339417</v>
      </c>
      <c r="T208">
        <f t="shared" si="92"/>
        <v>4387</v>
      </c>
      <c r="U208">
        <f t="shared" si="84"/>
        <v>0.001138433515482696</v>
      </c>
      <c r="V208">
        <f t="shared" si="85"/>
        <v>18834</v>
      </c>
      <c r="W208">
        <f t="shared" si="86"/>
        <v>0.0005837092066861237</v>
      </c>
    </row>
    <row r="209" spans="4:23" ht="12.75">
      <c r="D209">
        <v>0.9</v>
      </c>
      <c r="F209">
        <f t="shared" si="87"/>
        <v>7182</v>
      </c>
      <c r="G209">
        <f t="shared" si="77"/>
        <v>0.00013921759710427398</v>
      </c>
      <c r="H209">
        <f t="shared" si="88"/>
        <v>7310</v>
      </c>
      <c r="I209">
        <f t="shared" si="79"/>
        <v>0.0002735229759299781</v>
      </c>
      <c r="J209">
        <f t="shared" si="89"/>
        <v>4389</v>
      </c>
      <c r="K209">
        <f t="shared" si="80"/>
        <v>0</v>
      </c>
      <c r="L209">
        <f t="shared" si="81"/>
        <v>18881</v>
      </c>
      <c r="M209">
        <f t="shared" si="82"/>
        <v>0.00015886464732048296</v>
      </c>
      <c r="P209">
        <f t="shared" si="90"/>
        <v>7111</v>
      </c>
      <c r="Q209">
        <f t="shared" si="78"/>
        <v>0.010023666991507727</v>
      </c>
      <c r="R209">
        <f t="shared" si="91"/>
        <v>7342</v>
      </c>
      <c r="S209">
        <f t="shared" si="83"/>
        <v>0</v>
      </c>
      <c r="T209">
        <f t="shared" si="92"/>
        <v>4392</v>
      </c>
      <c r="U209">
        <f t="shared" si="84"/>
        <v>0</v>
      </c>
      <c r="V209">
        <f t="shared" si="85"/>
        <v>18845</v>
      </c>
      <c r="W209">
        <f t="shared" si="86"/>
        <v>0</v>
      </c>
    </row>
    <row r="210" spans="4:23" ht="12.75">
      <c r="D210">
        <v>1</v>
      </c>
      <c r="F210">
        <f t="shared" si="87"/>
        <v>7183</v>
      </c>
      <c r="G210">
        <f t="shared" si="77"/>
        <v>0</v>
      </c>
      <c r="H210">
        <f t="shared" si="88"/>
        <v>7312</v>
      </c>
      <c r="I210">
        <f t="shared" si="79"/>
        <v>0</v>
      </c>
      <c r="J210">
        <f t="shared" si="89"/>
        <v>4389</v>
      </c>
      <c r="K210">
        <f t="shared" si="80"/>
        <v>0</v>
      </c>
      <c r="L210">
        <f t="shared" si="81"/>
        <v>18884</v>
      </c>
      <c r="M210">
        <f t="shared" si="82"/>
        <v>0</v>
      </c>
      <c r="P210">
        <f t="shared" si="90"/>
        <v>7111</v>
      </c>
      <c r="Q210">
        <f t="shared" si="78"/>
        <v>0.010023666991507727</v>
      </c>
      <c r="R210">
        <f t="shared" si="91"/>
        <v>7342</v>
      </c>
      <c r="S210">
        <f t="shared" si="83"/>
        <v>0</v>
      </c>
      <c r="T210">
        <f t="shared" si="92"/>
        <v>4392</v>
      </c>
      <c r="U210">
        <f t="shared" si="84"/>
        <v>0</v>
      </c>
      <c r="V210">
        <f t="shared" si="85"/>
        <v>18845</v>
      </c>
      <c r="W210">
        <f t="shared" si="86"/>
        <v>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RTO 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2002-08-28T16:46:11Z</dcterms:created>
  <dcterms:modified xsi:type="dcterms:W3CDTF">2002-11-25T22:47:36Z</dcterms:modified>
  <cp:category/>
  <cp:version/>
  <cp:contentType/>
  <cp:contentStatus/>
</cp:coreProperties>
</file>