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-75" sheetId="1" r:id="rId1"/>
  </sheets>
  <definedNames>
    <definedName name="_Key1" localSheetId="0" hidden="1">'t-75'!$B$35:$B$510</definedName>
    <definedName name="_Key2" localSheetId="0" hidden="1">'t-75'!$C$35:$C$510</definedName>
    <definedName name="_Order1" localSheetId="0" hidden="1">255</definedName>
    <definedName name="_Order2" localSheetId="0" hidden="1">255</definedName>
    <definedName name="_Sort" localSheetId="0" hidden="1">'t-75'!$B$35:$I$510</definedName>
    <definedName name="_xlnm.Print_Area" localSheetId="0">'t-75'!$A$10:$Q$541</definedName>
    <definedName name="Print_Area_MI">'t-75'!$C$2:$R$541</definedName>
    <definedName name="_xlnm.Print_Titles" localSheetId="0">'t-75'!$1:$9</definedName>
    <definedName name="Print_Titles_MI">'t-75'!$1:$9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<sst xmlns="http://schemas.openxmlformats.org/spreadsheetml/2006/main" count="549" uniqueCount="474">
  <si>
    <t xml:space="preserve"> </t>
  </si>
  <si>
    <t>STATE / AREA</t>
  </si>
  <si>
    <t>FY 1994</t>
  </si>
  <si>
    <t>FY 1995</t>
  </si>
  <si>
    <t>FY 1996</t>
  </si>
  <si>
    <t>FY 1997</t>
  </si>
  <si>
    <t>% of</t>
  </si>
  <si>
    <t>TOTAL</t>
  </si>
  <si>
    <t>Total</t>
  </si>
  <si>
    <t>AK</t>
  </si>
  <si>
    <t>Anchorage</t>
  </si>
  <si>
    <t>AL</t>
  </si>
  <si>
    <t>Birmingham</t>
  </si>
  <si>
    <t>State of Alabama</t>
  </si>
  <si>
    <t>AR</t>
  </si>
  <si>
    <t>Pine Bluff</t>
  </si>
  <si>
    <t>State of Arkansas</t>
  </si>
  <si>
    <t>AZ</t>
  </si>
  <si>
    <t>Phoenix</t>
  </si>
  <si>
    <t>Tucson</t>
  </si>
  <si>
    <t>CA</t>
  </si>
  <si>
    <t>Davis</t>
  </si>
  <si>
    <t>Fairfield</t>
  </si>
  <si>
    <t>Lake Tahoe</t>
  </si>
  <si>
    <t>Los Angeles</t>
  </si>
  <si>
    <t>Palm Springs</t>
  </si>
  <si>
    <t>Riverside-San Bernadino</t>
  </si>
  <si>
    <t>Sacramento</t>
  </si>
  <si>
    <t>San Diego</t>
  </si>
  <si>
    <t>San Francisco-Oakland</t>
  </si>
  <si>
    <t>San Jose</t>
  </si>
  <si>
    <t>Santa Barbara</t>
  </si>
  <si>
    <t>Santa Rosa</t>
  </si>
  <si>
    <t>Stockton</t>
  </si>
  <si>
    <t>Ukiah</t>
  </si>
  <si>
    <t>Woodland</t>
  </si>
  <si>
    <t>CO</t>
  </si>
  <si>
    <t>Denver</t>
  </si>
  <si>
    <t>Eagle County</t>
  </si>
  <si>
    <t>Fort Collins</t>
  </si>
  <si>
    <t>Greeley</t>
  </si>
  <si>
    <t>Pitken County</t>
  </si>
  <si>
    <t>Vail</t>
  </si>
  <si>
    <t>CT</t>
  </si>
  <si>
    <t>Hartford</t>
  </si>
  <si>
    <t>State of Connecticut</t>
  </si>
  <si>
    <t>DC</t>
  </si>
  <si>
    <t>Washington, DC-MD-VA</t>
  </si>
  <si>
    <t>DE</t>
  </si>
  <si>
    <t>Wilmington, DE-MD-NJ-PA</t>
  </si>
  <si>
    <t>FL</t>
  </si>
  <si>
    <t>Ft. Laud.-Hollywd-Pomp.</t>
  </si>
  <si>
    <t>Key West</t>
  </si>
  <si>
    <t>Lakeland</t>
  </si>
  <si>
    <t>Melbourne</t>
  </si>
  <si>
    <t>Miami-Hialeah</t>
  </si>
  <si>
    <t>Orlando</t>
  </si>
  <si>
    <t>Pensacola</t>
  </si>
  <si>
    <t>Tampa-St. Pete.-Clrwater</t>
  </si>
  <si>
    <t>Volusia County</t>
  </si>
  <si>
    <t>W Plm Bch-Boca Rtn-Dlry Bch</t>
  </si>
  <si>
    <t>GA</t>
  </si>
  <si>
    <t>Atlanta</t>
  </si>
  <si>
    <t>HI</t>
  </si>
  <si>
    <t>Kauai</t>
  </si>
  <si>
    <t>State of Hawaii</t>
  </si>
  <si>
    <t>IA</t>
  </si>
  <si>
    <t>Cedar Rapids</t>
  </si>
  <si>
    <t>Davenport-Rk Isnd-Moline, IA-IL</t>
  </si>
  <si>
    <t>Des Moines</t>
  </si>
  <si>
    <t>Iowa City</t>
  </si>
  <si>
    <t>State of Iowa</t>
  </si>
  <si>
    <t>Waterloo</t>
  </si>
  <si>
    <t>IL</t>
  </si>
  <si>
    <t>Bloomington</t>
  </si>
  <si>
    <t>Champaign-Urbana</t>
  </si>
  <si>
    <t>Chicago</t>
  </si>
  <si>
    <t>Decatur</t>
  </si>
  <si>
    <t>DeKalb County</t>
  </si>
  <si>
    <t>Henry County</t>
  </si>
  <si>
    <t>Madison County</t>
  </si>
  <si>
    <t>Peoria</t>
  </si>
  <si>
    <t>Peoria County</t>
  </si>
  <si>
    <t>Quincy</t>
  </si>
  <si>
    <t>Rockford</t>
  </si>
  <si>
    <t>St. Louis, MO-IL</t>
  </si>
  <si>
    <t>Springfield</t>
  </si>
  <si>
    <t>State of Illinois</t>
  </si>
  <si>
    <t>IN</t>
  </si>
  <si>
    <t>Anderson</t>
  </si>
  <si>
    <t>Bedford</t>
  </si>
  <si>
    <t>Evansville</t>
  </si>
  <si>
    <t>Fort Wayne</t>
  </si>
  <si>
    <t>Lafayette</t>
  </si>
  <si>
    <t>Monroe County</t>
  </si>
  <si>
    <t>Muncie</t>
  </si>
  <si>
    <t>Northwestern Indiana</t>
  </si>
  <si>
    <t>South Bend</t>
  </si>
  <si>
    <t>State of Indiana</t>
  </si>
  <si>
    <t>Terre Haute</t>
  </si>
  <si>
    <t>KS</t>
  </si>
  <si>
    <t>Johnson County</t>
  </si>
  <si>
    <t>Topeka</t>
  </si>
  <si>
    <t>State of Kansas</t>
  </si>
  <si>
    <t>KY</t>
  </si>
  <si>
    <t>Cincinnati, OH-KY</t>
  </si>
  <si>
    <t>Fort Wright</t>
  </si>
  <si>
    <t>Louisville, KY-IN</t>
  </si>
  <si>
    <t>LA</t>
  </si>
  <si>
    <t>Alexandria</t>
  </si>
  <si>
    <t>Baton Rouge</t>
  </si>
  <si>
    <t>Gretna</t>
  </si>
  <si>
    <t>Huoma</t>
  </si>
  <si>
    <t>Lake Charles</t>
  </si>
  <si>
    <t>Monroe</t>
  </si>
  <si>
    <t>New Orleans</t>
  </si>
  <si>
    <t>Shreveport</t>
  </si>
  <si>
    <t>State of Louisiana</t>
  </si>
  <si>
    <t>MA</t>
  </si>
  <si>
    <t>Boston</t>
  </si>
  <si>
    <t>Greenfield</t>
  </si>
  <si>
    <t>Lowell</t>
  </si>
  <si>
    <t>New Bedford</t>
  </si>
  <si>
    <t>Springfield, MA-CT</t>
  </si>
  <si>
    <t>MD</t>
  </si>
  <si>
    <t>Annapolis</t>
  </si>
  <si>
    <t>Baltimore</t>
  </si>
  <si>
    <t>Cumberland</t>
  </si>
  <si>
    <t>Frederick</t>
  </si>
  <si>
    <t>Frederick County</t>
  </si>
  <si>
    <t>Hagerstown</t>
  </si>
  <si>
    <t>Harford County</t>
  </si>
  <si>
    <t>Montgomery County</t>
  </si>
  <si>
    <t>Ocean City</t>
  </si>
  <si>
    <t>State of Maryland</t>
  </si>
  <si>
    <t>ME</t>
  </si>
  <si>
    <t>South Portland</t>
  </si>
  <si>
    <t>State of Maine</t>
  </si>
  <si>
    <t>MI</t>
  </si>
  <si>
    <t>Battle Creek</t>
  </si>
  <si>
    <t>Bay City</t>
  </si>
  <si>
    <t>Benton Harbor</t>
  </si>
  <si>
    <t>Detroit</t>
  </si>
  <si>
    <t>Flint</t>
  </si>
  <si>
    <t>Grand Rapids</t>
  </si>
  <si>
    <t>Jackson</t>
  </si>
  <si>
    <t>Kalamazoo</t>
  </si>
  <si>
    <t>Lansing-East Lansing</t>
  </si>
  <si>
    <t>Muskegon</t>
  </si>
  <si>
    <t>Niles</t>
  </si>
  <si>
    <t>Port Huron</t>
  </si>
  <si>
    <t>Saginaw</t>
  </si>
  <si>
    <t>State of Michigan</t>
  </si>
  <si>
    <t>MN</t>
  </si>
  <si>
    <t>Minneapolis-St. Paul</t>
  </si>
  <si>
    <t>State of Minnesota</t>
  </si>
  <si>
    <t>MO</t>
  </si>
  <si>
    <t>Columbia</t>
  </si>
  <si>
    <t>Kansas City, MO-KS</t>
  </si>
  <si>
    <t>State of Missouri</t>
  </si>
  <si>
    <t>MS</t>
  </si>
  <si>
    <t>State of Mississippi</t>
  </si>
  <si>
    <t>MT</t>
  </si>
  <si>
    <t>Billings</t>
  </si>
  <si>
    <t>State of Montana</t>
  </si>
  <si>
    <t>NC</t>
  </si>
  <si>
    <t>Ashville</t>
  </si>
  <si>
    <t>Chapel Hill</t>
  </si>
  <si>
    <t>Charlotte</t>
  </si>
  <si>
    <t>Durham</t>
  </si>
  <si>
    <t>Fayetteville</t>
  </si>
  <si>
    <t>Gaston County</t>
  </si>
  <si>
    <t>Gastonia</t>
  </si>
  <si>
    <t>Greensboro</t>
  </si>
  <si>
    <t>Greenville</t>
  </si>
  <si>
    <t>Hickory</t>
  </si>
  <si>
    <t>High Point</t>
  </si>
  <si>
    <t>Raleigh</t>
  </si>
  <si>
    <t>Raleigh-Durham-Chap Hll</t>
  </si>
  <si>
    <t>Rocky Mt.</t>
  </si>
  <si>
    <t>State of North Carolina</t>
  </si>
  <si>
    <t>Wilmington</t>
  </si>
  <si>
    <t>Winston-Salem</t>
  </si>
  <si>
    <t>NE</t>
  </si>
  <si>
    <t>Lincoln</t>
  </si>
  <si>
    <t>Omaha</t>
  </si>
  <si>
    <t>State of Nebraska</t>
  </si>
  <si>
    <t>NH</t>
  </si>
  <si>
    <t>Concord</t>
  </si>
  <si>
    <t>NJ</t>
  </si>
  <si>
    <t>Northeastern New Jersey</t>
  </si>
  <si>
    <t>NM</t>
  </si>
  <si>
    <t>Albuquerque</t>
  </si>
  <si>
    <t>Rio Rancho</t>
  </si>
  <si>
    <t>Santa Fe</t>
  </si>
  <si>
    <t>Taos</t>
  </si>
  <si>
    <t>NV</t>
  </si>
  <si>
    <t>Las Vegas</t>
  </si>
  <si>
    <t>Reno</t>
  </si>
  <si>
    <t>NY</t>
  </si>
  <si>
    <t>Albany-Schenectady-Troy</t>
  </si>
  <si>
    <t>Broome County</t>
  </si>
  <si>
    <t>Buffalo-Niagara Falls</t>
  </si>
  <si>
    <t>Chemung County</t>
  </si>
  <si>
    <t>Elmira</t>
  </si>
  <si>
    <t>Ithaca</t>
  </si>
  <si>
    <t>Nassau County</t>
  </si>
  <si>
    <t>New York City</t>
  </si>
  <si>
    <t>Rochester-Gennesse</t>
  </si>
  <si>
    <t>Syracuse</t>
  </si>
  <si>
    <t>Utica-Rome</t>
  </si>
  <si>
    <t>Westchester County</t>
  </si>
  <si>
    <t>OH</t>
  </si>
  <si>
    <t>Akron</t>
  </si>
  <si>
    <t>Brunswick</t>
  </si>
  <si>
    <t>Canton</t>
  </si>
  <si>
    <t>Cleveland</t>
  </si>
  <si>
    <t>Columbus</t>
  </si>
  <si>
    <t>Dayton</t>
  </si>
  <si>
    <t>Hamilton</t>
  </si>
  <si>
    <t>Lake County</t>
  </si>
  <si>
    <t>State of Ohio</t>
  </si>
  <si>
    <t>Toledo, OH-MI</t>
  </si>
  <si>
    <t>Wheeling, WV-OH</t>
  </si>
  <si>
    <t>OK</t>
  </si>
  <si>
    <t>Oklahoma City</t>
  </si>
  <si>
    <t>State of Oklahoma</t>
  </si>
  <si>
    <t>Tulsa</t>
  </si>
  <si>
    <t>OR</t>
  </si>
  <si>
    <t>Albany</t>
  </si>
  <si>
    <t>Corvallis</t>
  </si>
  <si>
    <t>Klamath Falls</t>
  </si>
  <si>
    <t>Medford</t>
  </si>
  <si>
    <t>Portland-Vancouver, OR-WA</t>
  </si>
  <si>
    <t>Wilsonville</t>
  </si>
  <si>
    <t>PA</t>
  </si>
  <si>
    <t>Allentown-Beth.-Easton, PA-NJ</t>
  </si>
  <si>
    <t>Altoona</t>
  </si>
  <si>
    <t>Chambersburg</t>
  </si>
  <si>
    <t>Erie</t>
  </si>
  <si>
    <t>Johnsonburg</t>
  </si>
  <si>
    <t>Johnstown</t>
  </si>
  <si>
    <t>Monessen</t>
  </si>
  <si>
    <t>Philadelphia, PA-NJ</t>
  </si>
  <si>
    <t>Pittsburgh</t>
  </si>
  <si>
    <t>Somerset City</t>
  </si>
  <si>
    <t>State of Pennsylvania</t>
  </si>
  <si>
    <t>Williamsport</t>
  </si>
  <si>
    <t>PR</t>
  </si>
  <si>
    <t>San Juan</t>
  </si>
  <si>
    <t>SC</t>
  </si>
  <si>
    <t>Charleston</t>
  </si>
  <si>
    <t>SD</t>
  </si>
  <si>
    <t>Sioux Falls</t>
  </si>
  <si>
    <t>TN</t>
  </si>
  <si>
    <t>Bristol</t>
  </si>
  <si>
    <t>Chattanooga</t>
  </si>
  <si>
    <t>Gatlinburg</t>
  </si>
  <si>
    <t>Johnson City</t>
  </si>
  <si>
    <t>Kingsport</t>
  </si>
  <si>
    <t>Knoxville</t>
  </si>
  <si>
    <t>Memphis, TN-AR-MS</t>
  </si>
  <si>
    <t>Nashville</t>
  </si>
  <si>
    <t>State of Tennessee</t>
  </si>
  <si>
    <t>TX</t>
  </si>
  <si>
    <t>Brazos Valley</t>
  </si>
  <si>
    <t>Corpus Christi</t>
  </si>
  <si>
    <t>Dallas-Fort Worth</t>
  </si>
  <si>
    <t>El Paso, TX-NM</t>
  </si>
  <si>
    <t>Houston</t>
  </si>
  <si>
    <t>San Marcos</t>
  </si>
  <si>
    <t>State of Texas</t>
  </si>
  <si>
    <t>UT</t>
  </si>
  <si>
    <t>Park City</t>
  </si>
  <si>
    <t>Salt Lake City</t>
  </si>
  <si>
    <t>VA</t>
  </si>
  <si>
    <t>Roanoke</t>
  </si>
  <si>
    <t>VI</t>
  </si>
  <si>
    <t>St. Thomas</t>
  </si>
  <si>
    <t>VT</t>
  </si>
  <si>
    <t>Barre / Montpelier</t>
  </si>
  <si>
    <t>Bennington</t>
  </si>
  <si>
    <t>Burlington</t>
  </si>
  <si>
    <t>Rutland</t>
  </si>
  <si>
    <t>State of Vermont</t>
  </si>
  <si>
    <t>WA</t>
  </si>
  <si>
    <t>Bellingham</t>
  </si>
  <si>
    <t>Olympia</t>
  </si>
  <si>
    <t>Richland</t>
  </si>
  <si>
    <t>Seattle</t>
  </si>
  <si>
    <t>State of Washington</t>
  </si>
  <si>
    <t>Tacoma</t>
  </si>
  <si>
    <t>WI</t>
  </si>
  <si>
    <t>Appleton</t>
  </si>
  <si>
    <t>Eau Claire</t>
  </si>
  <si>
    <t>Green Bay</t>
  </si>
  <si>
    <t>Janesville</t>
  </si>
  <si>
    <t>Kenosha</t>
  </si>
  <si>
    <t>Madison</t>
  </si>
  <si>
    <t>Milwaukee</t>
  </si>
  <si>
    <t>Oshkosh</t>
  </si>
  <si>
    <t>Racine</t>
  </si>
  <si>
    <t>Sheboygan</t>
  </si>
  <si>
    <t>State of Wisconsin</t>
  </si>
  <si>
    <t>Superior</t>
  </si>
  <si>
    <t>Wausau</t>
  </si>
  <si>
    <t>WV</t>
  </si>
  <si>
    <t>Parkersburg</t>
  </si>
  <si>
    <t>State of West Virginia</t>
  </si>
  <si>
    <t>WY</t>
  </si>
  <si>
    <t>Rock Spring</t>
  </si>
  <si>
    <t>NOTES:  If a UZA name includes more than one state, more vehicles may have been purchased for that UZA in the other state(s).</t>
  </si>
  <si>
    <t>FY 1998</t>
  </si>
  <si>
    <t>10-YEAR</t>
  </si>
  <si>
    <t xml:space="preserve">        "Bus" may include all types and sizes of bus, vans, station wagons, sedans, ferry boats, leased bus.</t>
  </si>
  <si>
    <t>Montgomery</t>
  </si>
  <si>
    <t>Daytona Beach</t>
  </si>
  <si>
    <t>Harrisburg</t>
  </si>
  <si>
    <t>Indianapolis</t>
  </si>
  <si>
    <t>Lexington</t>
  </si>
  <si>
    <t>Wichita</t>
  </si>
  <si>
    <t>Florence</t>
  </si>
  <si>
    <t>Owensboro</t>
  </si>
  <si>
    <t>Breckinridge</t>
  </si>
  <si>
    <t>Chippewa Falls</t>
  </si>
  <si>
    <t>Crested Butte</t>
  </si>
  <si>
    <t>Durango</t>
  </si>
  <si>
    <t>Folsom</t>
  </si>
  <si>
    <t>State of Kentucky</t>
  </si>
  <si>
    <t>Kittanning</t>
  </si>
  <si>
    <t>Riverton</t>
  </si>
  <si>
    <t>Springdale</t>
  </si>
  <si>
    <t>Sussexx</t>
  </si>
  <si>
    <t>Telluride</t>
  </si>
  <si>
    <t>CAPITAL PROGRAM</t>
  </si>
  <si>
    <t>OBLIGATIONS FOR BUS PURCHASES</t>
  </si>
  <si>
    <t>% of 10-yr Total</t>
  </si>
  <si>
    <t xml:space="preserve">      Number of Vehicles</t>
  </si>
  <si>
    <t>FY 1999</t>
  </si>
  <si>
    <t>Austin</t>
  </si>
  <si>
    <t>Honolulu</t>
  </si>
  <si>
    <t>Lawrence-Haverhill, MA-NH</t>
  </si>
  <si>
    <t>Little Rock-N. Little Rock</t>
  </si>
  <si>
    <t>Lorain-Elyria, OH</t>
  </si>
  <si>
    <t>Mobile</t>
  </si>
  <si>
    <t>RI</t>
  </si>
  <si>
    <t>Providence-Pwtckt, RI-MA</t>
  </si>
  <si>
    <t>Scranton-Wilkes Barre</t>
  </si>
  <si>
    <t>Youngstown-Warren</t>
  </si>
  <si>
    <t>Abilene</t>
  </si>
  <si>
    <t>Amarillo</t>
  </si>
  <si>
    <t>Boulder</t>
  </si>
  <si>
    <t>Brownsville</t>
  </si>
  <si>
    <t>Clarksville, TN-KY</t>
  </si>
  <si>
    <t>Eugene-Springfield</t>
  </si>
  <si>
    <t>Laredo</t>
  </si>
  <si>
    <t>Lubbock</t>
  </si>
  <si>
    <t>Salem</t>
  </si>
  <si>
    <t>San Angelo</t>
  </si>
  <si>
    <t>State College</t>
  </si>
  <si>
    <t>Waco</t>
  </si>
  <si>
    <t>York</t>
  </si>
  <si>
    <t>Ames</t>
  </si>
  <si>
    <t>State of California</t>
  </si>
  <si>
    <t>State of Colorado</t>
  </si>
  <si>
    <t>Indiana</t>
  </si>
  <si>
    <t>Martinsburg</t>
  </si>
  <si>
    <t>State of Massachusetts</t>
  </si>
  <si>
    <t>Morgantown</t>
  </si>
  <si>
    <t>State of New Mexico</t>
  </si>
  <si>
    <t>ND</t>
  </si>
  <si>
    <t>State of North Dakota</t>
  </si>
  <si>
    <t>State of South Dakota</t>
  </si>
  <si>
    <t>Seaside-Monterey</t>
  </si>
  <si>
    <t>FY 2000</t>
  </si>
  <si>
    <t>Auburn-Opelika</t>
  </si>
  <si>
    <t>Dothan</t>
  </si>
  <si>
    <t>Tuscaloosa</t>
  </si>
  <si>
    <t>Yuma</t>
  </si>
  <si>
    <t>Jasper</t>
  </si>
  <si>
    <t>New Castle Co.</t>
  </si>
  <si>
    <t>Gainesville</t>
  </si>
  <si>
    <t>Jacksonville</t>
  </si>
  <si>
    <t>Missoula</t>
  </si>
  <si>
    <t>Butte</t>
  </si>
  <si>
    <t>Research Triangle</t>
  </si>
  <si>
    <t>Fargo-Moorhead, ND-MN</t>
  </si>
  <si>
    <t>State of New Hampshire</t>
  </si>
  <si>
    <t>Binghamton</t>
  </si>
  <si>
    <t>Poughkeepsie</t>
  </si>
  <si>
    <t>Enid</t>
  </si>
  <si>
    <t>Sharon, PA-OH</t>
  </si>
  <si>
    <t>Pigeon Forge</t>
  </si>
  <si>
    <t>Galveston</t>
  </si>
  <si>
    <t>Ogden</t>
  </si>
  <si>
    <t>Provo-Orem</t>
  </si>
  <si>
    <t>Charlottesville</t>
  </si>
  <si>
    <t>State of Virginia</t>
  </si>
  <si>
    <t>Huntington-Ashland, WV-KY-OH</t>
  </si>
  <si>
    <t>FY 2001</t>
  </si>
  <si>
    <t>Colorado Springs</t>
  </si>
  <si>
    <t>Pueblo</t>
  </si>
  <si>
    <t>New London-Norwich</t>
  </si>
  <si>
    <t>Sarasota-Bradenton</t>
  </si>
  <si>
    <t>Athens</t>
  </si>
  <si>
    <t>Augusta, GA-SC</t>
  </si>
  <si>
    <t>Columbus, GA-AL</t>
  </si>
  <si>
    <t>Macon</t>
  </si>
  <si>
    <t>Rome</t>
  </si>
  <si>
    <t>Savannah</t>
  </si>
  <si>
    <t>Dubuque, IA-IL</t>
  </si>
  <si>
    <t>ID</t>
  </si>
  <si>
    <t>Boise</t>
  </si>
  <si>
    <t>Pocatello</t>
  </si>
  <si>
    <t>Lawrence</t>
  </si>
  <si>
    <t>Duluth, MN-WI</t>
  </si>
  <si>
    <t>Rochester</t>
  </si>
  <si>
    <t>St. Joseph, MO-KS</t>
  </si>
  <si>
    <t>Grand Forks, ND-MN</t>
  </si>
  <si>
    <t>Las Cruces</t>
  </si>
  <si>
    <t>Mansfield</t>
  </si>
  <si>
    <t>Lawton</t>
  </si>
  <si>
    <t>Beaumont</t>
  </si>
  <si>
    <t>Lynchburg</t>
  </si>
  <si>
    <t>Richmond</t>
  </si>
  <si>
    <t>Beloit, WI-IL</t>
  </si>
  <si>
    <t>La Crosse, WI-MN</t>
  </si>
  <si>
    <t>State of Alaska</t>
  </si>
  <si>
    <t>State of Delaware</t>
  </si>
  <si>
    <t>State of New York</t>
  </si>
  <si>
    <t>State of Oregon</t>
  </si>
  <si>
    <t>State of South Carolina</t>
  </si>
  <si>
    <t>FY 2002</t>
  </si>
  <si>
    <t>Santa Cruz</t>
  </si>
  <si>
    <t>Santa Maria</t>
  </si>
  <si>
    <t>New Haven-Meriden</t>
  </si>
  <si>
    <t>Ocala</t>
  </si>
  <si>
    <t>State of Idaho</t>
  </si>
  <si>
    <t>Danville, IL-IN</t>
  </si>
  <si>
    <t>Pittsfield</t>
  </si>
  <si>
    <t>Bangor</t>
  </si>
  <si>
    <t>Lewiston-Auburn</t>
  </si>
  <si>
    <t>Portland</t>
  </si>
  <si>
    <t>Portsmouth-Dvr-Rchstr, ME-NH</t>
  </si>
  <si>
    <t>St. Cloud</t>
  </si>
  <si>
    <t>Great Falls</t>
  </si>
  <si>
    <t>Bismarck</t>
  </si>
  <si>
    <t>State of Nevada</t>
  </si>
  <si>
    <t>San Antonio</t>
  </si>
  <si>
    <t>Spokane</t>
  </si>
  <si>
    <t>Table 104</t>
  </si>
  <si>
    <t>FISCAL YEARS 1994 - 2003</t>
  </si>
  <si>
    <t>FY 2003</t>
  </si>
  <si>
    <t>Fort Smith, AR-OK</t>
  </si>
  <si>
    <t>Hot Springs</t>
  </si>
  <si>
    <t>Fresno</t>
  </si>
  <si>
    <t>Indio-Cathedral City-Plm Sprgs</t>
  </si>
  <si>
    <t>Modesto</t>
  </si>
  <si>
    <t>Grand Junction</t>
  </si>
  <si>
    <t>Tallahassee</t>
  </si>
  <si>
    <t>Sioux City, IA-NE-SD</t>
  </si>
  <si>
    <t>Evansville, IN-KY</t>
  </si>
  <si>
    <t>Leominster-Fitchburg</t>
  </si>
  <si>
    <t>South Bend, IN-MI</t>
  </si>
  <si>
    <t>Jefferson City</t>
  </si>
  <si>
    <t>Gulfport-Biloxi</t>
  </si>
  <si>
    <t>Newark</t>
  </si>
  <si>
    <t>Lancaster</t>
  </si>
  <si>
    <t>Reading</t>
  </si>
  <si>
    <t>College Station-Bryan</t>
  </si>
  <si>
    <t>Danville</t>
  </si>
  <si>
    <t>Virginia Beach</t>
  </si>
  <si>
    <t>Weirton, WV-Steubenville, OH</t>
  </si>
  <si>
    <t>State of Wyoming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</si>
</sst>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10">
    <font>
      <sz val="12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i/>
      <sz val="12"/>
      <name val="Arial"/>
      <family val="0"/>
    </font>
    <font>
      <b/>
      <sz val="10"/>
      <name val="Times New Roman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b/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gray0625">
        <fgColor indexed="22"/>
      </patternFill>
    </fill>
  </fills>
  <borders count="34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0" fillId="0" borderId="0" xfId="0" applyNumberFormat="1" applyAlignment="1" applyProtection="1">
      <alignment/>
      <protection/>
    </xf>
    <xf numFmtId="0" fontId="6" fillId="0" borderId="0" xfId="0" applyFont="1" applyAlignment="1">
      <alignment/>
    </xf>
    <xf numFmtId="37" fontId="0" fillId="0" borderId="1" xfId="0" applyNumberFormat="1" applyBorder="1" applyAlignment="1" applyProtection="1">
      <alignment/>
      <protection/>
    </xf>
    <xf numFmtId="37" fontId="0" fillId="0" borderId="2" xfId="0" applyNumberFormat="1" applyBorder="1" applyAlignment="1" applyProtection="1">
      <alignment/>
      <protection/>
    </xf>
    <xf numFmtId="0" fontId="6" fillId="0" borderId="3" xfId="0" applyFont="1" applyBorder="1" applyAlignment="1">
      <alignment/>
    </xf>
    <xf numFmtId="0" fontId="2" fillId="0" borderId="3" xfId="0" applyFont="1" applyBorder="1" applyAlignment="1">
      <alignment/>
    </xf>
    <xf numFmtId="37" fontId="2" fillId="0" borderId="4" xfId="0" applyNumberFormat="1" applyFont="1" applyBorder="1" applyAlignment="1" applyProtection="1">
      <alignment/>
      <protection/>
    </xf>
    <xf numFmtId="37" fontId="2" fillId="0" borderId="3" xfId="0" applyNumberFormat="1" applyFont="1" applyBorder="1" applyAlignment="1" applyProtection="1">
      <alignment/>
      <protection/>
    </xf>
    <xf numFmtId="37" fontId="2" fillId="0" borderId="5" xfId="0" applyNumberFormat="1" applyFont="1" applyBorder="1" applyAlignment="1" applyProtection="1">
      <alignment/>
      <protection/>
    </xf>
    <xf numFmtId="164" fontId="2" fillId="0" borderId="3" xfId="0" applyNumberFormat="1" applyFont="1" applyBorder="1" applyAlignment="1" applyProtection="1">
      <alignment/>
      <protection/>
    </xf>
    <xf numFmtId="37" fontId="2" fillId="0" borderId="6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0" fillId="2" borderId="7" xfId="0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5" fillId="2" borderId="2" xfId="0" applyFont="1" applyFill="1" applyBorder="1" applyAlignment="1">
      <alignment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37" fontId="0" fillId="0" borderId="15" xfId="0" applyNumberFormat="1" applyBorder="1" applyAlignment="1" applyProtection="1">
      <alignment/>
      <protection/>
    </xf>
    <xf numFmtId="37" fontId="2" fillId="0" borderId="16" xfId="0" applyNumberFormat="1" applyFont="1" applyBorder="1" applyAlignment="1" applyProtection="1">
      <alignment/>
      <protection/>
    </xf>
    <xf numFmtId="0" fontId="8" fillId="2" borderId="1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37" fontId="2" fillId="0" borderId="1" xfId="0" applyNumberFormat="1" applyFont="1" applyBorder="1" applyAlignment="1" applyProtection="1">
      <alignment/>
      <protection/>
    </xf>
    <xf numFmtId="37" fontId="2" fillId="0" borderId="15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0" fontId="5" fillId="2" borderId="17" xfId="0" applyFont="1" applyFill="1" applyBorder="1" applyAlignment="1">
      <alignment/>
    </xf>
    <xf numFmtId="0" fontId="8" fillId="2" borderId="18" xfId="0" applyFont="1" applyFill="1" applyBorder="1" applyAlignment="1">
      <alignment horizontal="center"/>
    </xf>
    <xf numFmtId="0" fontId="0" fillId="2" borderId="19" xfId="0" applyFill="1" applyBorder="1" applyAlignment="1">
      <alignment/>
    </xf>
    <xf numFmtId="0" fontId="0" fillId="0" borderId="18" xfId="0" applyBorder="1" applyAlignment="1">
      <alignment/>
    </xf>
    <xf numFmtId="37" fontId="0" fillId="0" borderId="18" xfId="0" applyNumberFormat="1" applyBorder="1" applyAlignment="1" applyProtection="1">
      <alignment/>
      <protection/>
    </xf>
    <xf numFmtId="37" fontId="2" fillId="0" borderId="20" xfId="0" applyNumberFormat="1" applyFont="1" applyBorder="1" applyAlignment="1" applyProtection="1">
      <alignment/>
      <protection/>
    </xf>
    <xf numFmtId="37" fontId="2" fillId="0" borderId="18" xfId="0" applyNumberFormat="1" applyFont="1" applyBorder="1" applyAlignment="1" applyProtection="1">
      <alignment/>
      <protection/>
    </xf>
    <xf numFmtId="0" fontId="6" fillId="0" borderId="21" xfId="0" applyFont="1" applyFill="1" applyBorder="1" applyAlignment="1">
      <alignment/>
    </xf>
    <xf numFmtId="0" fontId="0" fillId="0" borderId="22" xfId="0" applyFill="1" applyBorder="1" applyAlignment="1">
      <alignment/>
    </xf>
    <xf numFmtId="37" fontId="0" fillId="0" borderId="23" xfId="0" applyNumberFormat="1" applyFill="1" applyBorder="1" applyAlignment="1" applyProtection="1">
      <alignment/>
      <protection/>
    </xf>
    <xf numFmtId="0" fontId="0" fillId="0" borderId="23" xfId="0" applyFill="1" applyBorder="1" applyAlignment="1">
      <alignment/>
    </xf>
    <xf numFmtId="37" fontId="0" fillId="0" borderId="24" xfId="0" applyNumberFormat="1" applyFill="1" applyBorder="1" applyAlignment="1" applyProtection="1">
      <alignment/>
      <protection/>
    </xf>
    <xf numFmtId="37" fontId="0" fillId="0" borderId="22" xfId="0" applyNumberFormat="1" applyFill="1" applyBorder="1" applyAlignment="1" applyProtection="1">
      <alignment/>
      <protection/>
    </xf>
    <xf numFmtId="37" fontId="0" fillId="0" borderId="25" xfId="0" applyNumberFormat="1" applyFill="1" applyBorder="1" applyAlignment="1" applyProtection="1">
      <alignment/>
      <protection/>
    </xf>
    <xf numFmtId="37" fontId="0" fillId="0" borderId="26" xfId="0" applyNumberFormat="1" applyFill="1" applyBorder="1" applyAlignment="1" applyProtection="1">
      <alignment/>
      <protection/>
    </xf>
    <xf numFmtId="0" fontId="6" fillId="0" borderId="27" xfId="0" applyFont="1" applyFill="1" applyBorder="1" applyAlignment="1">
      <alignment/>
    </xf>
    <xf numFmtId="37" fontId="2" fillId="0" borderId="0" xfId="0" applyNumberFormat="1" applyFont="1" applyFill="1" applyAlignment="1" applyProtection="1">
      <alignment/>
      <protection/>
    </xf>
    <xf numFmtId="37" fontId="2" fillId="0" borderId="1" xfId="0" applyNumberFormat="1" applyFont="1" applyFill="1" applyBorder="1" applyAlignment="1" applyProtection="1">
      <alignment/>
      <protection/>
    </xf>
    <xf numFmtId="37" fontId="2" fillId="0" borderId="18" xfId="0" applyNumberFormat="1" applyFont="1" applyFill="1" applyBorder="1" applyAlignment="1" applyProtection="1">
      <alignment/>
      <protection/>
    </xf>
    <xf numFmtId="37" fontId="2" fillId="0" borderId="2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9" fillId="0" borderId="0" xfId="0" applyNumberFormat="1" applyFont="1" applyFill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/>
      <protection/>
    </xf>
    <xf numFmtId="164" fontId="2" fillId="0" borderId="18" xfId="0" applyNumberFormat="1" applyFont="1" applyFill="1" applyBorder="1" applyAlignment="1" applyProtection="1">
      <alignment/>
      <protection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T541"/>
  <sheetViews>
    <sheetView tabSelected="1" defaultGridColor="0" zoomScale="77" zoomScaleNormal="77" colorId="22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" sqref="D9"/>
    </sheetView>
  </sheetViews>
  <sheetFormatPr defaultColWidth="9.77734375" defaultRowHeight="15"/>
  <cols>
    <col min="1" max="1" width="0.88671875" style="0" customWidth="1"/>
    <col min="2" max="2" width="3.88671875" style="0" customWidth="1"/>
    <col min="3" max="3" width="25.77734375" style="0" customWidth="1"/>
    <col min="4" max="13" width="10.77734375" style="0" customWidth="1"/>
    <col min="14" max="14" width="1.33203125" style="0" customWidth="1"/>
    <col min="15" max="15" width="12.77734375" style="0" customWidth="1"/>
    <col min="16" max="16" width="7.77734375" style="0" customWidth="1"/>
    <col min="17" max="17" width="1.4375" style="0" customWidth="1"/>
    <col min="18" max="16384" width="11.4453125" style="0" customWidth="1"/>
  </cols>
  <sheetData>
    <row r="1" spans="2:17" ht="15" customHeight="1">
      <c r="B1" s="80" t="s">
        <v>450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2:17" ht="18">
      <c r="B2" s="81" t="s">
        <v>334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2:17" ht="15.75">
      <c r="B3" s="80" t="s">
        <v>335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2:17" ht="15.75">
      <c r="B4" s="80" t="s">
        <v>451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11:15" ht="13.5" customHeight="1" thickBot="1">
      <c r="K5" s="2"/>
      <c r="L5" s="2"/>
      <c r="M5" s="2"/>
      <c r="O5" s="2" t="s">
        <v>337</v>
      </c>
    </row>
    <row r="6" spans="2:17" ht="16.5" thickTop="1">
      <c r="B6" s="18"/>
      <c r="C6" s="18"/>
      <c r="D6" s="19"/>
      <c r="E6" s="19"/>
      <c r="F6" s="19"/>
      <c r="G6" s="19"/>
      <c r="H6" s="19"/>
      <c r="I6" s="19"/>
      <c r="J6" s="34"/>
      <c r="K6" s="20"/>
      <c r="L6" s="50"/>
      <c r="M6" s="50"/>
      <c r="N6" s="21"/>
      <c r="O6" s="22"/>
      <c r="P6" s="22"/>
      <c r="Q6" s="23"/>
    </row>
    <row r="7" spans="2:17" ht="15.75">
      <c r="B7" s="24"/>
      <c r="C7" s="25" t="s">
        <v>1</v>
      </c>
      <c r="D7" s="40" t="s">
        <v>2</v>
      </c>
      <c r="E7" s="40" t="s">
        <v>3</v>
      </c>
      <c r="F7" s="40" t="s">
        <v>4</v>
      </c>
      <c r="G7" s="41" t="s">
        <v>5</v>
      </c>
      <c r="H7" s="40" t="s">
        <v>312</v>
      </c>
      <c r="I7" s="42" t="s">
        <v>338</v>
      </c>
      <c r="J7" s="51" t="s">
        <v>374</v>
      </c>
      <c r="K7" s="51" t="s">
        <v>399</v>
      </c>
      <c r="L7" s="51" t="s">
        <v>432</v>
      </c>
      <c r="M7" s="51" t="s">
        <v>452</v>
      </c>
      <c r="N7" s="26"/>
      <c r="O7" s="27" t="s">
        <v>313</v>
      </c>
      <c r="P7" s="27" t="s">
        <v>6</v>
      </c>
      <c r="Q7" s="28"/>
    </row>
    <row r="8" spans="2:17" ht="16.5" thickBot="1">
      <c r="B8" s="29"/>
      <c r="C8" s="29"/>
      <c r="D8" s="30"/>
      <c r="E8" s="30"/>
      <c r="F8" s="30"/>
      <c r="G8" s="35"/>
      <c r="H8" s="30"/>
      <c r="I8" s="29"/>
      <c r="J8" s="52"/>
      <c r="K8" s="52"/>
      <c r="L8" s="52"/>
      <c r="M8" s="52"/>
      <c r="N8" s="31"/>
      <c r="O8" s="32" t="s">
        <v>7</v>
      </c>
      <c r="P8" s="32" t="s">
        <v>8</v>
      </c>
      <c r="Q8" s="33"/>
    </row>
    <row r="9" spans="3:17" ht="16.5" thickTop="1">
      <c r="C9" s="1"/>
      <c r="D9" s="4"/>
      <c r="E9" s="4"/>
      <c r="F9" s="4"/>
      <c r="G9" s="36"/>
      <c r="H9" s="4"/>
      <c r="J9" s="53"/>
      <c r="K9" s="53"/>
      <c r="L9" s="53"/>
      <c r="M9" s="53"/>
      <c r="N9" s="5"/>
      <c r="Q9" s="5"/>
    </row>
    <row r="10" spans="4:17" ht="15">
      <c r="D10" s="4"/>
      <c r="E10" s="4"/>
      <c r="F10" s="4"/>
      <c r="G10" s="37"/>
      <c r="H10" s="4"/>
      <c r="J10" s="53"/>
      <c r="K10" s="53"/>
      <c r="L10" s="53"/>
      <c r="M10" s="53"/>
      <c r="N10" s="5"/>
      <c r="Q10" s="5"/>
    </row>
    <row r="11" spans="2:17" ht="16.5" customHeight="1">
      <c r="B11" s="7" t="s">
        <v>9</v>
      </c>
      <c r="C11" t="s">
        <v>10</v>
      </c>
      <c r="D11" s="8">
        <v>0</v>
      </c>
      <c r="E11" s="8">
        <v>0</v>
      </c>
      <c r="F11" s="8">
        <v>9</v>
      </c>
      <c r="G11" s="38">
        <v>0</v>
      </c>
      <c r="H11" s="8">
        <v>0</v>
      </c>
      <c r="I11" s="3">
        <v>0</v>
      </c>
      <c r="J11" s="54">
        <v>0</v>
      </c>
      <c r="K11" s="54">
        <v>0</v>
      </c>
      <c r="L11" s="54">
        <v>0</v>
      </c>
      <c r="M11" s="54">
        <v>0</v>
      </c>
      <c r="N11" s="9"/>
      <c r="O11" s="3">
        <f>SUM(D11:N11)</f>
        <v>9</v>
      </c>
      <c r="P11" s="6">
        <f>(O11/$O$13)*100</f>
        <v>56.25</v>
      </c>
      <c r="Q11" s="9"/>
    </row>
    <row r="12" spans="2:17" ht="16.5" customHeight="1">
      <c r="B12" s="7"/>
      <c r="C12" t="s">
        <v>427</v>
      </c>
      <c r="D12" s="8">
        <v>0</v>
      </c>
      <c r="E12" s="8">
        <v>0</v>
      </c>
      <c r="F12" s="8">
        <v>0</v>
      </c>
      <c r="G12" s="38">
        <v>0</v>
      </c>
      <c r="H12" s="8">
        <v>0</v>
      </c>
      <c r="I12" s="3">
        <v>0</v>
      </c>
      <c r="J12" s="54">
        <v>0</v>
      </c>
      <c r="K12" s="54">
        <v>1</v>
      </c>
      <c r="L12" s="54">
        <v>6</v>
      </c>
      <c r="M12" s="54">
        <v>0</v>
      </c>
      <c r="N12" s="9"/>
      <c r="O12" s="3">
        <f>SUM(D12:N12)</f>
        <v>7</v>
      </c>
      <c r="P12" s="6">
        <f>(O12/$O$13)*100</f>
        <v>43.75</v>
      </c>
      <c r="Q12" s="9"/>
    </row>
    <row r="13" spans="2:17" ht="16.5" customHeight="1">
      <c r="B13" s="10"/>
      <c r="C13" s="11" t="s">
        <v>8</v>
      </c>
      <c r="D13" s="12">
        <f aca="true" t="shared" si="0" ref="D13:M13">SUM(D10:D12)</f>
        <v>0</v>
      </c>
      <c r="E13" s="12">
        <f t="shared" si="0"/>
        <v>0</v>
      </c>
      <c r="F13" s="12">
        <f t="shared" si="0"/>
        <v>9</v>
      </c>
      <c r="G13" s="39">
        <f t="shared" si="0"/>
        <v>0</v>
      </c>
      <c r="H13" s="12">
        <f t="shared" si="0"/>
        <v>0</v>
      </c>
      <c r="I13" s="13">
        <f t="shared" si="0"/>
        <v>0</v>
      </c>
      <c r="J13" s="55">
        <f t="shared" si="0"/>
        <v>0</v>
      </c>
      <c r="K13" s="55">
        <f t="shared" si="0"/>
        <v>1</v>
      </c>
      <c r="L13" s="55">
        <f t="shared" si="0"/>
        <v>6</v>
      </c>
      <c r="M13" s="55">
        <f t="shared" si="0"/>
        <v>0</v>
      </c>
      <c r="N13" s="14"/>
      <c r="O13" s="13">
        <f>SUM(O10:O12)</f>
        <v>16</v>
      </c>
      <c r="P13" s="15">
        <f>(O13/$O$535)*100</f>
        <v>0.0993912287240651</v>
      </c>
      <c r="Q13" s="14"/>
    </row>
    <row r="14" spans="2:17" ht="16.5" customHeight="1">
      <c r="B14" s="7"/>
      <c r="D14" s="8"/>
      <c r="E14" s="8"/>
      <c r="F14" s="8"/>
      <c r="G14" s="38"/>
      <c r="H14" s="8"/>
      <c r="I14" s="3"/>
      <c r="J14" s="54"/>
      <c r="K14" s="54"/>
      <c r="L14" s="54"/>
      <c r="M14" s="54"/>
      <c r="N14" s="9"/>
      <c r="O14" s="3"/>
      <c r="P14" s="3"/>
      <c r="Q14" s="9"/>
    </row>
    <row r="15" spans="2:17" ht="16.5" customHeight="1">
      <c r="B15" s="7" t="s">
        <v>11</v>
      </c>
      <c r="C15" t="s">
        <v>375</v>
      </c>
      <c r="D15" s="8">
        <v>0</v>
      </c>
      <c r="E15" s="8">
        <v>0</v>
      </c>
      <c r="F15" s="8">
        <v>0</v>
      </c>
      <c r="G15" s="38">
        <v>0</v>
      </c>
      <c r="H15" s="8">
        <v>0</v>
      </c>
      <c r="I15" s="3">
        <v>0</v>
      </c>
      <c r="J15" s="54">
        <v>19</v>
      </c>
      <c r="K15" s="54">
        <v>0</v>
      </c>
      <c r="L15" s="54">
        <v>0</v>
      </c>
      <c r="M15" s="54">
        <v>0</v>
      </c>
      <c r="N15" s="9"/>
      <c r="O15" s="3">
        <f aca="true" t="shared" si="1" ref="O15:O23">SUM(D15:N15)</f>
        <v>19</v>
      </c>
      <c r="P15" s="6">
        <f aca="true" t="shared" si="2" ref="P15:P23">(O15/$O$24)*100</f>
        <v>5</v>
      </c>
      <c r="Q15" s="9"/>
    </row>
    <row r="16" spans="2:17" ht="16.5" customHeight="1">
      <c r="B16" s="7"/>
      <c r="C16" t="s">
        <v>12</v>
      </c>
      <c r="D16" s="8">
        <v>19</v>
      </c>
      <c r="E16" s="8">
        <v>0</v>
      </c>
      <c r="F16" s="8">
        <v>0</v>
      </c>
      <c r="G16" s="38">
        <v>0</v>
      </c>
      <c r="H16" s="8">
        <v>0</v>
      </c>
      <c r="I16" s="3">
        <v>0</v>
      </c>
      <c r="J16" s="54">
        <v>13</v>
      </c>
      <c r="K16" s="54">
        <v>4</v>
      </c>
      <c r="L16" s="54">
        <v>5</v>
      </c>
      <c r="M16" s="54">
        <v>14</v>
      </c>
      <c r="N16" s="9"/>
      <c r="O16" s="3">
        <f t="shared" si="1"/>
        <v>55</v>
      </c>
      <c r="P16" s="6">
        <f t="shared" si="2"/>
        <v>14.473684210526317</v>
      </c>
      <c r="Q16" s="9"/>
    </row>
    <row r="17" spans="2:17" ht="16.5" customHeight="1">
      <c r="B17" s="7"/>
      <c r="C17" t="s">
        <v>376</v>
      </c>
      <c r="D17" s="8">
        <v>0</v>
      </c>
      <c r="E17" s="8">
        <v>0</v>
      </c>
      <c r="F17" s="8">
        <v>0</v>
      </c>
      <c r="G17" s="38">
        <v>0</v>
      </c>
      <c r="H17" s="8">
        <v>0</v>
      </c>
      <c r="I17" s="3">
        <v>0</v>
      </c>
      <c r="J17" s="54">
        <v>15</v>
      </c>
      <c r="K17" s="54">
        <v>0</v>
      </c>
      <c r="L17" s="54">
        <v>0</v>
      </c>
      <c r="M17" s="54">
        <v>4</v>
      </c>
      <c r="N17" s="9"/>
      <c r="O17" s="3">
        <f t="shared" si="1"/>
        <v>19</v>
      </c>
      <c r="P17" s="6">
        <f t="shared" si="2"/>
        <v>5</v>
      </c>
      <c r="Q17" s="9"/>
    </row>
    <row r="18" spans="2:17" ht="16.5" customHeight="1">
      <c r="B18" s="7"/>
      <c r="C18" t="s">
        <v>321</v>
      </c>
      <c r="D18" s="8">
        <v>0</v>
      </c>
      <c r="E18" s="8">
        <v>0</v>
      </c>
      <c r="F18" s="8">
        <v>0</v>
      </c>
      <c r="G18" s="38">
        <v>0</v>
      </c>
      <c r="H18" s="8">
        <v>0</v>
      </c>
      <c r="I18" s="3">
        <v>0</v>
      </c>
      <c r="J18" s="54">
        <v>0</v>
      </c>
      <c r="K18" s="54">
        <v>0</v>
      </c>
      <c r="L18" s="54">
        <v>0</v>
      </c>
      <c r="M18" s="54">
        <v>10</v>
      </c>
      <c r="N18" s="9"/>
      <c r="O18" s="3">
        <f>SUM(D18:N18)</f>
        <v>10</v>
      </c>
      <c r="P18" s="6">
        <f t="shared" si="2"/>
        <v>2.631578947368421</v>
      </c>
      <c r="Q18" s="9"/>
    </row>
    <row r="19" spans="2:17" ht="16.5" customHeight="1">
      <c r="B19" s="7"/>
      <c r="C19" t="s">
        <v>379</v>
      </c>
      <c r="D19" s="8">
        <v>0</v>
      </c>
      <c r="E19" s="8">
        <v>0</v>
      </c>
      <c r="F19" s="8">
        <v>0</v>
      </c>
      <c r="G19" s="38">
        <v>0</v>
      </c>
      <c r="H19" s="8">
        <v>0</v>
      </c>
      <c r="I19" s="3">
        <v>0</v>
      </c>
      <c r="J19" s="54">
        <v>2</v>
      </c>
      <c r="K19" s="54">
        <v>0</v>
      </c>
      <c r="L19" s="54">
        <v>0</v>
      </c>
      <c r="M19" s="54">
        <v>0</v>
      </c>
      <c r="N19" s="9"/>
      <c r="O19" s="3">
        <f t="shared" si="1"/>
        <v>2</v>
      </c>
      <c r="P19" s="6">
        <f t="shared" si="2"/>
        <v>0.5263157894736842</v>
      </c>
      <c r="Q19" s="9"/>
    </row>
    <row r="20" spans="2:17" ht="16.5" customHeight="1">
      <c r="B20" s="7"/>
      <c r="C20" t="s">
        <v>344</v>
      </c>
      <c r="D20" s="8">
        <v>0</v>
      </c>
      <c r="E20" s="8">
        <v>0</v>
      </c>
      <c r="F20" s="8">
        <v>0</v>
      </c>
      <c r="G20" s="38">
        <v>0</v>
      </c>
      <c r="H20" s="8">
        <v>0</v>
      </c>
      <c r="I20" s="3">
        <v>7</v>
      </c>
      <c r="J20" s="54">
        <v>0</v>
      </c>
      <c r="K20" s="54">
        <v>0</v>
      </c>
      <c r="L20" s="54">
        <v>0</v>
      </c>
      <c r="M20" s="54">
        <v>9</v>
      </c>
      <c r="N20" s="9"/>
      <c r="O20" s="3">
        <f t="shared" si="1"/>
        <v>16</v>
      </c>
      <c r="P20" s="6">
        <f t="shared" si="2"/>
        <v>4.2105263157894735</v>
      </c>
      <c r="Q20" s="9"/>
    </row>
    <row r="21" spans="2:17" ht="16.5" customHeight="1">
      <c r="B21" s="7"/>
      <c r="C21" t="s">
        <v>315</v>
      </c>
      <c r="D21" s="8">
        <v>0</v>
      </c>
      <c r="E21" s="8">
        <v>0</v>
      </c>
      <c r="F21" s="8">
        <v>0</v>
      </c>
      <c r="G21" s="38">
        <v>0</v>
      </c>
      <c r="H21" s="8">
        <v>28</v>
      </c>
      <c r="I21" s="3">
        <v>0</v>
      </c>
      <c r="J21" s="54">
        <v>0</v>
      </c>
      <c r="K21" s="54">
        <v>0</v>
      </c>
      <c r="L21" s="54">
        <v>16</v>
      </c>
      <c r="M21" s="54">
        <v>0</v>
      </c>
      <c r="N21" s="9"/>
      <c r="O21" s="3">
        <f t="shared" si="1"/>
        <v>44</v>
      </c>
      <c r="P21" s="6">
        <f t="shared" si="2"/>
        <v>11.578947368421053</v>
      </c>
      <c r="Q21" s="9"/>
    </row>
    <row r="22" spans="2:17" ht="16.5" customHeight="1">
      <c r="B22" s="7"/>
      <c r="C22" t="s">
        <v>13</v>
      </c>
      <c r="D22" s="8">
        <v>0</v>
      </c>
      <c r="E22" s="8">
        <v>0</v>
      </c>
      <c r="F22" s="8">
        <v>0</v>
      </c>
      <c r="G22" s="38">
        <v>0</v>
      </c>
      <c r="H22" s="8">
        <v>0</v>
      </c>
      <c r="I22" s="3">
        <v>0</v>
      </c>
      <c r="J22" s="54">
        <v>134</v>
      </c>
      <c r="K22" s="54">
        <v>0</v>
      </c>
      <c r="L22" s="54">
        <v>58</v>
      </c>
      <c r="M22" s="54">
        <v>13</v>
      </c>
      <c r="N22" s="9"/>
      <c r="O22" s="3">
        <f t="shared" si="1"/>
        <v>205</v>
      </c>
      <c r="P22" s="6">
        <f t="shared" si="2"/>
        <v>53.94736842105263</v>
      </c>
      <c r="Q22" s="9"/>
    </row>
    <row r="23" spans="2:17" ht="16.5" customHeight="1">
      <c r="B23" s="7"/>
      <c r="C23" t="s">
        <v>377</v>
      </c>
      <c r="D23" s="8">
        <v>0</v>
      </c>
      <c r="E23" s="8">
        <v>0</v>
      </c>
      <c r="F23" s="8">
        <v>0</v>
      </c>
      <c r="G23" s="38">
        <v>0</v>
      </c>
      <c r="H23" s="8">
        <v>0</v>
      </c>
      <c r="I23" s="3">
        <v>0</v>
      </c>
      <c r="J23" s="54">
        <v>10</v>
      </c>
      <c r="K23" s="54">
        <v>0</v>
      </c>
      <c r="L23" s="54">
        <v>0</v>
      </c>
      <c r="M23" s="54">
        <v>0</v>
      </c>
      <c r="N23" s="9"/>
      <c r="O23" s="3">
        <f t="shared" si="1"/>
        <v>10</v>
      </c>
      <c r="P23" s="6">
        <f t="shared" si="2"/>
        <v>2.631578947368421</v>
      </c>
      <c r="Q23" s="9"/>
    </row>
    <row r="24" spans="2:17" ht="16.5" customHeight="1">
      <c r="B24" s="10"/>
      <c r="C24" s="11" t="s">
        <v>8</v>
      </c>
      <c r="D24" s="12">
        <f aca="true" t="shared" si="3" ref="D24:M24">SUM(D14:D23)</f>
        <v>19</v>
      </c>
      <c r="E24" s="12">
        <f t="shared" si="3"/>
        <v>0</v>
      </c>
      <c r="F24" s="12">
        <f t="shared" si="3"/>
        <v>0</v>
      </c>
      <c r="G24" s="39">
        <f t="shared" si="3"/>
        <v>0</v>
      </c>
      <c r="H24" s="12">
        <f t="shared" si="3"/>
        <v>28</v>
      </c>
      <c r="I24" s="13">
        <f t="shared" si="3"/>
        <v>7</v>
      </c>
      <c r="J24" s="55">
        <f t="shared" si="3"/>
        <v>193</v>
      </c>
      <c r="K24" s="55">
        <f t="shared" si="3"/>
        <v>4</v>
      </c>
      <c r="L24" s="55">
        <f t="shared" si="3"/>
        <v>79</v>
      </c>
      <c r="M24" s="55">
        <f t="shared" si="3"/>
        <v>50</v>
      </c>
      <c r="N24" s="14"/>
      <c r="O24" s="13">
        <f>SUM(O14:O23)</f>
        <v>380</v>
      </c>
      <c r="P24" s="15">
        <f>(O24/$O$535)*100</f>
        <v>2.3605416821965464</v>
      </c>
      <c r="Q24" s="14"/>
    </row>
    <row r="25" spans="2:17" ht="16.5" customHeight="1">
      <c r="B25" s="7"/>
      <c r="D25" s="8"/>
      <c r="E25" s="8"/>
      <c r="F25" s="8"/>
      <c r="G25" s="38"/>
      <c r="H25" s="8"/>
      <c r="I25" s="3"/>
      <c r="J25" s="54"/>
      <c r="K25" s="54"/>
      <c r="L25" s="54"/>
      <c r="M25" s="54"/>
      <c r="N25" s="9"/>
      <c r="O25" s="3"/>
      <c r="P25" s="3"/>
      <c r="Q25" s="9"/>
    </row>
    <row r="26" spans="2:17" ht="16.5" customHeight="1">
      <c r="B26" s="7" t="s">
        <v>14</v>
      </c>
      <c r="C26" t="s">
        <v>170</v>
      </c>
      <c r="D26" s="8">
        <v>0</v>
      </c>
      <c r="E26" s="8">
        <v>0</v>
      </c>
      <c r="F26" s="8">
        <v>0</v>
      </c>
      <c r="G26" s="38">
        <v>0</v>
      </c>
      <c r="H26" s="8">
        <v>4</v>
      </c>
      <c r="I26" s="3">
        <v>0</v>
      </c>
      <c r="J26" s="54">
        <v>3</v>
      </c>
      <c r="K26" s="54">
        <v>0</v>
      </c>
      <c r="L26" s="54">
        <v>0</v>
      </c>
      <c r="M26" s="54">
        <v>8</v>
      </c>
      <c r="N26" s="9"/>
      <c r="O26" s="3">
        <f aca="true" t="shared" si="4" ref="O26:O32">SUM(D26:N26)</f>
        <v>15</v>
      </c>
      <c r="P26" s="6">
        <f aca="true" t="shared" si="5" ref="P26:P32">(O26/$O$33)*100</f>
        <v>3.0864197530864197</v>
      </c>
      <c r="Q26" s="9"/>
    </row>
    <row r="27" spans="2:17" ht="16.5" customHeight="1">
      <c r="B27" s="7"/>
      <c r="C27" t="s">
        <v>453</v>
      </c>
      <c r="D27" s="8">
        <v>0</v>
      </c>
      <c r="E27" s="8">
        <v>0</v>
      </c>
      <c r="F27" s="8">
        <v>0</v>
      </c>
      <c r="G27" s="38">
        <v>0</v>
      </c>
      <c r="H27" s="8">
        <v>0</v>
      </c>
      <c r="I27" s="3">
        <v>0</v>
      </c>
      <c r="J27" s="54">
        <v>0</v>
      </c>
      <c r="K27" s="54">
        <v>0</v>
      </c>
      <c r="L27" s="54">
        <v>0</v>
      </c>
      <c r="M27" s="54">
        <v>2</v>
      </c>
      <c r="N27" s="9"/>
      <c r="O27" s="3">
        <f t="shared" si="4"/>
        <v>2</v>
      </c>
      <c r="P27" s="6">
        <f t="shared" si="5"/>
        <v>0.411522633744856</v>
      </c>
      <c r="Q27" s="9"/>
    </row>
    <row r="28" spans="2:17" ht="16.5" customHeight="1">
      <c r="B28" s="7"/>
      <c r="C28" t="s">
        <v>454</v>
      </c>
      <c r="D28" s="8">
        <v>0</v>
      </c>
      <c r="E28" s="8">
        <v>0</v>
      </c>
      <c r="F28" s="8">
        <v>0</v>
      </c>
      <c r="G28" s="38">
        <v>0</v>
      </c>
      <c r="H28" s="8">
        <v>0</v>
      </c>
      <c r="I28" s="3">
        <v>0</v>
      </c>
      <c r="J28" s="54">
        <v>0</v>
      </c>
      <c r="K28" s="54">
        <v>0</v>
      </c>
      <c r="L28" s="54">
        <v>0</v>
      </c>
      <c r="M28" s="54">
        <v>3</v>
      </c>
      <c r="N28" s="9"/>
      <c r="O28" s="3">
        <f t="shared" si="4"/>
        <v>3</v>
      </c>
      <c r="P28" s="6">
        <f t="shared" si="5"/>
        <v>0.6172839506172839</v>
      </c>
      <c r="Q28" s="9"/>
    </row>
    <row r="29" spans="2:17" ht="16.5" customHeight="1">
      <c r="B29" s="7"/>
      <c r="C29" t="s">
        <v>342</v>
      </c>
      <c r="D29" s="8">
        <v>0</v>
      </c>
      <c r="E29" s="8">
        <v>0</v>
      </c>
      <c r="F29" s="8">
        <v>0</v>
      </c>
      <c r="G29" s="38">
        <v>0</v>
      </c>
      <c r="H29" s="8">
        <v>0</v>
      </c>
      <c r="I29" s="3">
        <v>6</v>
      </c>
      <c r="J29" s="54">
        <v>0</v>
      </c>
      <c r="K29" s="54">
        <v>1</v>
      </c>
      <c r="L29" s="54">
        <v>3</v>
      </c>
      <c r="M29" s="54">
        <v>2</v>
      </c>
      <c r="N29" s="9"/>
      <c r="O29" s="3">
        <f t="shared" si="4"/>
        <v>12</v>
      </c>
      <c r="P29" s="6">
        <f t="shared" si="5"/>
        <v>2.4691358024691357</v>
      </c>
      <c r="Q29" s="9"/>
    </row>
    <row r="30" spans="2:17" ht="16.5" customHeight="1">
      <c r="B30" s="7"/>
      <c r="C30" t="s">
        <v>15</v>
      </c>
      <c r="D30" s="8">
        <v>0</v>
      </c>
      <c r="E30" s="8">
        <v>0</v>
      </c>
      <c r="F30" s="8">
        <v>1</v>
      </c>
      <c r="G30" s="38">
        <v>0</v>
      </c>
      <c r="H30" s="8">
        <v>0</v>
      </c>
      <c r="I30" s="3">
        <v>0</v>
      </c>
      <c r="J30" s="54">
        <v>0</v>
      </c>
      <c r="K30" s="54">
        <v>0</v>
      </c>
      <c r="L30" s="54">
        <v>0</v>
      </c>
      <c r="M30" s="54">
        <v>0</v>
      </c>
      <c r="N30" s="9"/>
      <c r="O30" s="3">
        <f t="shared" si="4"/>
        <v>1</v>
      </c>
      <c r="P30" s="6">
        <f t="shared" si="5"/>
        <v>0.205761316872428</v>
      </c>
      <c r="Q30" s="9"/>
    </row>
    <row r="31" spans="2:17" ht="16.5" customHeight="1">
      <c r="B31" s="7"/>
      <c r="C31" t="s">
        <v>331</v>
      </c>
      <c r="D31" s="8">
        <v>0</v>
      </c>
      <c r="E31" s="8">
        <v>0</v>
      </c>
      <c r="F31" s="8">
        <v>0</v>
      </c>
      <c r="G31" s="38">
        <v>0</v>
      </c>
      <c r="H31" s="8">
        <v>4</v>
      </c>
      <c r="I31" s="3">
        <v>0</v>
      </c>
      <c r="J31" s="54">
        <v>0</v>
      </c>
      <c r="K31" s="54">
        <v>0</v>
      </c>
      <c r="L31" s="54">
        <v>0</v>
      </c>
      <c r="M31" s="54">
        <v>0</v>
      </c>
      <c r="N31" s="9"/>
      <c r="O31" s="3">
        <f t="shared" si="4"/>
        <v>4</v>
      </c>
      <c r="P31" s="6">
        <f t="shared" si="5"/>
        <v>0.823045267489712</v>
      </c>
      <c r="Q31" s="9"/>
    </row>
    <row r="32" spans="2:17" ht="16.5" customHeight="1">
      <c r="B32" s="7"/>
      <c r="C32" t="s">
        <v>16</v>
      </c>
      <c r="D32" s="8">
        <v>0</v>
      </c>
      <c r="E32" s="8">
        <v>0</v>
      </c>
      <c r="F32" s="8">
        <f>17+40</f>
        <v>57</v>
      </c>
      <c r="G32" s="38">
        <v>0</v>
      </c>
      <c r="H32" s="8">
        <v>73</v>
      </c>
      <c r="I32" s="3">
        <v>0</v>
      </c>
      <c r="J32" s="54">
        <v>64</v>
      </c>
      <c r="K32" s="54">
        <v>50</v>
      </c>
      <c r="L32" s="54">
        <v>89</v>
      </c>
      <c r="M32" s="54">
        <v>116</v>
      </c>
      <c r="N32" s="9"/>
      <c r="O32" s="3">
        <f t="shared" si="4"/>
        <v>449</v>
      </c>
      <c r="P32" s="6">
        <f t="shared" si="5"/>
        <v>92.38683127572016</v>
      </c>
      <c r="Q32" s="9"/>
    </row>
    <row r="33" spans="2:17" ht="16.5" customHeight="1">
      <c r="B33" s="10"/>
      <c r="C33" s="11" t="s">
        <v>8</v>
      </c>
      <c r="D33" s="12">
        <f aca="true" t="shared" si="6" ref="D33:M33">SUM(D25:D32)</f>
        <v>0</v>
      </c>
      <c r="E33" s="12">
        <f t="shared" si="6"/>
        <v>0</v>
      </c>
      <c r="F33" s="12">
        <f t="shared" si="6"/>
        <v>58</v>
      </c>
      <c r="G33" s="39">
        <f t="shared" si="6"/>
        <v>0</v>
      </c>
      <c r="H33" s="12">
        <f t="shared" si="6"/>
        <v>81</v>
      </c>
      <c r="I33" s="13">
        <f t="shared" si="6"/>
        <v>6</v>
      </c>
      <c r="J33" s="55">
        <f t="shared" si="6"/>
        <v>67</v>
      </c>
      <c r="K33" s="55">
        <f t="shared" si="6"/>
        <v>51</v>
      </c>
      <c r="L33" s="55">
        <f t="shared" si="6"/>
        <v>92</v>
      </c>
      <c r="M33" s="55">
        <f t="shared" si="6"/>
        <v>131</v>
      </c>
      <c r="N33" s="14"/>
      <c r="O33" s="13">
        <f>SUM(O25:O32)</f>
        <v>486</v>
      </c>
      <c r="P33" s="15">
        <f>(O33/$O$535)*100</f>
        <v>3.0190085724934774</v>
      </c>
      <c r="Q33" s="14"/>
    </row>
    <row r="34" spans="2:17" ht="16.5" customHeight="1">
      <c r="B34" s="7"/>
      <c r="D34" s="8"/>
      <c r="E34" s="8"/>
      <c r="F34" s="8"/>
      <c r="G34" s="38"/>
      <c r="H34" s="8"/>
      <c r="I34" s="3"/>
      <c r="J34" s="54"/>
      <c r="K34" s="54"/>
      <c r="L34" s="54"/>
      <c r="M34" s="54"/>
      <c r="N34" s="9"/>
      <c r="O34" s="3"/>
      <c r="P34" s="3"/>
      <c r="Q34" s="9"/>
    </row>
    <row r="35" spans="2:20" ht="16.5" customHeight="1">
      <c r="B35" s="7" t="s">
        <v>17</v>
      </c>
      <c r="C35" t="s">
        <v>18</v>
      </c>
      <c r="D35" s="8">
        <v>0</v>
      </c>
      <c r="E35" s="8">
        <v>31</v>
      </c>
      <c r="F35" s="8">
        <v>0</v>
      </c>
      <c r="G35" s="38">
        <v>0</v>
      </c>
      <c r="H35" s="8">
        <v>0</v>
      </c>
      <c r="I35" s="3">
        <v>15</v>
      </c>
      <c r="J35" s="54">
        <v>29</v>
      </c>
      <c r="K35" s="54">
        <v>15</v>
      </c>
      <c r="L35" s="54">
        <v>0</v>
      </c>
      <c r="M35" s="54">
        <v>0</v>
      </c>
      <c r="N35" s="9"/>
      <c r="O35" s="3">
        <f>SUM(D35:N35)</f>
        <v>90</v>
      </c>
      <c r="P35" s="6">
        <f>(O35/$O$38)*100</f>
        <v>68.18181818181817</v>
      </c>
      <c r="Q35" s="9"/>
      <c r="S35" s="3"/>
      <c r="T35" s="3"/>
    </row>
    <row r="36" spans="2:20" ht="16.5" customHeight="1">
      <c r="B36" s="7"/>
      <c r="C36" t="s">
        <v>19</v>
      </c>
      <c r="D36" s="8">
        <v>6</v>
      </c>
      <c r="E36" s="8">
        <v>7</v>
      </c>
      <c r="F36" s="8">
        <v>0</v>
      </c>
      <c r="G36" s="38">
        <v>0</v>
      </c>
      <c r="H36" s="8">
        <v>0</v>
      </c>
      <c r="I36" s="3">
        <v>8</v>
      </c>
      <c r="J36" s="54">
        <v>9</v>
      </c>
      <c r="K36" s="54">
        <v>3</v>
      </c>
      <c r="L36" s="54">
        <v>6</v>
      </c>
      <c r="M36" s="54">
        <v>0</v>
      </c>
      <c r="N36" s="9"/>
      <c r="O36" s="3">
        <f>SUM(D36:N36)</f>
        <v>39</v>
      </c>
      <c r="P36" s="6">
        <f>(O36/$O$38)*100</f>
        <v>29.545454545454547</v>
      </c>
      <c r="Q36" s="9"/>
      <c r="S36" s="3"/>
      <c r="T36" s="3"/>
    </row>
    <row r="37" spans="2:20" ht="16.5" customHeight="1">
      <c r="B37" s="7"/>
      <c r="C37" t="s">
        <v>378</v>
      </c>
      <c r="D37" s="8">
        <v>0</v>
      </c>
      <c r="E37" s="8">
        <v>0</v>
      </c>
      <c r="F37" s="8">
        <v>0</v>
      </c>
      <c r="G37" s="38">
        <v>0</v>
      </c>
      <c r="H37" s="8">
        <v>0</v>
      </c>
      <c r="I37" s="3">
        <v>0</v>
      </c>
      <c r="J37" s="54">
        <v>3</v>
      </c>
      <c r="K37" s="54">
        <v>0</v>
      </c>
      <c r="L37" s="54">
        <v>0</v>
      </c>
      <c r="M37" s="54">
        <v>0</v>
      </c>
      <c r="N37" s="9"/>
      <c r="O37" s="3">
        <f>SUM(D37:N37)</f>
        <v>3</v>
      </c>
      <c r="P37" s="6">
        <f>(O37/$O$38)*100</f>
        <v>2.272727272727273</v>
      </c>
      <c r="Q37" s="9"/>
      <c r="S37" s="3"/>
      <c r="T37" s="3"/>
    </row>
    <row r="38" spans="2:20" ht="16.5" customHeight="1">
      <c r="B38" s="10"/>
      <c r="C38" s="11" t="s">
        <v>8</v>
      </c>
      <c r="D38" s="12">
        <f aca="true" t="shared" si="7" ref="D38:M38">SUM(D34:D37)</f>
        <v>6</v>
      </c>
      <c r="E38" s="12">
        <f t="shared" si="7"/>
        <v>38</v>
      </c>
      <c r="F38" s="12">
        <f t="shared" si="7"/>
        <v>0</v>
      </c>
      <c r="G38" s="39">
        <f t="shared" si="7"/>
        <v>0</v>
      </c>
      <c r="H38" s="12">
        <f t="shared" si="7"/>
        <v>0</v>
      </c>
      <c r="I38" s="13">
        <f t="shared" si="7"/>
        <v>23</v>
      </c>
      <c r="J38" s="55">
        <f t="shared" si="7"/>
        <v>41</v>
      </c>
      <c r="K38" s="55">
        <f t="shared" si="7"/>
        <v>18</v>
      </c>
      <c r="L38" s="55">
        <f t="shared" si="7"/>
        <v>6</v>
      </c>
      <c r="M38" s="55">
        <f t="shared" si="7"/>
        <v>0</v>
      </c>
      <c r="N38" s="14"/>
      <c r="O38" s="13">
        <f>SUM(O34:O37)</f>
        <v>132</v>
      </c>
      <c r="P38" s="15">
        <f>(O38/$O$535)*100</f>
        <v>0.8199776369735371</v>
      </c>
      <c r="Q38" s="14"/>
      <c r="S38" s="3"/>
      <c r="T38" s="3"/>
    </row>
    <row r="39" spans="2:20" ht="16.5" customHeight="1">
      <c r="B39" s="7"/>
      <c r="D39" s="8"/>
      <c r="E39" s="8"/>
      <c r="F39" s="8"/>
      <c r="G39" s="38"/>
      <c r="H39" s="8"/>
      <c r="I39" s="3"/>
      <c r="J39" s="54"/>
      <c r="K39" s="54"/>
      <c r="L39" s="54"/>
      <c r="M39" s="54"/>
      <c r="N39" s="9"/>
      <c r="O39" s="3"/>
      <c r="P39" s="3"/>
      <c r="Q39" s="9"/>
      <c r="S39" s="3"/>
      <c r="T39" s="3"/>
    </row>
    <row r="40" spans="2:20" ht="16.5" customHeight="1">
      <c r="B40" s="7" t="s">
        <v>20</v>
      </c>
      <c r="C40" t="s">
        <v>21</v>
      </c>
      <c r="D40" s="8">
        <v>0</v>
      </c>
      <c r="E40" s="8">
        <v>0</v>
      </c>
      <c r="F40" s="8">
        <v>0</v>
      </c>
      <c r="G40" s="38">
        <v>0</v>
      </c>
      <c r="H40" s="8">
        <v>0</v>
      </c>
      <c r="I40" s="3">
        <v>0</v>
      </c>
      <c r="J40" s="54">
        <v>1</v>
      </c>
      <c r="K40" s="54">
        <v>4</v>
      </c>
      <c r="L40" s="54">
        <v>1</v>
      </c>
      <c r="M40" s="54">
        <v>0</v>
      </c>
      <c r="N40" s="9"/>
      <c r="O40" s="3">
        <f aca="true" t="shared" si="8" ref="O40:O62">SUM(D40:N40)</f>
        <v>6</v>
      </c>
      <c r="P40" s="6">
        <f aca="true" t="shared" si="9" ref="P40:P62">(O40/$O$63)*100</f>
        <v>0.9630818619582664</v>
      </c>
      <c r="Q40" s="9"/>
      <c r="S40" s="3"/>
      <c r="T40" s="3"/>
    </row>
    <row r="41" spans="2:20" ht="16.5" customHeight="1">
      <c r="B41" s="7"/>
      <c r="C41" t="s">
        <v>22</v>
      </c>
      <c r="D41" s="8">
        <v>0</v>
      </c>
      <c r="E41" s="8">
        <v>0</v>
      </c>
      <c r="F41" s="8">
        <v>2</v>
      </c>
      <c r="G41" s="38">
        <v>0</v>
      </c>
      <c r="H41" s="8">
        <v>0</v>
      </c>
      <c r="I41" s="3">
        <v>5</v>
      </c>
      <c r="J41" s="54">
        <v>0</v>
      </c>
      <c r="K41" s="54">
        <v>0</v>
      </c>
      <c r="L41" s="54">
        <v>0</v>
      </c>
      <c r="M41" s="54">
        <v>0</v>
      </c>
      <c r="N41" s="9"/>
      <c r="O41" s="3">
        <f t="shared" si="8"/>
        <v>7</v>
      </c>
      <c r="P41" s="6">
        <f t="shared" si="9"/>
        <v>1.1235955056179776</v>
      </c>
      <c r="Q41" s="9"/>
      <c r="S41" s="3"/>
      <c r="T41" s="3"/>
    </row>
    <row r="42" spans="2:20" ht="16.5" customHeight="1">
      <c r="B42" s="7"/>
      <c r="C42" t="s">
        <v>327</v>
      </c>
      <c r="D42" s="8">
        <v>0</v>
      </c>
      <c r="E42" s="8">
        <v>0</v>
      </c>
      <c r="F42" s="8">
        <v>0</v>
      </c>
      <c r="G42" s="38">
        <v>0</v>
      </c>
      <c r="H42" s="8">
        <v>3</v>
      </c>
      <c r="I42" s="3">
        <v>0</v>
      </c>
      <c r="J42" s="54">
        <v>0</v>
      </c>
      <c r="K42" s="54">
        <v>0</v>
      </c>
      <c r="L42" s="54">
        <v>0</v>
      </c>
      <c r="M42" s="54">
        <v>0</v>
      </c>
      <c r="N42" s="9"/>
      <c r="O42" s="3">
        <f t="shared" si="8"/>
        <v>3</v>
      </c>
      <c r="P42" s="6">
        <f t="shared" si="9"/>
        <v>0.4815409309791332</v>
      </c>
      <c r="Q42" s="9"/>
      <c r="S42" s="3"/>
      <c r="T42" s="3"/>
    </row>
    <row r="43" spans="2:20" ht="16.5" customHeight="1">
      <c r="B43" s="7"/>
      <c r="C43" t="s">
        <v>455</v>
      </c>
      <c r="D43" s="8">
        <v>0</v>
      </c>
      <c r="E43" s="8">
        <v>0</v>
      </c>
      <c r="F43" s="8">
        <v>0</v>
      </c>
      <c r="G43" s="38">
        <v>0</v>
      </c>
      <c r="H43" s="8">
        <v>0</v>
      </c>
      <c r="I43" s="3">
        <v>0</v>
      </c>
      <c r="J43" s="54">
        <v>0</v>
      </c>
      <c r="K43" s="54">
        <v>0</v>
      </c>
      <c r="L43" s="54">
        <v>0</v>
      </c>
      <c r="M43" s="54">
        <v>8</v>
      </c>
      <c r="N43" s="9"/>
      <c r="O43" s="3">
        <f>SUM(D43:N43)</f>
        <v>8</v>
      </c>
      <c r="P43" s="6">
        <f t="shared" si="9"/>
        <v>1.2841091492776886</v>
      </c>
      <c r="Q43" s="9"/>
      <c r="S43" s="3"/>
      <c r="T43" s="3"/>
    </row>
    <row r="44" spans="2:20" ht="16.5" customHeight="1">
      <c r="B44" s="7"/>
      <c r="C44" t="s">
        <v>456</v>
      </c>
      <c r="D44" s="8">
        <v>0</v>
      </c>
      <c r="E44" s="8">
        <v>0</v>
      </c>
      <c r="F44" s="8">
        <v>0</v>
      </c>
      <c r="G44" s="38">
        <v>0</v>
      </c>
      <c r="H44" s="8">
        <v>0</v>
      </c>
      <c r="I44" s="3">
        <v>0</v>
      </c>
      <c r="J44" s="54">
        <v>0</v>
      </c>
      <c r="K44" s="54">
        <v>0</v>
      </c>
      <c r="L44" s="54">
        <v>0</v>
      </c>
      <c r="M44" s="54">
        <v>1</v>
      </c>
      <c r="N44" s="9"/>
      <c r="O44" s="3">
        <f>SUM(D44:N44)</f>
        <v>1</v>
      </c>
      <c r="P44" s="6">
        <f t="shared" si="9"/>
        <v>0.16051364365971107</v>
      </c>
      <c r="Q44" s="9"/>
      <c r="S44" s="3"/>
      <c r="T44" s="3"/>
    </row>
    <row r="45" spans="2:20" ht="16.5" customHeight="1">
      <c r="B45" s="7"/>
      <c r="C45" t="s">
        <v>23</v>
      </c>
      <c r="D45" s="8">
        <v>0</v>
      </c>
      <c r="E45" s="8">
        <v>0</v>
      </c>
      <c r="F45" s="8">
        <v>0</v>
      </c>
      <c r="G45" s="38">
        <v>0</v>
      </c>
      <c r="H45" s="8">
        <v>3</v>
      </c>
      <c r="I45" s="3">
        <v>0</v>
      </c>
      <c r="J45" s="54">
        <v>0</v>
      </c>
      <c r="K45" s="54">
        <v>0</v>
      </c>
      <c r="L45" s="54">
        <v>0</v>
      </c>
      <c r="M45" s="54">
        <v>0</v>
      </c>
      <c r="N45" s="9"/>
      <c r="O45" s="3">
        <f t="shared" si="8"/>
        <v>3</v>
      </c>
      <c r="P45" s="6">
        <f t="shared" si="9"/>
        <v>0.4815409309791332</v>
      </c>
      <c r="Q45" s="9"/>
      <c r="S45" s="3"/>
      <c r="T45" s="3"/>
    </row>
    <row r="46" spans="2:20" ht="16.5" customHeight="1">
      <c r="B46" s="7"/>
      <c r="C46" t="s">
        <v>24</v>
      </c>
      <c r="D46" s="8">
        <v>0</v>
      </c>
      <c r="E46" s="8">
        <v>5</v>
      </c>
      <c r="F46" s="8">
        <v>0</v>
      </c>
      <c r="G46" s="38">
        <v>10</v>
      </c>
      <c r="H46" s="8">
        <v>4</v>
      </c>
      <c r="I46" s="3">
        <v>16</v>
      </c>
      <c r="J46" s="54">
        <v>33</v>
      </c>
      <c r="K46" s="54">
        <v>43</v>
      </c>
      <c r="L46" s="54">
        <v>54</v>
      </c>
      <c r="M46" s="54">
        <v>30</v>
      </c>
      <c r="N46" s="9"/>
      <c r="O46" s="3">
        <f t="shared" si="8"/>
        <v>195</v>
      </c>
      <c r="P46" s="6">
        <f t="shared" si="9"/>
        <v>31.30016051364366</v>
      </c>
      <c r="Q46" s="9"/>
      <c r="S46" s="3"/>
      <c r="T46" s="3"/>
    </row>
    <row r="47" spans="2:20" ht="16.5" customHeight="1">
      <c r="B47" s="7"/>
      <c r="C47" t="s">
        <v>457</v>
      </c>
      <c r="D47" s="8">
        <v>0</v>
      </c>
      <c r="E47" s="8">
        <v>0</v>
      </c>
      <c r="F47" s="8">
        <v>0</v>
      </c>
      <c r="G47" s="38">
        <v>0</v>
      </c>
      <c r="H47" s="8">
        <v>0</v>
      </c>
      <c r="I47" s="3">
        <v>0</v>
      </c>
      <c r="J47" s="54">
        <v>0</v>
      </c>
      <c r="K47" s="54">
        <v>0</v>
      </c>
      <c r="L47" s="54">
        <v>0</v>
      </c>
      <c r="M47" s="54">
        <v>2</v>
      </c>
      <c r="N47" s="9"/>
      <c r="O47" s="3">
        <f>SUM(D47:N47)</f>
        <v>2</v>
      </c>
      <c r="P47" s="6">
        <f t="shared" si="9"/>
        <v>0.32102728731942215</v>
      </c>
      <c r="Q47" s="9"/>
      <c r="S47" s="3"/>
      <c r="T47" s="3"/>
    </row>
    <row r="48" spans="2:20" ht="16.5" customHeight="1">
      <c r="B48" s="7"/>
      <c r="C48" t="s">
        <v>25</v>
      </c>
      <c r="D48" s="8">
        <v>0</v>
      </c>
      <c r="E48" s="8">
        <v>0</v>
      </c>
      <c r="F48" s="8">
        <v>0</v>
      </c>
      <c r="G48" s="38">
        <v>0</v>
      </c>
      <c r="H48" s="8">
        <v>0</v>
      </c>
      <c r="I48" s="3">
        <v>0</v>
      </c>
      <c r="J48" s="54">
        <v>0</v>
      </c>
      <c r="K48" s="54">
        <v>0</v>
      </c>
      <c r="L48" s="54">
        <v>0</v>
      </c>
      <c r="M48" s="54">
        <v>0</v>
      </c>
      <c r="N48" s="9"/>
      <c r="O48" s="3">
        <f t="shared" si="8"/>
        <v>0</v>
      </c>
      <c r="P48" s="6">
        <f t="shared" si="9"/>
        <v>0</v>
      </c>
      <c r="Q48" s="9"/>
      <c r="S48" s="3"/>
      <c r="T48" s="3"/>
    </row>
    <row r="49" spans="2:20" ht="16.5" customHeight="1">
      <c r="B49" s="7"/>
      <c r="C49" t="s">
        <v>26</v>
      </c>
      <c r="D49" s="8">
        <v>0</v>
      </c>
      <c r="E49" s="8">
        <v>0</v>
      </c>
      <c r="F49" s="8">
        <v>0</v>
      </c>
      <c r="G49" s="38">
        <v>0</v>
      </c>
      <c r="H49" s="8">
        <v>0</v>
      </c>
      <c r="I49" s="3">
        <v>0</v>
      </c>
      <c r="J49" s="54">
        <v>3</v>
      </c>
      <c r="K49" s="54">
        <v>6</v>
      </c>
      <c r="L49" s="54">
        <v>5</v>
      </c>
      <c r="M49" s="54">
        <v>0</v>
      </c>
      <c r="N49" s="9"/>
      <c r="O49" s="3">
        <f t="shared" si="8"/>
        <v>14</v>
      </c>
      <c r="P49" s="6">
        <f t="shared" si="9"/>
        <v>2.247191011235955</v>
      </c>
      <c r="Q49" s="9"/>
      <c r="S49" s="3"/>
      <c r="T49" s="3"/>
    </row>
    <row r="50" spans="2:20" ht="16.5" customHeight="1">
      <c r="B50" s="7"/>
      <c r="C50" t="s">
        <v>27</v>
      </c>
      <c r="D50" s="8">
        <v>0</v>
      </c>
      <c r="E50" s="8">
        <v>40</v>
      </c>
      <c r="F50" s="8">
        <v>0</v>
      </c>
      <c r="G50" s="38">
        <v>0</v>
      </c>
      <c r="H50" s="8">
        <v>7</v>
      </c>
      <c r="I50" s="3">
        <v>4</v>
      </c>
      <c r="J50" s="54">
        <v>0</v>
      </c>
      <c r="K50" s="54">
        <v>11</v>
      </c>
      <c r="L50" s="54">
        <v>0</v>
      </c>
      <c r="M50" s="54">
        <v>9</v>
      </c>
      <c r="N50" s="9"/>
      <c r="O50" s="3">
        <f t="shared" si="8"/>
        <v>71</v>
      </c>
      <c r="P50" s="6">
        <f t="shared" si="9"/>
        <v>11.396468699839486</v>
      </c>
      <c r="Q50" s="9"/>
      <c r="S50" s="3"/>
      <c r="T50" s="3"/>
    </row>
    <row r="51" spans="2:17" ht="16.5" customHeight="1">
      <c r="B51" s="7"/>
      <c r="C51" t="s">
        <v>28</v>
      </c>
      <c r="D51" s="8">
        <v>0</v>
      </c>
      <c r="E51" s="8">
        <v>0</v>
      </c>
      <c r="F51" s="8">
        <v>0</v>
      </c>
      <c r="G51" s="38">
        <v>0</v>
      </c>
      <c r="H51" s="8">
        <v>0</v>
      </c>
      <c r="I51" s="3">
        <v>0</v>
      </c>
      <c r="J51" s="54">
        <v>15</v>
      </c>
      <c r="K51" s="54">
        <v>0</v>
      </c>
      <c r="L51" s="54">
        <v>0</v>
      </c>
      <c r="M51" s="54">
        <v>0</v>
      </c>
      <c r="N51" s="9"/>
      <c r="O51" s="3">
        <f t="shared" si="8"/>
        <v>15</v>
      </c>
      <c r="P51" s="6">
        <f t="shared" si="9"/>
        <v>2.4077046548956664</v>
      </c>
      <c r="Q51" s="9"/>
    </row>
    <row r="52" spans="2:17" ht="16.5" customHeight="1">
      <c r="B52" s="7"/>
      <c r="C52" t="s">
        <v>29</v>
      </c>
      <c r="D52" s="8">
        <v>6</v>
      </c>
      <c r="E52" s="8">
        <v>11</v>
      </c>
      <c r="F52" s="8">
        <f>16+10+38</f>
        <v>64</v>
      </c>
      <c r="G52" s="38">
        <v>22</v>
      </c>
      <c r="H52" s="8">
        <v>0</v>
      </c>
      <c r="I52" s="3">
        <v>0</v>
      </c>
      <c r="J52" s="54">
        <v>7</v>
      </c>
      <c r="K52" s="54">
        <v>9</v>
      </c>
      <c r="L52" s="54">
        <v>8</v>
      </c>
      <c r="M52" s="54">
        <v>2</v>
      </c>
      <c r="N52" s="9"/>
      <c r="O52" s="3">
        <f t="shared" si="8"/>
        <v>129</v>
      </c>
      <c r="P52" s="6">
        <f t="shared" si="9"/>
        <v>20.706260032102726</v>
      </c>
      <c r="Q52" s="9"/>
    </row>
    <row r="53" spans="2:20" ht="16.5" customHeight="1">
      <c r="B53" s="7"/>
      <c r="C53" t="s">
        <v>30</v>
      </c>
      <c r="D53" s="8">
        <v>0</v>
      </c>
      <c r="E53" s="8">
        <v>25</v>
      </c>
      <c r="F53" s="8">
        <v>0</v>
      </c>
      <c r="G53" s="38">
        <v>0</v>
      </c>
      <c r="H53" s="8">
        <v>0</v>
      </c>
      <c r="I53" s="3">
        <v>0</v>
      </c>
      <c r="J53" s="54">
        <v>8</v>
      </c>
      <c r="K53" s="54">
        <v>0</v>
      </c>
      <c r="L53" s="54">
        <v>3</v>
      </c>
      <c r="M53" s="54">
        <v>-2</v>
      </c>
      <c r="N53" s="9"/>
      <c r="O53" s="3">
        <f t="shared" si="8"/>
        <v>34</v>
      </c>
      <c r="P53" s="6">
        <f t="shared" si="9"/>
        <v>5.457463884430177</v>
      </c>
      <c r="Q53" s="9"/>
      <c r="S53" s="3"/>
      <c r="T53" s="3"/>
    </row>
    <row r="54" spans="2:20" ht="16.5" customHeight="1">
      <c r="B54" s="7"/>
      <c r="C54" t="s">
        <v>31</v>
      </c>
      <c r="D54" s="8">
        <v>0</v>
      </c>
      <c r="E54" s="8">
        <v>5</v>
      </c>
      <c r="F54" s="8">
        <v>0</v>
      </c>
      <c r="G54" s="38">
        <v>10</v>
      </c>
      <c r="H54" s="8">
        <v>0</v>
      </c>
      <c r="I54" s="3">
        <v>0</v>
      </c>
      <c r="J54" s="54">
        <v>0</v>
      </c>
      <c r="K54" s="54">
        <v>0</v>
      </c>
      <c r="L54" s="54">
        <v>0</v>
      </c>
      <c r="M54" s="54">
        <v>8</v>
      </c>
      <c r="N54" s="9"/>
      <c r="O54" s="3">
        <f t="shared" si="8"/>
        <v>23</v>
      </c>
      <c r="P54" s="6">
        <f t="shared" si="9"/>
        <v>3.6918138041733553</v>
      </c>
      <c r="Q54" s="9"/>
      <c r="S54" s="3"/>
      <c r="T54" s="3"/>
    </row>
    <row r="55" spans="2:20" ht="16.5" customHeight="1">
      <c r="B55" s="7"/>
      <c r="C55" t="s">
        <v>433</v>
      </c>
      <c r="D55" s="8">
        <v>0</v>
      </c>
      <c r="E55" s="8">
        <v>0</v>
      </c>
      <c r="F55" s="8">
        <v>0</v>
      </c>
      <c r="G55" s="38">
        <v>0</v>
      </c>
      <c r="H55" s="8">
        <v>0</v>
      </c>
      <c r="I55" s="3">
        <v>0</v>
      </c>
      <c r="J55" s="54">
        <v>0</v>
      </c>
      <c r="K55" s="54">
        <v>0</v>
      </c>
      <c r="L55" s="54">
        <v>27</v>
      </c>
      <c r="M55" s="54">
        <v>0</v>
      </c>
      <c r="N55" s="9"/>
      <c r="O55" s="3">
        <f t="shared" si="8"/>
        <v>27</v>
      </c>
      <c r="P55" s="6">
        <f t="shared" si="9"/>
        <v>4.333868378812198</v>
      </c>
      <c r="Q55" s="9"/>
      <c r="S55" s="3"/>
      <c r="T55" s="3"/>
    </row>
    <row r="56" spans="2:20" ht="16.5" customHeight="1">
      <c r="B56" s="7"/>
      <c r="C56" t="s">
        <v>434</v>
      </c>
      <c r="D56" s="8">
        <v>0</v>
      </c>
      <c r="E56" s="8">
        <v>0</v>
      </c>
      <c r="F56" s="8">
        <v>0</v>
      </c>
      <c r="G56" s="38">
        <v>0</v>
      </c>
      <c r="H56" s="8">
        <v>0</v>
      </c>
      <c r="I56" s="3">
        <v>0</v>
      </c>
      <c r="J56" s="54">
        <v>0</v>
      </c>
      <c r="K56" s="54">
        <v>0</v>
      </c>
      <c r="L56" s="54">
        <v>8</v>
      </c>
      <c r="M56" s="54">
        <v>0</v>
      </c>
      <c r="N56" s="9"/>
      <c r="O56" s="3">
        <f>SUM(D56:N56)</f>
        <v>8</v>
      </c>
      <c r="P56" s="6">
        <f t="shared" si="9"/>
        <v>1.2841091492776886</v>
      </c>
      <c r="Q56" s="9"/>
      <c r="S56" s="3"/>
      <c r="T56" s="3"/>
    </row>
    <row r="57" spans="2:20" ht="16.5" customHeight="1">
      <c r="B57" s="7"/>
      <c r="C57" t="s">
        <v>32</v>
      </c>
      <c r="D57" s="8">
        <v>0</v>
      </c>
      <c r="E57" s="8">
        <v>0</v>
      </c>
      <c r="F57" s="8">
        <v>6</v>
      </c>
      <c r="G57" s="38">
        <v>0</v>
      </c>
      <c r="H57" s="8">
        <v>0</v>
      </c>
      <c r="I57" s="3">
        <v>0</v>
      </c>
      <c r="J57" s="54">
        <v>0</v>
      </c>
      <c r="K57" s="54">
        <v>0</v>
      </c>
      <c r="L57" s="54">
        <v>0</v>
      </c>
      <c r="M57" s="54">
        <v>0</v>
      </c>
      <c r="N57" s="9"/>
      <c r="O57" s="3">
        <f t="shared" si="8"/>
        <v>6</v>
      </c>
      <c r="P57" s="6">
        <f t="shared" si="9"/>
        <v>0.9630818619582664</v>
      </c>
      <c r="Q57" s="9"/>
      <c r="S57" s="3"/>
      <c r="T57" s="3"/>
    </row>
    <row r="58" spans="2:20" ht="16.5" customHeight="1">
      <c r="B58" s="7"/>
      <c r="C58" t="s">
        <v>373</v>
      </c>
      <c r="D58" s="8">
        <v>0</v>
      </c>
      <c r="E58" s="8">
        <v>0</v>
      </c>
      <c r="F58" s="8">
        <v>0</v>
      </c>
      <c r="G58" s="38">
        <v>0</v>
      </c>
      <c r="H58" s="8">
        <v>0</v>
      </c>
      <c r="I58" s="3">
        <v>4</v>
      </c>
      <c r="J58" s="54">
        <v>3</v>
      </c>
      <c r="K58" s="54">
        <v>2</v>
      </c>
      <c r="L58" s="54">
        <v>0</v>
      </c>
      <c r="M58" s="54">
        <v>0</v>
      </c>
      <c r="N58" s="9"/>
      <c r="O58" s="3">
        <f t="shared" si="8"/>
        <v>9</v>
      </c>
      <c r="P58" s="6">
        <f t="shared" si="9"/>
        <v>1.4446227929373996</v>
      </c>
      <c r="Q58" s="9"/>
      <c r="S58" s="3"/>
      <c r="T58" s="3"/>
    </row>
    <row r="59" spans="2:20" ht="16.5" customHeight="1">
      <c r="B59" s="7"/>
      <c r="C59" t="s">
        <v>363</v>
      </c>
      <c r="D59" s="8">
        <v>0</v>
      </c>
      <c r="E59" s="8">
        <v>0</v>
      </c>
      <c r="F59" s="8">
        <v>0</v>
      </c>
      <c r="G59" s="38">
        <v>0</v>
      </c>
      <c r="H59" s="8">
        <v>0</v>
      </c>
      <c r="I59" s="3">
        <v>4</v>
      </c>
      <c r="J59" s="54">
        <v>0</v>
      </c>
      <c r="K59" s="54">
        <v>0</v>
      </c>
      <c r="L59" s="54">
        <v>0</v>
      </c>
      <c r="M59" s="54">
        <v>0</v>
      </c>
      <c r="N59" s="9"/>
      <c r="O59" s="3">
        <f t="shared" si="8"/>
        <v>4</v>
      </c>
      <c r="P59" s="6">
        <f t="shared" si="9"/>
        <v>0.6420545746388443</v>
      </c>
      <c r="Q59" s="9"/>
      <c r="S59" s="3"/>
      <c r="T59" s="3"/>
    </row>
    <row r="60" spans="2:20" ht="16.5" customHeight="1">
      <c r="B60" s="7"/>
      <c r="C60" t="s">
        <v>33</v>
      </c>
      <c r="D60" s="8">
        <v>17</v>
      </c>
      <c r="E60" s="8">
        <v>0</v>
      </c>
      <c r="F60" s="8">
        <f>7+8+17</f>
        <v>32</v>
      </c>
      <c r="G60" s="38">
        <v>0</v>
      </c>
      <c r="H60" s="8">
        <v>0</v>
      </c>
      <c r="I60" s="3">
        <v>0</v>
      </c>
      <c r="J60" s="54">
        <v>0</v>
      </c>
      <c r="K60" s="54">
        <v>0</v>
      </c>
      <c r="L60" s="54">
        <v>0</v>
      </c>
      <c r="M60" s="54">
        <v>0</v>
      </c>
      <c r="N60" s="9"/>
      <c r="O60" s="3">
        <f t="shared" si="8"/>
        <v>49</v>
      </c>
      <c r="P60" s="6">
        <f t="shared" si="9"/>
        <v>7.865168539325842</v>
      </c>
      <c r="Q60" s="9"/>
      <c r="S60" s="3"/>
      <c r="T60" s="3"/>
    </row>
    <row r="61" spans="2:20" ht="16.5" customHeight="1">
      <c r="B61" s="7"/>
      <c r="C61" t="s">
        <v>34</v>
      </c>
      <c r="D61" s="8">
        <v>0</v>
      </c>
      <c r="E61" s="8">
        <v>0</v>
      </c>
      <c r="F61" s="8">
        <v>0</v>
      </c>
      <c r="G61" s="38">
        <v>3</v>
      </c>
      <c r="H61" s="8">
        <v>0</v>
      </c>
      <c r="I61" s="3">
        <v>0</v>
      </c>
      <c r="J61" s="54">
        <v>0</v>
      </c>
      <c r="K61" s="54">
        <v>0</v>
      </c>
      <c r="L61" s="54">
        <v>0</v>
      </c>
      <c r="M61" s="54">
        <v>0</v>
      </c>
      <c r="N61" s="9"/>
      <c r="O61" s="3">
        <f t="shared" si="8"/>
        <v>3</v>
      </c>
      <c r="P61" s="6">
        <f t="shared" si="9"/>
        <v>0.4815409309791332</v>
      </c>
      <c r="Q61" s="9"/>
      <c r="S61" s="3"/>
      <c r="T61" s="3"/>
    </row>
    <row r="62" spans="2:20" ht="16.5" customHeight="1">
      <c r="B62" s="7"/>
      <c r="C62" t="s">
        <v>35</v>
      </c>
      <c r="D62" s="8">
        <v>0</v>
      </c>
      <c r="E62" s="8">
        <v>0</v>
      </c>
      <c r="F62" s="8">
        <v>6</v>
      </c>
      <c r="G62" s="38">
        <v>0</v>
      </c>
      <c r="H62" s="8">
        <v>0</v>
      </c>
      <c r="I62" s="3">
        <v>0</v>
      </c>
      <c r="J62" s="54">
        <v>0</v>
      </c>
      <c r="K62" s="54">
        <v>0</v>
      </c>
      <c r="L62" s="54">
        <v>0</v>
      </c>
      <c r="M62" s="54">
        <v>0</v>
      </c>
      <c r="N62" s="9"/>
      <c r="O62" s="3">
        <f t="shared" si="8"/>
        <v>6</v>
      </c>
      <c r="P62" s="6">
        <f t="shared" si="9"/>
        <v>0.9630818619582664</v>
      </c>
      <c r="Q62" s="9"/>
      <c r="S62" s="3"/>
      <c r="T62" s="3"/>
    </row>
    <row r="63" spans="2:20" ht="16.5" customHeight="1">
      <c r="B63" s="10"/>
      <c r="C63" s="11" t="s">
        <v>8</v>
      </c>
      <c r="D63" s="12">
        <f aca="true" t="shared" si="10" ref="D63:M63">SUM(D39:D62)</f>
        <v>23</v>
      </c>
      <c r="E63" s="12">
        <f t="shared" si="10"/>
        <v>86</v>
      </c>
      <c r="F63" s="12">
        <f t="shared" si="10"/>
        <v>110</v>
      </c>
      <c r="G63" s="39">
        <f t="shared" si="10"/>
        <v>45</v>
      </c>
      <c r="H63" s="12">
        <f t="shared" si="10"/>
        <v>17</v>
      </c>
      <c r="I63" s="13">
        <f t="shared" si="10"/>
        <v>33</v>
      </c>
      <c r="J63" s="55">
        <f t="shared" si="10"/>
        <v>70</v>
      </c>
      <c r="K63" s="55">
        <f t="shared" si="10"/>
        <v>75</v>
      </c>
      <c r="L63" s="55">
        <f t="shared" si="10"/>
        <v>106</v>
      </c>
      <c r="M63" s="55">
        <f t="shared" si="10"/>
        <v>58</v>
      </c>
      <c r="N63" s="14"/>
      <c r="O63" s="13">
        <f>SUM(O39:O62)</f>
        <v>623</v>
      </c>
      <c r="P63" s="15">
        <f>(O63/$O$535)*100</f>
        <v>3.870045968443285</v>
      </c>
      <c r="Q63" s="14"/>
      <c r="S63" s="3"/>
      <c r="T63" s="3"/>
    </row>
    <row r="64" spans="2:20" ht="16.5" customHeight="1">
      <c r="B64" s="7"/>
      <c r="D64" s="8"/>
      <c r="E64" s="8"/>
      <c r="F64" s="8"/>
      <c r="G64" s="38"/>
      <c r="H64" s="8"/>
      <c r="I64" s="3"/>
      <c r="J64" s="54"/>
      <c r="K64" s="54"/>
      <c r="L64" s="54"/>
      <c r="M64" s="54"/>
      <c r="N64" s="9"/>
      <c r="O64" s="3"/>
      <c r="P64" s="3"/>
      <c r="Q64" s="9"/>
      <c r="S64" s="3"/>
      <c r="T64" s="3"/>
    </row>
    <row r="65" spans="2:20" ht="16.5" customHeight="1">
      <c r="B65" s="7" t="s">
        <v>36</v>
      </c>
      <c r="C65" t="s">
        <v>351</v>
      </c>
      <c r="D65" s="8">
        <v>0</v>
      </c>
      <c r="E65" s="8">
        <v>0</v>
      </c>
      <c r="F65" s="8">
        <v>0</v>
      </c>
      <c r="G65" s="38">
        <v>0</v>
      </c>
      <c r="H65" s="8">
        <v>0</v>
      </c>
      <c r="I65" s="3">
        <v>3</v>
      </c>
      <c r="J65" s="54">
        <v>0</v>
      </c>
      <c r="K65" s="54">
        <v>0</v>
      </c>
      <c r="L65" s="54">
        <v>0</v>
      </c>
      <c r="M65" s="54">
        <v>0</v>
      </c>
      <c r="N65" s="9"/>
      <c r="O65" s="3">
        <f aca="true" t="shared" si="11" ref="O65:O79">SUM(D65:N65)</f>
        <v>3</v>
      </c>
      <c r="P65" s="6">
        <f aca="true" t="shared" si="12" ref="P65:P79">(O65/$O$80)*100</f>
        <v>1.0676156583629894</v>
      </c>
      <c r="Q65" s="9"/>
      <c r="S65" s="3"/>
      <c r="T65" s="3"/>
    </row>
    <row r="66" spans="2:20" ht="16.5" customHeight="1">
      <c r="B66" s="7"/>
      <c r="C66" t="s">
        <v>323</v>
      </c>
      <c r="D66" s="8">
        <v>0</v>
      </c>
      <c r="E66" s="8">
        <v>0</v>
      </c>
      <c r="F66" s="8">
        <v>0</v>
      </c>
      <c r="G66" s="38">
        <v>0</v>
      </c>
      <c r="H66" s="8">
        <v>5</v>
      </c>
      <c r="I66" s="3">
        <v>4</v>
      </c>
      <c r="J66" s="54">
        <v>6</v>
      </c>
      <c r="K66" s="54">
        <v>0</v>
      </c>
      <c r="L66" s="54">
        <v>0</v>
      </c>
      <c r="M66" s="54">
        <v>0</v>
      </c>
      <c r="N66" s="9"/>
      <c r="O66" s="3">
        <f t="shared" si="11"/>
        <v>15</v>
      </c>
      <c r="P66" s="6">
        <f t="shared" si="12"/>
        <v>5.338078291814947</v>
      </c>
      <c r="Q66" s="9"/>
      <c r="S66" s="3"/>
      <c r="T66" s="3"/>
    </row>
    <row r="67" spans="2:20" ht="16.5" customHeight="1">
      <c r="B67" s="7"/>
      <c r="C67" t="s">
        <v>400</v>
      </c>
      <c r="D67" s="8">
        <v>0</v>
      </c>
      <c r="E67" s="8">
        <v>0</v>
      </c>
      <c r="F67" s="8">
        <v>0</v>
      </c>
      <c r="G67" s="38">
        <v>0</v>
      </c>
      <c r="H67" s="8">
        <v>0</v>
      </c>
      <c r="I67" s="3">
        <v>0</v>
      </c>
      <c r="J67" s="54">
        <v>0</v>
      </c>
      <c r="K67" s="54">
        <v>1</v>
      </c>
      <c r="L67" s="54">
        <v>5</v>
      </c>
      <c r="M67" s="54">
        <v>0</v>
      </c>
      <c r="N67" s="9"/>
      <c r="O67" s="3">
        <f>SUM(D67:N67)</f>
        <v>6</v>
      </c>
      <c r="P67" s="6">
        <f t="shared" si="12"/>
        <v>2.135231316725979</v>
      </c>
      <c r="Q67" s="9"/>
      <c r="S67" s="3"/>
      <c r="T67" s="3"/>
    </row>
    <row r="68" spans="2:20" ht="16.5" customHeight="1">
      <c r="B68" s="7"/>
      <c r="C68" t="s">
        <v>325</v>
      </c>
      <c r="D68" s="8">
        <v>0</v>
      </c>
      <c r="E68" s="8">
        <v>0</v>
      </c>
      <c r="F68" s="8">
        <v>0</v>
      </c>
      <c r="G68" s="38">
        <v>0</v>
      </c>
      <c r="H68" s="8">
        <v>2</v>
      </c>
      <c r="I68" s="3">
        <v>2</v>
      </c>
      <c r="J68" s="54">
        <v>2</v>
      </c>
      <c r="K68" s="54">
        <v>0</v>
      </c>
      <c r="L68" s="54">
        <v>0</v>
      </c>
      <c r="M68" s="54">
        <v>0</v>
      </c>
      <c r="N68" s="9"/>
      <c r="O68" s="3">
        <f t="shared" si="11"/>
        <v>6</v>
      </c>
      <c r="P68" s="6">
        <f t="shared" si="12"/>
        <v>2.135231316725979</v>
      </c>
      <c r="Q68" s="9"/>
      <c r="S68" s="3"/>
      <c r="T68" s="3"/>
    </row>
    <row r="69" spans="2:20" ht="16.5" customHeight="1">
      <c r="B69" s="7"/>
      <c r="C69" t="s">
        <v>37</v>
      </c>
      <c r="D69" s="8">
        <v>0</v>
      </c>
      <c r="E69" s="8">
        <v>0</v>
      </c>
      <c r="F69" s="8">
        <v>0</v>
      </c>
      <c r="G69" s="38">
        <v>2</v>
      </c>
      <c r="H69" s="8">
        <v>1</v>
      </c>
      <c r="I69" s="3">
        <v>0</v>
      </c>
      <c r="J69" s="54">
        <v>16</v>
      </c>
      <c r="K69" s="54">
        <v>6</v>
      </c>
      <c r="L69" s="54">
        <v>4</v>
      </c>
      <c r="M69" s="54">
        <v>2</v>
      </c>
      <c r="N69" s="9"/>
      <c r="O69" s="3">
        <f t="shared" si="11"/>
        <v>31</v>
      </c>
      <c r="P69" s="6">
        <f t="shared" si="12"/>
        <v>11.032028469750891</v>
      </c>
      <c r="Q69" s="9"/>
      <c r="S69" s="3"/>
      <c r="T69" s="3"/>
    </row>
    <row r="70" spans="2:20" ht="16.5" customHeight="1">
      <c r="B70" s="7"/>
      <c r="C70" t="s">
        <v>326</v>
      </c>
      <c r="D70" s="8">
        <v>0</v>
      </c>
      <c r="E70" s="8">
        <v>0</v>
      </c>
      <c r="F70" s="8">
        <v>0</v>
      </c>
      <c r="G70" s="38">
        <v>0</v>
      </c>
      <c r="H70" s="8">
        <v>3</v>
      </c>
      <c r="I70" s="3">
        <v>0</v>
      </c>
      <c r="J70" s="54">
        <v>1</v>
      </c>
      <c r="K70" s="54">
        <v>0</v>
      </c>
      <c r="L70" s="54">
        <v>0</v>
      </c>
      <c r="M70" s="54">
        <v>0</v>
      </c>
      <c r="N70" s="9"/>
      <c r="O70" s="3">
        <f t="shared" si="11"/>
        <v>4</v>
      </c>
      <c r="P70" s="6">
        <f t="shared" si="12"/>
        <v>1.4234875444839856</v>
      </c>
      <c r="Q70" s="9"/>
      <c r="S70" s="3"/>
      <c r="T70" s="3"/>
    </row>
    <row r="71" spans="2:20" ht="16.5" customHeight="1">
      <c r="B71" s="7"/>
      <c r="C71" t="s">
        <v>38</v>
      </c>
      <c r="D71" s="8">
        <v>0</v>
      </c>
      <c r="E71" s="8">
        <v>0</v>
      </c>
      <c r="F71" s="8">
        <v>0</v>
      </c>
      <c r="G71" s="38">
        <v>0</v>
      </c>
      <c r="H71" s="8">
        <v>2</v>
      </c>
      <c r="I71" s="3">
        <v>1</v>
      </c>
      <c r="J71" s="54">
        <v>2</v>
      </c>
      <c r="K71" s="54">
        <v>0</v>
      </c>
      <c r="L71" s="54">
        <v>0</v>
      </c>
      <c r="M71" s="54">
        <v>0</v>
      </c>
      <c r="N71" s="9"/>
      <c r="O71" s="3">
        <f t="shared" si="11"/>
        <v>5</v>
      </c>
      <c r="P71" s="6">
        <f t="shared" si="12"/>
        <v>1.7793594306049825</v>
      </c>
      <c r="Q71" s="9"/>
      <c r="S71" s="3"/>
      <c r="T71" s="3"/>
    </row>
    <row r="72" spans="2:20" ht="16.5" customHeight="1">
      <c r="B72" s="7"/>
      <c r="C72" t="s">
        <v>39</v>
      </c>
      <c r="D72" s="8">
        <v>0</v>
      </c>
      <c r="E72" s="8">
        <v>0</v>
      </c>
      <c r="F72" s="8">
        <f>1+4</f>
        <v>5</v>
      </c>
      <c r="G72" s="38">
        <v>6</v>
      </c>
      <c r="H72" s="8">
        <v>2</v>
      </c>
      <c r="I72" s="3">
        <v>7</v>
      </c>
      <c r="J72" s="54">
        <v>0</v>
      </c>
      <c r="K72" s="54">
        <v>0</v>
      </c>
      <c r="L72" s="54">
        <v>0</v>
      </c>
      <c r="M72" s="54">
        <v>0</v>
      </c>
      <c r="N72" s="9"/>
      <c r="O72" s="3">
        <f t="shared" si="11"/>
        <v>20</v>
      </c>
      <c r="P72" s="6">
        <f t="shared" si="12"/>
        <v>7.11743772241993</v>
      </c>
      <c r="Q72" s="9"/>
      <c r="S72" s="3"/>
      <c r="T72" s="3"/>
    </row>
    <row r="73" spans="2:20" ht="16.5" customHeight="1">
      <c r="B73" s="7"/>
      <c r="C73" t="s">
        <v>458</v>
      </c>
      <c r="D73" s="8">
        <v>0</v>
      </c>
      <c r="E73" s="8">
        <v>0</v>
      </c>
      <c r="F73" s="8">
        <v>0</v>
      </c>
      <c r="G73" s="38">
        <v>0</v>
      </c>
      <c r="H73" s="8">
        <v>0</v>
      </c>
      <c r="I73" s="3">
        <v>0</v>
      </c>
      <c r="J73" s="54">
        <v>0</v>
      </c>
      <c r="K73" s="54">
        <v>0</v>
      </c>
      <c r="L73" s="54">
        <v>0</v>
      </c>
      <c r="M73" s="54">
        <v>5</v>
      </c>
      <c r="N73" s="9"/>
      <c r="O73" s="3">
        <f>SUM(D73:N73)</f>
        <v>5</v>
      </c>
      <c r="P73" s="6">
        <f t="shared" si="12"/>
        <v>1.7793594306049825</v>
      </c>
      <c r="Q73" s="9"/>
      <c r="S73" s="3"/>
      <c r="T73" s="3"/>
    </row>
    <row r="74" spans="2:20" ht="16.5" customHeight="1">
      <c r="B74" s="7"/>
      <c r="C74" t="s">
        <v>40</v>
      </c>
      <c r="D74" s="8">
        <v>0</v>
      </c>
      <c r="E74" s="8">
        <v>0</v>
      </c>
      <c r="F74" s="8">
        <v>2</v>
      </c>
      <c r="G74" s="38">
        <v>1</v>
      </c>
      <c r="H74" s="8">
        <v>0</v>
      </c>
      <c r="I74" s="3">
        <v>0</v>
      </c>
      <c r="J74" s="54">
        <v>1</v>
      </c>
      <c r="K74" s="54">
        <v>0</v>
      </c>
      <c r="L74" s="54">
        <v>0</v>
      </c>
      <c r="M74" s="54">
        <v>11</v>
      </c>
      <c r="N74" s="9"/>
      <c r="O74" s="3">
        <f t="shared" si="11"/>
        <v>15</v>
      </c>
      <c r="P74" s="6">
        <f t="shared" si="12"/>
        <v>5.338078291814947</v>
      </c>
      <c r="Q74" s="9"/>
      <c r="S74" s="3"/>
      <c r="T74" s="3"/>
    </row>
    <row r="75" spans="2:20" ht="16.5" customHeight="1">
      <c r="B75" s="7"/>
      <c r="C75" t="s">
        <v>41</v>
      </c>
      <c r="D75" s="8">
        <v>15</v>
      </c>
      <c r="E75" s="8">
        <v>0</v>
      </c>
      <c r="F75" s="8">
        <v>0</v>
      </c>
      <c r="G75" s="38">
        <v>0</v>
      </c>
      <c r="H75" s="8">
        <v>14</v>
      </c>
      <c r="I75" s="3">
        <v>0</v>
      </c>
      <c r="J75" s="54">
        <v>5</v>
      </c>
      <c r="K75" s="54">
        <v>0</v>
      </c>
      <c r="L75" s="54">
        <v>0</v>
      </c>
      <c r="M75" s="54">
        <v>0</v>
      </c>
      <c r="N75" s="9"/>
      <c r="O75" s="3">
        <f t="shared" si="11"/>
        <v>34</v>
      </c>
      <c r="P75" s="6">
        <f t="shared" si="12"/>
        <v>12.099644128113878</v>
      </c>
      <c r="Q75" s="9"/>
      <c r="S75" s="3"/>
      <c r="T75" s="3"/>
    </row>
    <row r="76" spans="2:20" ht="16.5" customHeight="1">
      <c r="B76" s="7"/>
      <c r="C76" t="s">
        <v>401</v>
      </c>
      <c r="D76" s="8">
        <v>0</v>
      </c>
      <c r="E76" s="8">
        <v>0</v>
      </c>
      <c r="F76" s="8">
        <v>0</v>
      </c>
      <c r="G76" s="38">
        <v>0</v>
      </c>
      <c r="H76" s="8">
        <v>0</v>
      </c>
      <c r="I76" s="3">
        <v>0</v>
      </c>
      <c r="J76" s="54">
        <v>0</v>
      </c>
      <c r="K76" s="54">
        <v>6</v>
      </c>
      <c r="L76" s="54">
        <v>1</v>
      </c>
      <c r="M76" s="54">
        <v>2</v>
      </c>
      <c r="N76" s="9"/>
      <c r="O76" s="3">
        <f>SUM(D76:N76)</f>
        <v>9</v>
      </c>
      <c r="P76" s="6">
        <f t="shared" si="12"/>
        <v>3.202846975088968</v>
      </c>
      <c r="Q76" s="9"/>
      <c r="S76" s="3"/>
      <c r="T76" s="3"/>
    </row>
    <row r="77" spans="2:20" ht="16.5" customHeight="1">
      <c r="B77" s="7"/>
      <c r="C77" t="s">
        <v>364</v>
      </c>
      <c r="D77" s="8">
        <v>0</v>
      </c>
      <c r="E77" s="8">
        <v>0</v>
      </c>
      <c r="F77" s="8">
        <v>0</v>
      </c>
      <c r="G77" s="38">
        <v>0</v>
      </c>
      <c r="H77" s="8">
        <v>0</v>
      </c>
      <c r="I77" s="3">
        <v>10</v>
      </c>
      <c r="J77" s="54">
        <v>24</v>
      </c>
      <c r="K77" s="54">
        <v>27</v>
      </c>
      <c r="L77" s="54">
        <v>33</v>
      </c>
      <c r="M77" s="54">
        <v>27</v>
      </c>
      <c r="N77" s="9"/>
      <c r="O77" s="3">
        <f t="shared" si="11"/>
        <v>121</v>
      </c>
      <c r="P77" s="6">
        <f t="shared" si="12"/>
        <v>43.06049822064057</v>
      </c>
      <c r="Q77" s="9"/>
      <c r="S77" s="3"/>
      <c r="T77" s="3"/>
    </row>
    <row r="78" spans="2:20" ht="16.5" customHeight="1">
      <c r="B78" s="7"/>
      <c r="C78" t="s">
        <v>333</v>
      </c>
      <c r="D78" s="8">
        <v>0</v>
      </c>
      <c r="E78" s="8">
        <v>0</v>
      </c>
      <c r="F78" s="8">
        <v>0</v>
      </c>
      <c r="G78" s="38">
        <v>0</v>
      </c>
      <c r="H78" s="8">
        <v>2</v>
      </c>
      <c r="I78" s="3">
        <v>0</v>
      </c>
      <c r="J78" s="54">
        <v>0</v>
      </c>
      <c r="K78" s="54">
        <v>0</v>
      </c>
      <c r="L78" s="54">
        <v>0</v>
      </c>
      <c r="M78" s="54">
        <v>0</v>
      </c>
      <c r="N78" s="9"/>
      <c r="O78" s="3">
        <f t="shared" si="11"/>
        <v>2</v>
      </c>
      <c r="P78" s="6">
        <f t="shared" si="12"/>
        <v>0.7117437722419928</v>
      </c>
      <c r="Q78" s="9"/>
      <c r="S78" s="3"/>
      <c r="T78" s="3"/>
    </row>
    <row r="79" spans="2:20" ht="16.5" customHeight="1">
      <c r="B79" s="7"/>
      <c r="C79" t="s">
        <v>42</v>
      </c>
      <c r="D79" s="8">
        <v>0</v>
      </c>
      <c r="E79" s="8">
        <v>0</v>
      </c>
      <c r="F79" s="8">
        <v>5</v>
      </c>
      <c r="G79" s="38">
        <v>0</v>
      </c>
      <c r="H79" s="8">
        <v>0</v>
      </c>
      <c r="I79" s="3">
        <v>0</v>
      </c>
      <c r="J79" s="54">
        <v>0</v>
      </c>
      <c r="K79" s="54">
        <v>0</v>
      </c>
      <c r="L79" s="54">
        <v>0</v>
      </c>
      <c r="M79" s="54">
        <v>0</v>
      </c>
      <c r="N79" s="9"/>
      <c r="O79" s="3">
        <f t="shared" si="11"/>
        <v>5</v>
      </c>
      <c r="P79" s="6">
        <f t="shared" si="12"/>
        <v>1.7793594306049825</v>
      </c>
      <c r="Q79" s="9"/>
      <c r="S79" s="3"/>
      <c r="T79" s="3"/>
    </row>
    <row r="80" spans="2:20" ht="16.5" customHeight="1">
      <c r="B80" s="10"/>
      <c r="C80" s="11" t="s">
        <v>8</v>
      </c>
      <c r="D80" s="12">
        <f aca="true" t="shared" si="13" ref="D80:M80">SUM(D64:D79)</f>
        <v>15</v>
      </c>
      <c r="E80" s="12">
        <f t="shared" si="13"/>
        <v>0</v>
      </c>
      <c r="F80" s="12">
        <f t="shared" si="13"/>
        <v>12</v>
      </c>
      <c r="G80" s="39">
        <f t="shared" si="13"/>
        <v>9</v>
      </c>
      <c r="H80" s="12">
        <f t="shared" si="13"/>
        <v>31</v>
      </c>
      <c r="I80" s="13">
        <f t="shared" si="13"/>
        <v>27</v>
      </c>
      <c r="J80" s="55">
        <f t="shared" si="13"/>
        <v>57</v>
      </c>
      <c r="K80" s="55">
        <f t="shared" si="13"/>
        <v>40</v>
      </c>
      <c r="L80" s="55">
        <f t="shared" si="13"/>
        <v>43</v>
      </c>
      <c r="M80" s="55">
        <f t="shared" si="13"/>
        <v>47</v>
      </c>
      <c r="N80" s="14"/>
      <c r="O80" s="13">
        <f>SUM(O64:O79)</f>
        <v>281</v>
      </c>
      <c r="P80" s="15">
        <f>(O80/$O$535)*100</f>
        <v>1.7455584544663931</v>
      </c>
      <c r="Q80" s="14"/>
      <c r="S80" s="3"/>
      <c r="T80" s="3"/>
    </row>
    <row r="81" spans="2:20" ht="16.5" customHeight="1">
      <c r="B81" s="7"/>
      <c r="D81" s="8"/>
      <c r="E81" s="8"/>
      <c r="F81" s="8"/>
      <c r="G81" s="38"/>
      <c r="H81" s="8"/>
      <c r="I81" s="3"/>
      <c r="J81" s="54"/>
      <c r="K81" s="54"/>
      <c r="L81" s="54"/>
      <c r="M81" s="54"/>
      <c r="N81" s="9"/>
      <c r="O81" s="3"/>
      <c r="P81" s="3"/>
      <c r="Q81" s="9"/>
      <c r="S81" s="3"/>
      <c r="T81" s="3"/>
    </row>
    <row r="82" spans="2:20" ht="16.5" customHeight="1">
      <c r="B82" s="7" t="s">
        <v>43</v>
      </c>
      <c r="C82" t="s">
        <v>44</v>
      </c>
      <c r="D82" s="8">
        <v>0</v>
      </c>
      <c r="E82" s="8">
        <v>0</v>
      </c>
      <c r="F82" s="8">
        <v>0</v>
      </c>
      <c r="G82" s="38">
        <v>0</v>
      </c>
      <c r="H82" s="8">
        <v>0</v>
      </c>
      <c r="I82" s="3">
        <v>0</v>
      </c>
      <c r="J82" s="54">
        <v>0</v>
      </c>
      <c r="K82" s="54">
        <v>0</v>
      </c>
      <c r="L82" s="54">
        <v>0</v>
      </c>
      <c r="M82" s="54">
        <v>0</v>
      </c>
      <c r="N82" s="9"/>
      <c r="O82" s="3">
        <f>SUM(D82:N82)</f>
        <v>0</v>
      </c>
      <c r="P82" s="6">
        <f>(O82/$O$86)*100</f>
        <v>0</v>
      </c>
      <c r="Q82" s="9"/>
      <c r="S82" s="3"/>
      <c r="T82" s="3"/>
    </row>
    <row r="83" spans="2:20" ht="16.5" customHeight="1">
      <c r="B83" s="7"/>
      <c r="C83" t="s">
        <v>435</v>
      </c>
      <c r="D83" s="8">
        <v>0</v>
      </c>
      <c r="E83" s="8">
        <v>0</v>
      </c>
      <c r="F83" s="8">
        <v>0</v>
      </c>
      <c r="G83" s="38">
        <v>0</v>
      </c>
      <c r="H83" s="8">
        <v>0</v>
      </c>
      <c r="I83" s="3">
        <v>0</v>
      </c>
      <c r="J83" s="54">
        <v>0</v>
      </c>
      <c r="K83" s="54">
        <v>0</v>
      </c>
      <c r="L83" s="54">
        <v>3</v>
      </c>
      <c r="M83" s="54">
        <v>0</v>
      </c>
      <c r="N83" s="9"/>
      <c r="O83" s="3">
        <f>SUM(D83:N83)</f>
        <v>3</v>
      </c>
      <c r="P83" s="6">
        <f>(O83/$O$86)*100</f>
        <v>13.636363636363635</v>
      </c>
      <c r="Q83" s="9"/>
      <c r="S83" s="3"/>
      <c r="T83" s="3"/>
    </row>
    <row r="84" spans="2:20" ht="16.5" customHeight="1">
      <c r="B84" s="7"/>
      <c r="C84" t="s">
        <v>402</v>
      </c>
      <c r="D84" s="8">
        <v>0</v>
      </c>
      <c r="E84" s="8">
        <v>0</v>
      </c>
      <c r="F84" s="8">
        <v>0</v>
      </c>
      <c r="G84" s="38">
        <v>0</v>
      </c>
      <c r="H84" s="8">
        <v>0</v>
      </c>
      <c r="I84" s="3">
        <v>0</v>
      </c>
      <c r="J84" s="54">
        <v>0</v>
      </c>
      <c r="K84" s="54">
        <v>19</v>
      </c>
      <c r="L84" s="54">
        <v>0</v>
      </c>
      <c r="M84" s="54">
        <v>0</v>
      </c>
      <c r="N84" s="9"/>
      <c r="O84" s="3">
        <f>SUM(D84:N84)</f>
        <v>19</v>
      </c>
      <c r="P84" s="6">
        <f>(O84/$O$86)*100</f>
        <v>86.36363636363636</v>
      </c>
      <c r="Q84" s="9"/>
      <c r="S84" s="3"/>
      <c r="T84" s="3"/>
    </row>
    <row r="85" spans="2:20" ht="16.5" customHeight="1">
      <c r="B85" s="7"/>
      <c r="C85" t="s">
        <v>45</v>
      </c>
      <c r="D85" s="8">
        <v>0</v>
      </c>
      <c r="E85" s="8">
        <v>0</v>
      </c>
      <c r="F85" s="8">
        <v>0</v>
      </c>
      <c r="G85" s="38">
        <v>0</v>
      </c>
      <c r="H85" s="8">
        <v>0</v>
      </c>
      <c r="I85" s="3">
        <v>0</v>
      </c>
      <c r="J85" s="54">
        <v>0</v>
      </c>
      <c r="K85" s="54">
        <v>0</v>
      </c>
      <c r="L85" s="54">
        <v>0</v>
      </c>
      <c r="M85" s="54">
        <v>0</v>
      </c>
      <c r="N85" s="9"/>
      <c r="O85" s="3">
        <f>SUM(D85:N85)</f>
        <v>0</v>
      </c>
      <c r="P85" s="6">
        <f>(O85/$O$86)*100</f>
        <v>0</v>
      </c>
      <c r="Q85" s="9"/>
      <c r="S85" s="3"/>
      <c r="T85" s="3"/>
    </row>
    <row r="86" spans="2:20" ht="16.5" customHeight="1">
      <c r="B86" s="10"/>
      <c r="C86" s="11" t="s">
        <v>8</v>
      </c>
      <c r="D86" s="12">
        <f aca="true" t="shared" si="14" ref="D86:M86">SUM(D81:D85)</f>
        <v>0</v>
      </c>
      <c r="E86" s="12">
        <f t="shared" si="14"/>
        <v>0</v>
      </c>
      <c r="F86" s="12">
        <f t="shared" si="14"/>
        <v>0</v>
      </c>
      <c r="G86" s="39">
        <f t="shared" si="14"/>
        <v>0</v>
      </c>
      <c r="H86" s="12">
        <f t="shared" si="14"/>
        <v>0</v>
      </c>
      <c r="I86" s="13">
        <f t="shared" si="14"/>
        <v>0</v>
      </c>
      <c r="J86" s="55">
        <f t="shared" si="14"/>
        <v>0</v>
      </c>
      <c r="K86" s="55">
        <f t="shared" si="14"/>
        <v>19</v>
      </c>
      <c r="L86" s="55">
        <f t="shared" si="14"/>
        <v>3</v>
      </c>
      <c r="M86" s="55">
        <f t="shared" si="14"/>
        <v>0</v>
      </c>
      <c r="N86" s="14"/>
      <c r="O86" s="13">
        <f>SUM(O81:O85)</f>
        <v>22</v>
      </c>
      <c r="P86" s="15">
        <f>(O86/$O$535)*100</f>
        <v>0.1366629394955895</v>
      </c>
      <c r="Q86" s="14"/>
      <c r="S86" s="3"/>
      <c r="T86" s="3"/>
    </row>
    <row r="87" spans="2:20" ht="16.5" customHeight="1">
      <c r="B87" s="7"/>
      <c r="D87" s="8"/>
      <c r="E87" s="8"/>
      <c r="F87" s="8"/>
      <c r="G87" s="38"/>
      <c r="H87" s="8"/>
      <c r="I87" s="3"/>
      <c r="J87" s="54"/>
      <c r="K87" s="54"/>
      <c r="L87" s="54"/>
      <c r="M87" s="54"/>
      <c r="N87" s="9"/>
      <c r="O87" s="3"/>
      <c r="P87" s="3"/>
      <c r="Q87" s="9"/>
      <c r="S87" s="3"/>
      <c r="T87" s="3"/>
    </row>
    <row r="88" spans="2:17" ht="16.5" customHeight="1">
      <c r="B88" s="7" t="s">
        <v>46</v>
      </c>
      <c r="C88" t="s">
        <v>47</v>
      </c>
      <c r="D88" s="8">
        <v>0</v>
      </c>
      <c r="E88" s="8">
        <v>0</v>
      </c>
      <c r="F88" s="8">
        <v>0</v>
      </c>
      <c r="G88" s="38">
        <v>0</v>
      </c>
      <c r="H88" s="8">
        <v>0</v>
      </c>
      <c r="I88" s="3">
        <v>0</v>
      </c>
      <c r="J88" s="54">
        <v>0</v>
      </c>
      <c r="K88" s="54">
        <v>0</v>
      </c>
      <c r="L88" s="54">
        <v>0</v>
      </c>
      <c r="M88" s="54">
        <v>9</v>
      </c>
      <c r="N88" s="9"/>
      <c r="O88" s="3">
        <f>SUM(D88:N88)</f>
        <v>9</v>
      </c>
      <c r="P88" s="6">
        <f>(O88/$O$89)*100</f>
        <v>100</v>
      </c>
      <c r="Q88" s="9"/>
    </row>
    <row r="89" spans="2:17" ht="16.5" customHeight="1">
      <c r="B89" s="10"/>
      <c r="C89" s="11" t="s">
        <v>8</v>
      </c>
      <c r="D89" s="12">
        <f aca="true" t="shared" si="15" ref="D89:M89">SUM(D87:D88)</f>
        <v>0</v>
      </c>
      <c r="E89" s="12">
        <f t="shared" si="15"/>
        <v>0</v>
      </c>
      <c r="F89" s="12">
        <f t="shared" si="15"/>
        <v>0</v>
      </c>
      <c r="G89" s="39">
        <f t="shared" si="15"/>
        <v>0</v>
      </c>
      <c r="H89" s="12">
        <f t="shared" si="15"/>
        <v>0</v>
      </c>
      <c r="I89" s="13">
        <f t="shared" si="15"/>
        <v>0</v>
      </c>
      <c r="J89" s="55">
        <f t="shared" si="15"/>
        <v>0</v>
      </c>
      <c r="K89" s="55">
        <f t="shared" si="15"/>
        <v>0</v>
      </c>
      <c r="L89" s="55">
        <f t="shared" si="15"/>
        <v>0</v>
      </c>
      <c r="M89" s="55">
        <f t="shared" si="15"/>
        <v>9</v>
      </c>
      <c r="N89" s="14"/>
      <c r="O89" s="13">
        <f>SUM(O87:O88)</f>
        <v>9</v>
      </c>
      <c r="P89" s="15">
        <f>(O89/$O$535)*100</f>
        <v>0.05590756615728662</v>
      </c>
      <c r="Q89" s="14"/>
    </row>
    <row r="90" spans="2:17" ht="16.5" customHeight="1">
      <c r="B90" s="7"/>
      <c r="D90" s="8"/>
      <c r="E90" s="8"/>
      <c r="F90" s="8"/>
      <c r="G90" s="38"/>
      <c r="H90" s="8"/>
      <c r="I90" s="3"/>
      <c r="J90" s="54"/>
      <c r="K90" s="54"/>
      <c r="L90" s="54"/>
      <c r="M90" s="54"/>
      <c r="N90" s="9"/>
      <c r="O90" s="3"/>
      <c r="P90" s="3"/>
      <c r="Q90" s="9"/>
    </row>
    <row r="91" spans="2:17" ht="16.5" customHeight="1">
      <c r="B91" s="7" t="s">
        <v>48</v>
      </c>
      <c r="C91" t="s">
        <v>380</v>
      </c>
      <c r="D91" s="8">
        <v>0</v>
      </c>
      <c r="E91" s="8">
        <v>0</v>
      </c>
      <c r="F91" s="8">
        <v>0</v>
      </c>
      <c r="G91" s="38">
        <v>0</v>
      </c>
      <c r="H91" s="8">
        <v>0</v>
      </c>
      <c r="I91" s="3">
        <v>0</v>
      </c>
      <c r="J91" s="54">
        <v>9</v>
      </c>
      <c r="K91" s="54">
        <v>0</v>
      </c>
      <c r="L91" s="54">
        <v>0</v>
      </c>
      <c r="M91" s="54">
        <v>0</v>
      </c>
      <c r="N91" s="9"/>
      <c r="O91" s="3">
        <f>SUM(D91:N91)</f>
        <v>9</v>
      </c>
      <c r="P91" s="6">
        <f>(O91/$O$95)*100</f>
        <v>8.411214953271028</v>
      </c>
      <c r="Q91" s="9"/>
    </row>
    <row r="92" spans="2:17" ht="16.5" customHeight="1">
      <c r="B92" s="7"/>
      <c r="C92" t="s">
        <v>428</v>
      </c>
      <c r="D92" s="8">
        <v>0</v>
      </c>
      <c r="E92" s="8">
        <v>0</v>
      </c>
      <c r="F92" s="8">
        <v>0</v>
      </c>
      <c r="G92" s="38">
        <v>0</v>
      </c>
      <c r="H92" s="8">
        <v>0</v>
      </c>
      <c r="I92" s="3">
        <v>0</v>
      </c>
      <c r="J92" s="54">
        <v>0</v>
      </c>
      <c r="K92" s="54">
        <v>5</v>
      </c>
      <c r="L92" s="54">
        <v>0</v>
      </c>
      <c r="M92" s="54">
        <v>37</v>
      </c>
      <c r="N92" s="9"/>
      <c r="O92" s="3">
        <f>SUM(D92:N92)</f>
        <v>42</v>
      </c>
      <c r="P92" s="6">
        <f>(O92/$O$95)*100</f>
        <v>39.25233644859813</v>
      </c>
      <c r="Q92" s="9"/>
    </row>
    <row r="93" spans="2:17" ht="16.5" customHeight="1">
      <c r="B93" s="7"/>
      <c r="C93" t="s">
        <v>332</v>
      </c>
      <c r="D93" s="8">
        <v>0</v>
      </c>
      <c r="E93" s="8">
        <v>0</v>
      </c>
      <c r="F93" s="8">
        <v>0</v>
      </c>
      <c r="G93" s="38">
        <v>0</v>
      </c>
      <c r="H93" s="8">
        <v>15</v>
      </c>
      <c r="I93" s="3">
        <v>0</v>
      </c>
      <c r="J93" s="54">
        <v>0</v>
      </c>
      <c r="K93" s="54">
        <v>0</v>
      </c>
      <c r="L93" s="54">
        <v>0</v>
      </c>
      <c r="M93" s="54">
        <v>0</v>
      </c>
      <c r="N93" s="9"/>
      <c r="O93" s="3">
        <f>SUM(D93:N93)</f>
        <v>15</v>
      </c>
      <c r="P93" s="6">
        <f>(O93/$O$95)*100</f>
        <v>14.018691588785046</v>
      </c>
      <c r="Q93" s="9"/>
    </row>
    <row r="94" spans="2:17" ht="16.5" customHeight="1">
      <c r="B94" s="7"/>
      <c r="C94" t="s">
        <v>49</v>
      </c>
      <c r="D94" s="8">
        <v>0</v>
      </c>
      <c r="E94" s="8">
        <v>30</v>
      </c>
      <c r="F94" s="8">
        <f>4+3</f>
        <v>7</v>
      </c>
      <c r="G94" s="38">
        <v>0</v>
      </c>
      <c r="H94" s="8">
        <v>0</v>
      </c>
      <c r="I94" s="3">
        <v>0</v>
      </c>
      <c r="J94" s="54">
        <v>4</v>
      </c>
      <c r="K94" s="54">
        <v>0</v>
      </c>
      <c r="L94" s="54">
        <v>0</v>
      </c>
      <c r="M94" s="54">
        <v>0</v>
      </c>
      <c r="N94" s="9"/>
      <c r="O94" s="3">
        <f>SUM(D94:N94)</f>
        <v>41</v>
      </c>
      <c r="P94" s="6">
        <f>(O94/$O$95)*100</f>
        <v>38.31775700934579</v>
      </c>
      <c r="Q94" s="9"/>
    </row>
    <row r="95" spans="2:17" ht="16.5" customHeight="1">
      <c r="B95" s="10"/>
      <c r="C95" s="11" t="s">
        <v>8</v>
      </c>
      <c r="D95" s="12">
        <f aca="true" t="shared" si="16" ref="D95:M95">SUM(D90:D94)</f>
        <v>0</v>
      </c>
      <c r="E95" s="12">
        <f t="shared" si="16"/>
        <v>30</v>
      </c>
      <c r="F95" s="12">
        <f t="shared" si="16"/>
        <v>7</v>
      </c>
      <c r="G95" s="39">
        <f t="shared" si="16"/>
        <v>0</v>
      </c>
      <c r="H95" s="12">
        <f t="shared" si="16"/>
        <v>15</v>
      </c>
      <c r="I95" s="13">
        <f t="shared" si="16"/>
        <v>0</v>
      </c>
      <c r="J95" s="55">
        <f t="shared" si="16"/>
        <v>13</v>
      </c>
      <c r="K95" s="55">
        <f t="shared" si="16"/>
        <v>5</v>
      </c>
      <c r="L95" s="55">
        <f t="shared" si="16"/>
        <v>0</v>
      </c>
      <c r="M95" s="55">
        <f t="shared" si="16"/>
        <v>37</v>
      </c>
      <c r="N95" s="14"/>
      <c r="O95" s="13">
        <f>SUM(O90:O94)</f>
        <v>107</v>
      </c>
      <c r="P95" s="15">
        <f>(O95/$O$535)*100</f>
        <v>0.6646788420921854</v>
      </c>
      <c r="Q95" s="14"/>
    </row>
    <row r="96" spans="2:17" ht="16.5" customHeight="1">
      <c r="B96" s="7"/>
      <c r="D96" s="8"/>
      <c r="E96" s="8"/>
      <c r="F96" s="8"/>
      <c r="G96" s="38"/>
      <c r="H96" s="8"/>
      <c r="I96" s="3"/>
      <c r="J96" s="54"/>
      <c r="K96" s="54"/>
      <c r="L96" s="54"/>
      <c r="M96" s="54"/>
      <c r="N96" s="9"/>
      <c r="O96" s="3"/>
      <c r="P96" s="3"/>
      <c r="Q96" s="9"/>
    </row>
    <row r="97" spans="2:17" ht="16.5" customHeight="1">
      <c r="B97" s="7" t="s">
        <v>50</v>
      </c>
      <c r="C97" t="s">
        <v>316</v>
      </c>
      <c r="D97" s="8">
        <v>0</v>
      </c>
      <c r="E97" s="8">
        <v>0</v>
      </c>
      <c r="F97" s="8">
        <v>0</v>
      </c>
      <c r="G97" s="38">
        <v>0</v>
      </c>
      <c r="H97" s="8">
        <v>8</v>
      </c>
      <c r="I97" s="3">
        <v>0</v>
      </c>
      <c r="J97" s="54">
        <v>0</v>
      </c>
      <c r="K97" s="54">
        <v>0</v>
      </c>
      <c r="L97" s="54">
        <v>10</v>
      </c>
      <c r="M97" s="54">
        <v>9</v>
      </c>
      <c r="N97" s="9"/>
      <c r="O97" s="3">
        <f aca="true" t="shared" si="17" ref="O97:O112">SUM(D97:N97)</f>
        <v>27</v>
      </c>
      <c r="P97" s="6">
        <f aca="true" t="shared" si="18" ref="P97:P112">(O97/$O$113)*100</f>
        <v>5.065666041275797</v>
      </c>
      <c r="Q97" s="9"/>
    </row>
    <row r="98" spans="2:20" ht="16.5" customHeight="1">
      <c r="B98" s="7"/>
      <c r="C98" t="s">
        <v>51</v>
      </c>
      <c r="D98" s="8">
        <v>0</v>
      </c>
      <c r="E98" s="8">
        <v>0</v>
      </c>
      <c r="F98" s="8">
        <v>0</v>
      </c>
      <c r="G98" s="38">
        <v>0</v>
      </c>
      <c r="H98" s="8">
        <v>0</v>
      </c>
      <c r="I98" s="3">
        <v>3</v>
      </c>
      <c r="J98" s="54">
        <v>0</v>
      </c>
      <c r="K98" s="54">
        <v>6</v>
      </c>
      <c r="L98" s="54">
        <v>0</v>
      </c>
      <c r="M98" s="54">
        <v>0</v>
      </c>
      <c r="N98" s="9"/>
      <c r="O98" s="3">
        <f t="shared" si="17"/>
        <v>9</v>
      </c>
      <c r="P98" s="6">
        <f t="shared" si="18"/>
        <v>1.6885553470919326</v>
      </c>
      <c r="Q98" s="9"/>
      <c r="S98" s="3"/>
      <c r="T98" s="3"/>
    </row>
    <row r="99" spans="2:20" ht="16.5" customHeight="1">
      <c r="B99" s="7"/>
      <c r="C99" t="s">
        <v>381</v>
      </c>
      <c r="D99" s="8">
        <v>0</v>
      </c>
      <c r="E99" s="8">
        <v>0</v>
      </c>
      <c r="F99" s="8">
        <v>0</v>
      </c>
      <c r="G99" s="38">
        <v>0</v>
      </c>
      <c r="H99" s="8">
        <v>0</v>
      </c>
      <c r="I99" s="3">
        <v>0</v>
      </c>
      <c r="J99" s="54">
        <v>6</v>
      </c>
      <c r="K99" s="54">
        <v>2</v>
      </c>
      <c r="L99" s="54">
        <v>3</v>
      </c>
      <c r="M99" s="54">
        <v>7</v>
      </c>
      <c r="N99" s="9"/>
      <c r="O99" s="3">
        <f t="shared" si="17"/>
        <v>18</v>
      </c>
      <c r="P99" s="6">
        <f t="shared" si="18"/>
        <v>3.377110694183865</v>
      </c>
      <c r="Q99" s="9"/>
      <c r="S99" s="3"/>
      <c r="T99" s="3"/>
    </row>
    <row r="100" spans="2:20" ht="16.5" customHeight="1">
      <c r="B100" s="7"/>
      <c r="C100" t="s">
        <v>382</v>
      </c>
      <c r="D100" s="8">
        <v>0</v>
      </c>
      <c r="E100" s="8">
        <v>0</v>
      </c>
      <c r="F100" s="8">
        <v>0</v>
      </c>
      <c r="G100" s="38">
        <v>0</v>
      </c>
      <c r="H100" s="8">
        <v>0</v>
      </c>
      <c r="I100" s="3">
        <v>0</v>
      </c>
      <c r="J100" s="54">
        <v>5</v>
      </c>
      <c r="K100" s="54">
        <v>5</v>
      </c>
      <c r="L100" s="54">
        <v>32</v>
      </c>
      <c r="M100" s="54">
        <v>0</v>
      </c>
      <c r="N100" s="9"/>
      <c r="O100" s="3">
        <f t="shared" si="17"/>
        <v>42</v>
      </c>
      <c r="P100" s="6">
        <f t="shared" si="18"/>
        <v>7.879924953095685</v>
      </c>
      <c r="Q100" s="9"/>
      <c r="S100" s="3"/>
      <c r="T100" s="3"/>
    </row>
    <row r="101" spans="2:20" ht="16.5" customHeight="1">
      <c r="B101" s="7"/>
      <c r="C101" t="s">
        <v>52</v>
      </c>
      <c r="D101" s="8">
        <v>0</v>
      </c>
      <c r="E101" s="8">
        <v>0</v>
      </c>
      <c r="F101" s="8">
        <v>0</v>
      </c>
      <c r="G101" s="38">
        <v>0</v>
      </c>
      <c r="H101" s="8">
        <v>0</v>
      </c>
      <c r="I101" s="3">
        <v>0</v>
      </c>
      <c r="J101" s="54">
        <v>0</v>
      </c>
      <c r="K101" s="54">
        <v>0</v>
      </c>
      <c r="L101" s="54">
        <v>0</v>
      </c>
      <c r="M101" s="54">
        <v>0</v>
      </c>
      <c r="N101" s="9"/>
      <c r="O101" s="3">
        <f t="shared" si="17"/>
        <v>0</v>
      </c>
      <c r="P101" s="6">
        <f t="shared" si="18"/>
        <v>0</v>
      </c>
      <c r="Q101" s="9"/>
      <c r="S101" s="3"/>
      <c r="T101" s="3"/>
    </row>
    <row r="102" spans="2:20" ht="16.5" customHeight="1">
      <c r="B102" s="7"/>
      <c r="C102" t="s">
        <v>53</v>
      </c>
      <c r="D102" s="8">
        <v>0</v>
      </c>
      <c r="E102" s="8">
        <v>0</v>
      </c>
      <c r="F102" s="8">
        <v>0</v>
      </c>
      <c r="G102" s="38">
        <v>0</v>
      </c>
      <c r="H102" s="8">
        <v>0</v>
      </c>
      <c r="I102" s="3">
        <v>0</v>
      </c>
      <c r="J102" s="54">
        <v>25</v>
      </c>
      <c r="K102" s="54">
        <v>0</v>
      </c>
      <c r="L102" s="54">
        <v>12</v>
      </c>
      <c r="M102" s="54">
        <v>0</v>
      </c>
      <c r="N102" s="9"/>
      <c r="O102" s="3">
        <f t="shared" si="17"/>
        <v>37</v>
      </c>
      <c r="P102" s="6">
        <f t="shared" si="18"/>
        <v>6.941838649155723</v>
      </c>
      <c r="Q102" s="9"/>
      <c r="S102" s="3"/>
      <c r="T102" s="3"/>
    </row>
    <row r="103" spans="2:20" ht="16.5" customHeight="1">
      <c r="B103" s="7"/>
      <c r="C103" t="s">
        <v>54</v>
      </c>
      <c r="D103" s="8">
        <v>0</v>
      </c>
      <c r="E103" s="8">
        <v>0</v>
      </c>
      <c r="F103" s="8">
        <v>0</v>
      </c>
      <c r="G103" s="38">
        <v>0</v>
      </c>
      <c r="H103" s="8">
        <v>0</v>
      </c>
      <c r="I103" s="3">
        <v>0</v>
      </c>
      <c r="J103" s="54">
        <v>0</v>
      </c>
      <c r="K103" s="54">
        <v>0</v>
      </c>
      <c r="L103" s="54">
        <v>0</v>
      </c>
      <c r="M103" s="54">
        <v>0</v>
      </c>
      <c r="N103" s="9"/>
      <c r="O103" s="3">
        <f t="shared" si="17"/>
        <v>0</v>
      </c>
      <c r="P103" s="6">
        <f t="shared" si="18"/>
        <v>0</v>
      </c>
      <c r="Q103" s="9"/>
      <c r="S103" s="3"/>
      <c r="T103" s="3"/>
    </row>
    <row r="104" spans="2:20" ht="16.5" customHeight="1">
      <c r="B104" s="7"/>
      <c r="C104" t="s">
        <v>55</v>
      </c>
      <c r="D104" s="8">
        <v>11</v>
      </c>
      <c r="E104" s="8">
        <v>7</v>
      </c>
      <c r="F104" s="8">
        <f>44+4</f>
        <v>48</v>
      </c>
      <c r="G104" s="38">
        <v>18</v>
      </c>
      <c r="H104" s="8">
        <v>0</v>
      </c>
      <c r="I104" s="3">
        <v>29</v>
      </c>
      <c r="J104" s="54">
        <v>8</v>
      </c>
      <c r="K104" s="54">
        <v>13</v>
      </c>
      <c r="L104" s="54">
        <v>2</v>
      </c>
      <c r="M104" s="54">
        <v>24</v>
      </c>
      <c r="N104" s="9"/>
      <c r="O104" s="3">
        <f t="shared" si="17"/>
        <v>160</v>
      </c>
      <c r="P104" s="6">
        <f t="shared" si="18"/>
        <v>30.0187617260788</v>
      </c>
      <c r="Q104" s="9"/>
      <c r="S104" s="3"/>
      <c r="T104" s="3"/>
    </row>
    <row r="105" spans="2:20" ht="16.5" customHeight="1">
      <c r="B105" s="7"/>
      <c r="C105" t="s">
        <v>436</v>
      </c>
      <c r="D105" s="8">
        <v>0</v>
      </c>
      <c r="E105" s="8">
        <v>0</v>
      </c>
      <c r="F105" s="8">
        <v>0</v>
      </c>
      <c r="G105" s="38">
        <v>0</v>
      </c>
      <c r="H105" s="8">
        <v>0</v>
      </c>
      <c r="I105" s="3">
        <v>0</v>
      </c>
      <c r="J105" s="54">
        <v>0</v>
      </c>
      <c r="K105" s="54">
        <v>0</v>
      </c>
      <c r="L105" s="54">
        <v>1</v>
      </c>
      <c r="M105" s="54">
        <v>2</v>
      </c>
      <c r="N105" s="9"/>
      <c r="O105" s="3">
        <f>SUM(D105:N105)</f>
        <v>3</v>
      </c>
      <c r="P105" s="6">
        <f t="shared" si="18"/>
        <v>0.5628517823639775</v>
      </c>
      <c r="Q105" s="9"/>
      <c r="S105" s="3"/>
      <c r="T105" s="3"/>
    </row>
    <row r="106" spans="2:20" ht="16.5" customHeight="1">
      <c r="B106" s="7"/>
      <c r="C106" t="s">
        <v>56</v>
      </c>
      <c r="D106" s="8">
        <v>40</v>
      </c>
      <c r="E106" s="8">
        <v>0</v>
      </c>
      <c r="F106" s="8">
        <v>17</v>
      </c>
      <c r="G106" s="38">
        <v>17</v>
      </c>
      <c r="H106" s="8">
        <v>7</v>
      </c>
      <c r="I106" s="3">
        <v>4</v>
      </c>
      <c r="J106" s="54">
        <v>0</v>
      </c>
      <c r="K106" s="54">
        <v>14</v>
      </c>
      <c r="L106" s="54">
        <v>0</v>
      </c>
      <c r="M106" s="54">
        <v>0</v>
      </c>
      <c r="N106" s="9"/>
      <c r="O106" s="3">
        <f t="shared" si="17"/>
        <v>99</v>
      </c>
      <c r="P106" s="6">
        <f t="shared" si="18"/>
        <v>18.574108818011258</v>
      </c>
      <c r="Q106" s="9"/>
      <c r="S106" s="3"/>
      <c r="T106" s="3"/>
    </row>
    <row r="107" spans="2:20" ht="16.5" customHeight="1">
      <c r="B107" s="7"/>
      <c r="C107" t="s">
        <v>57</v>
      </c>
      <c r="D107" s="8">
        <v>0</v>
      </c>
      <c r="E107" s="8">
        <v>0</v>
      </c>
      <c r="F107" s="8">
        <v>0</v>
      </c>
      <c r="G107" s="38">
        <v>0</v>
      </c>
      <c r="H107" s="8">
        <v>0</v>
      </c>
      <c r="I107" s="3">
        <v>0</v>
      </c>
      <c r="J107" s="54">
        <v>0</v>
      </c>
      <c r="K107" s="54">
        <v>0</v>
      </c>
      <c r="L107" s="54">
        <v>0</v>
      </c>
      <c r="M107" s="54">
        <v>0</v>
      </c>
      <c r="N107" s="9"/>
      <c r="O107" s="3">
        <f t="shared" si="17"/>
        <v>0</v>
      </c>
      <c r="P107" s="6">
        <f t="shared" si="18"/>
        <v>0</v>
      </c>
      <c r="Q107" s="9"/>
      <c r="S107" s="3"/>
      <c r="T107" s="3"/>
    </row>
    <row r="108" spans="2:20" ht="16.5" customHeight="1">
      <c r="B108" s="7"/>
      <c r="C108" t="s">
        <v>403</v>
      </c>
      <c r="D108" s="8">
        <v>0</v>
      </c>
      <c r="E108" s="8">
        <v>0</v>
      </c>
      <c r="F108" s="8">
        <v>0</v>
      </c>
      <c r="G108" s="38">
        <v>0</v>
      </c>
      <c r="H108" s="8">
        <v>0</v>
      </c>
      <c r="I108" s="3">
        <v>0</v>
      </c>
      <c r="J108" s="54">
        <v>0</v>
      </c>
      <c r="K108" s="54">
        <v>2</v>
      </c>
      <c r="L108" s="54">
        <v>0</v>
      </c>
      <c r="M108" s="54">
        <v>0</v>
      </c>
      <c r="N108" s="9"/>
      <c r="O108" s="3">
        <f>SUM(D108:N108)</f>
        <v>2</v>
      </c>
      <c r="P108" s="6">
        <f t="shared" si="18"/>
        <v>0.37523452157598497</v>
      </c>
      <c r="Q108" s="9"/>
      <c r="S108" s="3"/>
      <c r="T108" s="3"/>
    </row>
    <row r="109" spans="2:20" ht="16.5" customHeight="1">
      <c r="B109" s="7"/>
      <c r="C109" t="s">
        <v>459</v>
      </c>
      <c r="D109" s="8">
        <v>0</v>
      </c>
      <c r="E109" s="8">
        <v>0</v>
      </c>
      <c r="F109" s="8">
        <v>0</v>
      </c>
      <c r="G109" s="38">
        <v>0</v>
      </c>
      <c r="H109" s="8">
        <v>0</v>
      </c>
      <c r="I109" s="3">
        <v>0</v>
      </c>
      <c r="J109" s="54">
        <v>0</v>
      </c>
      <c r="K109" s="54">
        <v>0</v>
      </c>
      <c r="L109" s="54">
        <v>0</v>
      </c>
      <c r="M109" s="54">
        <v>5</v>
      </c>
      <c r="N109" s="9"/>
      <c r="O109" s="3">
        <f>SUM(D109:N109)</f>
        <v>5</v>
      </c>
      <c r="P109" s="6">
        <f t="shared" si="18"/>
        <v>0.9380863039399625</v>
      </c>
      <c r="Q109" s="9"/>
      <c r="S109" s="3"/>
      <c r="T109" s="3"/>
    </row>
    <row r="110" spans="2:20" ht="16.5" customHeight="1">
      <c r="B110" s="7"/>
      <c r="C110" t="s">
        <v>58</v>
      </c>
      <c r="D110" s="8">
        <v>0</v>
      </c>
      <c r="E110" s="8">
        <v>0</v>
      </c>
      <c r="F110" s="8">
        <v>0</v>
      </c>
      <c r="G110" s="38">
        <v>0</v>
      </c>
      <c r="H110" s="8">
        <v>9</v>
      </c>
      <c r="I110" s="3">
        <v>0</v>
      </c>
      <c r="J110" s="54">
        <v>2</v>
      </c>
      <c r="K110" s="54">
        <v>4</v>
      </c>
      <c r="L110" s="54">
        <v>24</v>
      </c>
      <c r="M110" s="54">
        <v>41</v>
      </c>
      <c r="N110" s="9"/>
      <c r="O110" s="3">
        <f t="shared" si="17"/>
        <v>80</v>
      </c>
      <c r="P110" s="6">
        <f t="shared" si="18"/>
        <v>15.0093808630394</v>
      </c>
      <c r="Q110" s="9"/>
      <c r="S110" s="3"/>
      <c r="T110" s="3"/>
    </row>
    <row r="111" spans="2:20" ht="16.5" customHeight="1">
      <c r="B111" s="7"/>
      <c r="C111" t="s">
        <v>59</v>
      </c>
      <c r="D111" s="8">
        <v>0</v>
      </c>
      <c r="E111" s="8">
        <v>0</v>
      </c>
      <c r="F111" s="8">
        <v>0</v>
      </c>
      <c r="G111" s="38">
        <v>6</v>
      </c>
      <c r="H111" s="8">
        <v>0</v>
      </c>
      <c r="I111" s="3">
        <v>0</v>
      </c>
      <c r="J111" s="54">
        <v>0</v>
      </c>
      <c r="K111" s="54">
        <v>0</v>
      </c>
      <c r="L111" s="54">
        <v>0</v>
      </c>
      <c r="M111" s="54">
        <v>0</v>
      </c>
      <c r="N111" s="9"/>
      <c r="O111" s="3">
        <f t="shared" si="17"/>
        <v>6</v>
      </c>
      <c r="P111" s="6">
        <f t="shared" si="18"/>
        <v>1.125703564727955</v>
      </c>
      <c r="Q111" s="9"/>
      <c r="S111" s="3"/>
      <c r="T111" s="3"/>
    </row>
    <row r="112" spans="2:20" ht="16.5" customHeight="1">
      <c r="B112" s="7"/>
      <c r="C112" t="s">
        <v>60</v>
      </c>
      <c r="D112" s="8">
        <v>0</v>
      </c>
      <c r="E112" s="8">
        <f>6+18</f>
        <v>24</v>
      </c>
      <c r="F112" s="8">
        <v>0</v>
      </c>
      <c r="G112" s="38">
        <v>0</v>
      </c>
      <c r="H112" s="8">
        <v>5</v>
      </c>
      <c r="I112" s="3">
        <v>9</v>
      </c>
      <c r="J112" s="54">
        <v>4</v>
      </c>
      <c r="K112" s="54">
        <v>3</v>
      </c>
      <c r="L112" s="54">
        <v>0</v>
      </c>
      <c r="M112" s="54">
        <v>0</v>
      </c>
      <c r="N112" s="9"/>
      <c r="O112" s="3">
        <f t="shared" si="17"/>
        <v>45</v>
      </c>
      <c r="P112" s="6">
        <f t="shared" si="18"/>
        <v>8.442776735459661</v>
      </c>
      <c r="Q112" s="9"/>
      <c r="S112" s="3"/>
      <c r="T112" s="3"/>
    </row>
    <row r="113" spans="2:20" ht="16.5" customHeight="1">
      <c r="B113" s="10"/>
      <c r="C113" s="11" t="s">
        <v>8</v>
      </c>
      <c r="D113" s="12">
        <f aca="true" t="shared" si="19" ref="D113:M113">SUM(D96:D112)</f>
        <v>51</v>
      </c>
      <c r="E113" s="12">
        <f t="shared" si="19"/>
        <v>31</v>
      </c>
      <c r="F113" s="12">
        <f t="shared" si="19"/>
        <v>65</v>
      </c>
      <c r="G113" s="39">
        <f t="shared" si="19"/>
        <v>41</v>
      </c>
      <c r="H113" s="12">
        <f t="shared" si="19"/>
        <v>29</v>
      </c>
      <c r="I113" s="13">
        <f t="shared" si="19"/>
        <v>45</v>
      </c>
      <c r="J113" s="55">
        <f t="shared" si="19"/>
        <v>50</v>
      </c>
      <c r="K113" s="55">
        <f t="shared" si="19"/>
        <v>49</v>
      </c>
      <c r="L113" s="55">
        <f t="shared" si="19"/>
        <v>84</v>
      </c>
      <c r="M113" s="55">
        <f t="shared" si="19"/>
        <v>88</v>
      </c>
      <c r="N113" s="14"/>
      <c r="O113" s="13">
        <f>SUM(O96:O112)</f>
        <v>533</v>
      </c>
      <c r="P113" s="15">
        <f>(O113/$O$535)*100</f>
        <v>3.3109703068704186</v>
      </c>
      <c r="Q113" s="14"/>
      <c r="S113" s="3"/>
      <c r="T113" s="3"/>
    </row>
    <row r="114" spans="2:20" ht="16.5" customHeight="1">
      <c r="B114" s="7"/>
      <c r="D114" s="8"/>
      <c r="E114" s="8"/>
      <c r="F114" s="8"/>
      <c r="G114" s="38"/>
      <c r="H114" s="8"/>
      <c r="I114" s="3"/>
      <c r="J114" s="54"/>
      <c r="K114" s="54"/>
      <c r="L114" s="54"/>
      <c r="M114" s="54"/>
      <c r="N114" s="9"/>
      <c r="O114" s="3"/>
      <c r="P114" s="3"/>
      <c r="Q114" s="9"/>
      <c r="S114" s="3"/>
      <c r="T114" s="3"/>
    </row>
    <row r="115" spans="2:20" ht="16.5" customHeight="1">
      <c r="B115" s="7" t="s">
        <v>61</v>
      </c>
      <c r="C115" t="s">
        <v>229</v>
      </c>
      <c r="D115" s="8">
        <v>0</v>
      </c>
      <c r="E115" s="8">
        <v>0</v>
      </c>
      <c r="F115" s="8">
        <v>0</v>
      </c>
      <c r="G115" s="38">
        <v>0</v>
      </c>
      <c r="H115" s="8">
        <v>0</v>
      </c>
      <c r="I115" s="3">
        <v>0</v>
      </c>
      <c r="J115" s="54">
        <v>0</v>
      </c>
      <c r="K115" s="54">
        <v>2</v>
      </c>
      <c r="L115" s="54">
        <v>0</v>
      </c>
      <c r="M115" s="54">
        <v>1</v>
      </c>
      <c r="N115" s="9"/>
      <c r="O115" s="3">
        <f aca="true" t="shared" si="20" ref="O115:O122">SUM(D115:N115)</f>
        <v>3</v>
      </c>
      <c r="P115" s="6">
        <f aca="true" t="shared" si="21" ref="P115:P122">(O115/$O$123)*100</f>
        <v>0.9090909090909091</v>
      </c>
      <c r="Q115" s="9"/>
      <c r="S115" s="3"/>
      <c r="T115" s="3"/>
    </row>
    <row r="116" spans="2:20" ht="16.5" customHeight="1">
      <c r="B116" s="7"/>
      <c r="C116" t="s">
        <v>404</v>
      </c>
      <c r="D116" s="8">
        <v>0</v>
      </c>
      <c r="E116" s="8">
        <v>0</v>
      </c>
      <c r="F116" s="8">
        <v>0</v>
      </c>
      <c r="G116" s="38">
        <v>0</v>
      </c>
      <c r="H116" s="8">
        <v>0</v>
      </c>
      <c r="I116" s="3">
        <v>0</v>
      </c>
      <c r="J116" s="54">
        <v>0</v>
      </c>
      <c r="K116" s="54">
        <v>2</v>
      </c>
      <c r="L116" s="54">
        <v>0</v>
      </c>
      <c r="M116" s="54">
        <v>1</v>
      </c>
      <c r="N116" s="9"/>
      <c r="O116" s="3">
        <f t="shared" si="20"/>
        <v>3</v>
      </c>
      <c r="P116" s="6">
        <f t="shared" si="21"/>
        <v>0.9090909090909091</v>
      </c>
      <c r="Q116" s="9"/>
      <c r="S116" s="3"/>
      <c r="T116" s="3"/>
    </row>
    <row r="117" spans="2:20" ht="16.5" customHeight="1">
      <c r="B117" s="7"/>
      <c r="C117" t="s">
        <v>62</v>
      </c>
      <c r="D117" s="8">
        <v>56</v>
      </c>
      <c r="E117" s="8">
        <v>20</v>
      </c>
      <c r="F117" s="8">
        <v>0</v>
      </c>
      <c r="G117" s="38">
        <v>17</v>
      </c>
      <c r="H117" s="8">
        <v>15</v>
      </c>
      <c r="I117" s="3">
        <v>0</v>
      </c>
      <c r="J117" s="54">
        <v>102</v>
      </c>
      <c r="K117" s="54">
        <v>0</v>
      </c>
      <c r="L117" s="54">
        <v>40</v>
      </c>
      <c r="M117" s="54">
        <v>22</v>
      </c>
      <c r="N117" s="9"/>
      <c r="O117" s="3">
        <f t="shared" si="20"/>
        <v>272</v>
      </c>
      <c r="P117" s="6">
        <f t="shared" si="21"/>
        <v>82.42424242424242</v>
      </c>
      <c r="Q117" s="9"/>
      <c r="S117" s="3"/>
      <c r="T117" s="3"/>
    </row>
    <row r="118" spans="2:20" ht="16.5" customHeight="1">
      <c r="B118" s="7"/>
      <c r="C118" t="s">
        <v>405</v>
      </c>
      <c r="D118" s="8">
        <v>0</v>
      </c>
      <c r="E118" s="8">
        <v>0</v>
      </c>
      <c r="F118" s="8">
        <v>0</v>
      </c>
      <c r="G118" s="38">
        <v>0</v>
      </c>
      <c r="H118" s="8">
        <v>0</v>
      </c>
      <c r="I118" s="3">
        <v>0</v>
      </c>
      <c r="J118" s="54">
        <v>0</v>
      </c>
      <c r="K118" s="54">
        <v>2</v>
      </c>
      <c r="L118" s="54">
        <v>0</v>
      </c>
      <c r="M118" s="54">
        <v>0</v>
      </c>
      <c r="N118" s="9"/>
      <c r="O118" s="3">
        <f t="shared" si="20"/>
        <v>2</v>
      </c>
      <c r="P118" s="6">
        <f t="shared" si="21"/>
        <v>0.6060606060606061</v>
      </c>
      <c r="Q118" s="9"/>
      <c r="S118" s="3"/>
      <c r="T118" s="3"/>
    </row>
    <row r="119" spans="2:20" ht="16.5" customHeight="1">
      <c r="B119" s="7"/>
      <c r="C119" t="s">
        <v>406</v>
      </c>
      <c r="D119" s="8">
        <v>0</v>
      </c>
      <c r="E119" s="8">
        <v>0</v>
      </c>
      <c r="F119" s="8">
        <v>0</v>
      </c>
      <c r="G119" s="38">
        <v>0</v>
      </c>
      <c r="H119" s="8">
        <v>0</v>
      </c>
      <c r="I119" s="3">
        <v>0</v>
      </c>
      <c r="J119" s="54">
        <v>0</v>
      </c>
      <c r="K119" s="54">
        <v>2</v>
      </c>
      <c r="L119" s="54">
        <v>0</v>
      </c>
      <c r="M119" s="54">
        <v>1</v>
      </c>
      <c r="N119" s="9"/>
      <c r="O119" s="3">
        <f t="shared" si="20"/>
        <v>3</v>
      </c>
      <c r="P119" s="6">
        <f t="shared" si="21"/>
        <v>0.9090909090909091</v>
      </c>
      <c r="Q119" s="9"/>
      <c r="S119" s="3"/>
      <c r="T119" s="3"/>
    </row>
    <row r="120" spans="2:20" ht="16.5" customHeight="1">
      <c r="B120" s="7"/>
      <c r="C120" t="s">
        <v>407</v>
      </c>
      <c r="D120" s="8">
        <v>0</v>
      </c>
      <c r="E120" s="8">
        <v>0</v>
      </c>
      <c r="F120" s="8">
        <v>0</v>
      </c>
      <c r="G120" s="38">
        <v>0</v>
      </c>
      <c r="H120" s="8">
        <v>0</v>
      </c>
      <c r="I120" s="3">
        <v>0</v>
      </c>
      <c r="J120" s="54">
        <v>0</v>
      </c>
      <c r="K120" s="54">
        <v>2</v>
      </c>
      <c r="L120" s="54">
        <v>0</v>
      </c>
      <c r="M120" s="54">
        <v>1</v>
      </c>
      <c r="N120" s="9"/>
      <c r="O120" s="3">
        <f t="shared" si="20"/>
        <v>3</v>
      </c>
      <c r="P120" s="6">
        <f t="shared" si="21"/>
        <v>0.9090909090909091</v>
      </c>
      <c r="Q120" s="9"/>
      <c r="S120" s="3"/>
      <c r="T120" s="3"/>
    </row>
    <row r="121" spans="2:20" ht="16.5" customHeight="1">
      <c r="B121" s="7"/>
      <c r="C121" t="s">
        <v>408</v>
      </c>
      <c r="D121" s="8">
        <v>0</v>
      </c>
      <c r="E121" s="8">
        <v>0</v>
      </c>
      <c r="F121" s="8">
        <v>0</v>
      </c>
      <c r="G121" s="38">
        <v>0</v>
      </c>
      <c r="H121" s="8">
        <v>0</v>
      </c>
      <c r="I121" s="3">
        <v>0</v>
      </c>
      <c r="J121" s="54">
        <v>0</v>
      </c>
      <c r="K121" s="54">
        <v>2</v>
      </c>
      <c r="L121" s="54">
        <v>0</v>
      </c>
      <c r="M121" s="54">
        <v>1</v>
      </c>
      <c r="N121" s="9"/>
      <c r="O121" s="3">
        <f t="shared" si="20"/>
        <v>3</v>
      </c>
      <c r="P121" s="6">
        <f t="shared" si="21"/>
        <v>0.9090909090909091</v>
      </c>
      <c r="Q121" s="9"/>
      <c r="S121" s="3"/>
      <c r="T121" s="3"/>
    </row>
    <row r="122" spans="2:20" ht="16.5" customHeight="1">
      <c r="B122" s="7"/>
      <c r="C122" t="s">
        <v>409</v>
      </c>
      <c r="D122" s="8">
        <v>0</v>
      </c>
      <c r="E122" s="8">
        <v>0</v>
      </c>
      <c r="F122" s="8">
        <v>0</v>
      </c>
      <c r="G122" s="38">
        <v>0</v>
      </c>
      <c r="H122" s="8">
        <v>0</v>
      </c>
      <c r="I122" s="3">
        <v>0</v>
      </c>
      <c r="J122" s="54">
        <v>0</v>
      </c>
      <c r="K122" s="54">
        <v>5</v>
      </c>
      <c r="L122" s="54">
        <v>36</v>
      </c>
      <c r="M122" s="54">
        <v>0</v>
      </c>
      <c r="N122" s="9"/>
      <c r="O122" s="3">
        <f t="shared" si="20"/>
        <v>41</v>
      </c>
      <c r="P122" s="6">
        <f t="shared" si="21"/>
        <v>12.424242424242424</v>
      </c>
      <c r="Q122" s="9"/>
      <c r="S122" s="3"/>
      <c r="T122" s="3"/>
    </row>
    <row r="123" spans="2:20" ht="16.5" customHeight="1">
      <c r="B123" s="10"/>
      <c r="C123" s="11" t="s">
        <v>8</v>
      </c>
      <c r="D123" s="12">
        <f aca="true" t="shared" si="22" ref="D123:M123">SUM(D114:D122)</f>
        <v>56</v>
      </c>
      <c r="E123" s="12">
        <f t="shared" si="22"/>
        <v>20</v>
      </c>
      <c r="F123" s="12">
        <f t="shared" si="22"/>
        <v>0</v>
      </c>
      <c r="G123" s="39">
        <f t="shared" si="22"/>
        <v>17</v>
      </c>
      <c r="H123" s="12">
        <f t="shared" si="22"/>
        <v>15</v>
      </c>
      <c r="I123" s="13">
        <f t="shared" si="22"/>
        <v>0</v>
      </c>
      <c r="J123" s="55">
        <f t="shared" si="22"/>
        <v>102</v>
      </c>
      <c r="K123" s="55">
        <f t="shared" si="22"/>
        <v>17</v>
      </c>
      <c r="L123" s="55">
        <f t="shared" si="22"/>
        <v>76</v>
      </c>
      <c r="M123" s="55">
        <f t="shared" si="22"/>
        <v>27</v>
      </c>
      <c r="N123" s="14"/>
      <c r="O123" s="13">
        <f>SUM(O114:O122)</f>
        <v>330</v>
      </c>
      <c r="P123" s="15">
        <f>(O123/$O$535)*100</f>
        <v>2.049944092433843</v>
      </c>
      <c r="Q123" s="14"/>
      <c r="S123" s="3"/>
      <c r="T123" s="3"/>
    </row>
    <row r="124" spans="2:20" ht="16.5" customHeight="1">
      <c r="B124" s="7"/>
      <c r="D124" s="8"/>
      <c r="E124" s="8"/>
      <c r="F124" s="8"/>
      <c r="G124" s="38"/>
      <c r="H124" s="8"/>
      <c r="I124" s="3"/>
      <c r="J124" s="54"/>
      <c r="K124" s="54"/>
      <c r="L124" s="54"/>
      <c r="M124" s="54"/>
      <c r="N124" s="9"/>
      <c r="O124" s="3"/>
      <c r="P124" s="3"/>
      <c r="Q124" s="9"/>
      <c r="S124" s="3"/>
      <c r="T124" s="3"/>
    </row>
    <row r="125" spans="2:20" ht="16.5" customHeight="1">
      <c r="B125" s="7" t="s">
        <v>63</v>
      </c>
      <c r="C125" t="s">
        <v>340</v>
      </c>
      <c r="D125" s="8">
        <v>0</v>
      </c>
      <c r="E125" s="8">
        <v>0</v>
      </c>
      <c r="F125" s="8">
        <v>0</v>
      </c>
      <c r="G125" s="38">
        <v>0</v>
      </c>
      <c r="H125" s="8">
        <v>0</v>
      </c>
      <c r="I125" s="3">
        <v>14</v>
      </c>
      <c r="J125" s="54">
        <v>26</v>
      </c>
      <c r="K125" s="54">
        <v>9</v>
      </c>
      <c r="L125" s="54">
        <v>40</v>
      </c>
      <c r="M125" s="54">
        <v>2</v>
      </c>
      <c r="N125" s="9"/>
      <c r="O125" s="3">
        <f>SUM(D125:N125)</f>
        <v>91</v>
      </c>
      <c r="P125" s="6">
        <f>(O125/$O$128)*100</f>
        <v>98.91304347826086</v>
      </c>
      <c r="Q125" s="9"/>
      <c r="S125" s="3"/>
      <c r="T125" s="3"/>
    </row>
    <row r="126" spans="2:20" ht="16.5" customHeight="1">
      <c r="B126" s="7"/>
      <c r="C126" t="s">
        <v>64</v>
      </c>
      <c r="D126" s="8">
        <v>0</v>
      </c>
      <c r="E126" s="8">
        <v>1</v>
      </c>
      <c r="F126" s="8">
        <v>0</v>
      </c>
      <c r="G126" s="38">
        <v>0</v>
      </c>
      <c r="H126" s="8">
        <v>0</v>
      </c>
      <c r="I126" s="3">
        <v>0</v>
      </c>
      <c r="J126" s="54">
        <v>0</v>
      </c>
      <c r="K126" s="54">
        <v>0</v>
      </c>
      <c r="L126" s="54">
        <v>0</v>
      </c>
      <c r="M126" s="54">
        <v>0</v>
      </c>
      <c r="N126" s="9"/>
      <c r="O126" s="3">
        <f>SUM(D126:N126)</f>
        <v>1</v>
      </c>
      <c r="P126" s="6">
        <f>(O126/$O$128)*100</f>
        <v>1.0869565217391304</v>
      </c>
      <c r="Q126" s="9"/>
      <c r="S126" s="3"/>
      <c r="T126" s="3"/>
    </row>
    <row r="127" spans="2:20" ht="16.5" customHeight="1">
      <c r="B127" s="7"/>
      <c r="C127" t="s">
        <v>65</v>
      </c>
      <c r="D127" s="8">
        <v>0</v>
      </c>
      <c r="E127" s="8">
        <v>0</v>
      </c>
      <c r="F127" s="8">
        <v>0</v>
      </c>
      <c r="G127" s="38">
        <v>0</v>
      </c>
      <c r="H127" s="8">
        <v>0</v>
      </c>
      <c r="I127" s="3">
        <v>0</v>
      </c>
      <c r="J127" s="54">
        <v>0</v>
      </c>
      <c r="K127" s="54">
        <v>0</v>
      </c>
      <c r="L127" s="54">
        <v>0</v>
      </c>
      <c r="M127" s="54">
        <v>0</v>
      </c>
      <c r="N127" s="9"/>
      <c r="O127" s="3">
        <f>SUM(D127:N127)</f>
        <v>0</v>
      </c>
      <c r="P127" s="6">
        <f>(O127/$O$128)*100</f>
        <v>0</v>
      </c>
      <c r="Q127" s="9"/>
      <c r="S127" s="3"/>
      <c r="T127" s="3"/>
    </row>
    <row r="128" spans="2:20" ht="16.5" customHeight="1">
      <c r="B128" s="10"/>
      <c r="C128" s="11" t="s">
        <v>8</v>
      </c>
      <c r="D128" s="12">
        <f aca="true" t="shared" si="23" ref="D128:M128">SUM(D124:D127)</f>
        <v>0</v>
      </c>
      <c r="E128" s="12">
        <f t="shared" si="23"/>
        <v>1</v>
      </c>
      <c r="F128" s="12">
        <f t="shared" si="23"/>
        <v>0</v>
      </c>
      <c r="G128" s="39">
        <f t="shared" si="23"/>
        <v>0</v>
      </c>
      <c r="H128" s="12">
        <f t="shared" si="23"/>
        <v>0</v>
      </c>
      <c r="I128" s="13">
        <f t="shared" si="23"/>
        <v>14</v>
      </c>
      <c r="J128" s="55">
        <f t="shared" si="23"/>
        <v>26</v>
      </c>
      <c r="K128" s="55">
        <f t="shared" si="23"/>
        <v>9</v>
      </c>
      <c r="L128" s="55">
        <f t="shared" si="23"/>
        <v>40</v>
      </c>
      <c r="M128" s="55">
        <f t="shared" si="23"/>
        <v>2</v>
      </c>
      <c r="N128" s="14"/>
      <c r="O128" s="13">
        <f>SUM(O124:O127)</f>
        <v>92</v>
      </c>
      <c r="P128" s="15">
        <f>(O128/$O$535)*100</f>
        <v>0.5714995651633743</v>
      </c>
      <c r="Q128" s="14"/>
      <c r="S128" s="3"/>
      <c r="T128" s="3"/>
    </row>
    <row r="129" spans="2:20" ht="16.5" customHeight="1">
      <c r="B129" s="7"/>
      <c r="D129" s="8"/>
      <c r="E129" s="8"/>
      <c r="F129" s="8"/>
      <c r="G129" s="38"/>
      <c r="H129" s="8"/>
      <c r="I129" s="3"/>
      <c r="J129" s="54"/>
      <c r="K129" s="54"/>
      <c r="L129" s="54"/>
      <c r="M129" s="54"/>
      <c r="N129" s="9"/>
      <c r="O129" s="3"/>
      <c r="P129" s="3"/>
      <c r="Q129" s="9"/>
      <c r="S129" s="3"/>
      <c r="T129" s="3"/>
    </row>
    <row r="130" spans="2:20" ht="16.5" customHeight="1">
      <c r="B130" s="7" t="s">
        <v>66</v>
      </c>
      <c r="C130" t="s">
        <v>362</v>
      </c>
      <c r="D130" s="8">
        <v>0</v>
      </c>
      <c r="E130" s="8">
        <v>0</v>
      </c>
      <c r="F130" s="8">
        <v>0</v>
      </c>
      <c r="G130" s="38">
        <v>0</v>
      </c>
      <c r="H130" s="8">
        <v>0</v>
      </c>
      <c r="I130" s="3">
        <v>4</v>
      </c>
      <c r="J130" s="54">
        <v>0</v>
      </c>
      <c r="K130" s="54">
        <v>0</v>
      </c>
      <c r="L130" s="54">
        <v>0</v>
      </c>
      <c r="M130" s="54">
        <v>0</v>
      </c>
      <c r="N130" s="9"/>
      <c r="O130" s="3">
        <f aca="true" t="shared" si="24" ref="O130:O139">SUM(D130:N130)</f>
        <v>4</v>
      </c>
      <c r="P130" s="6">
        <f aca="true" t="shared" si="25" ref="P130:P139">(O130/$O$140)*100</f>
        <v>0.6042296072507553</v>
      </c>
      <c r="Q130" s="9"/>
      <c r="S130" s="3"/>
      <c r="T130" s="3"/>
    </row>
    <row r="131" spans="2:20" ht="16.5" customHeight="1">
      <c r="B131" s="7"/>
      <c r="C131" t="s">
        <v>282</v>
      </c>
      <c r="D131" s="8">
        <v>0</v>
      </c>
      <c r="E131" s="8">
        <v>0</v>
      </c>
      <c r="F131" s="8">
        <v>0</v>
      </c>
      <c r="G131" s="38">
        <v>0</v>
      </c>
      <c r="H131" s="8">
        <v>1</v>
      </c>
      <c r="I131" s="3">
        <v>0</v>
      </c>
      <c r="J131" s="54">
        <v>0</v>
      </c>
      <c r="K131" s="54">
        <v>0</v>
      </c>
      <c r="L131" s="54">
        <v>0</v>
      </c>
      <c r="M131" s="54">
        <v>0</v>
      </c>
      <c r="N131" s="9"/>
      <c r="O131" s="3">
        <f t="shared" si="24"/>
        <v>1</v>
      </c>
      <c r="P131" s="6">
        <f t="shared" si="25"/>
        <v>0.1510574018126888</v>
      </c>
      <c r="Q131" s="9"/>
      <c r="S131" s="3"/>
      <c r="T131" s="3"/>
    </row>
    <row r="132" spans="2:20" ht="16.5" customHeight="1">
      <c r="B132" s="7"/>
      <c r="C132" t="s">
        <v>67</v>
      </c>
      <c r="D132" s="8">
        <v>5</v>
      </c>
      <c r="E132" s="8">
        <f>2+7</f>
        <v>9</v>
      </c>
      <c r="F132" s="8">
        <v>0</v>
      </c>
      <c r="G132" s="38">
        <v>14</v>
      </c>
      <c r="H132" s="8">
        <v>0</v>
      </c>
      <c r="I132" s="3">
        <v>0</v>
      </c>
      <c r="J132" s="54">
        <v>0</v>
      </c>
      <c r="K132" s="54">
        <v>0</v>
      </c>
      <c r="L132" s="54">
        <v>0</v>
      </c>
      <c r="M132" s="54">
        <v>2</v>
      </c>
      <c r="N132" s="9"/>
      <c r="O132" s="3">
        <f t="shared" si="24"/>
        <v>30</v>
      </c>
      <c r="P132" s="6">
        <f t="shared" si="25"/>
        <v>4.531722054380665</v>
      </c>
      <c r="Q132" s="9"/>
      <c r="S132" s="3"/>
      <c r="T132" s="3"/>
    </row>
    <row r="133" spans="2:20" ht="16.5" customHeight="1">
      <c r="B133" s="7"/>
      <c r="C133" t="s">
        <v>68</v>
      </c>
      <c r="D133" s="8">
        <v>0</v>
      </c>
      <c r="E133" s="8">
        <v>5</v>
      </c>
      <c r="F133" s="8">
        <v>0</v>
      </c>
      <c r="G133" s="38">
        <v>7</v>
      </c>
      <c r="H133" s="8">
        <v>0</v>
      </c>
      <c r="I133" s="3">
        <v>0</v>
      </c>
      <c r="J133" s="54">
        <v>0</v>
      </c>
      <c r="K133" s="54">
        <v>0</v>
      </c>
      <c r="L133" s="54">
        <v>0</v>
      </c>
      <c r="M133" s="54">
        <v>0</v>
      </c>
      <c r="N133" s="9"/>
      <c r="O133" s="3">
        <f t="shared" si="24"/>
        <v>12</v>
      </c>
      <c r="P133" s="6">
        <f t="shared" si="25"/>
        <v>1.812688821752266</v>
      </c>
      <c r="Q133" s="9"/>
      <c r="S133" s="3"/>
      <c r="T133" s="3"/>
    </row>
    <row r="134" spans="2:20" ht="16.5" customHeight="1">
      <c r="B134" s="7"/>
      <c r="C134" t="s">
        <v>69</v>
      </c>
      <c r="D134" s="8">
        <v>0</v>
      </c>
      <c r="E134" s="8">
        <f>6+17</f>
        <v>23</v>
      </c>
      <c r="F134" s="8">
        <v>0</v>
      </c>
      <c r="G134" s="38">
        <v>18</v>
      </c>
      <c r="H134" s="8">
        <v>3</v>
      </c>
      <c r="I134" s="3">
        <v>13</v>
      </c>
      <c r="J134" s="54">
        <v>3</v>
      </c>
      <c r="K134" s="54">
        <v>4</v>
      </c>
      <c r="L134" s="54">
        <v>0</v>
      </c>
      <c r="M134" s="54">
        <v>1</v>
      </c>
      <c r="N134" s="9"/>
      <c r="O134" s="3">
        <f t="shared" si="24"/>
        <v>65</v>
      </c>
      <c r="P134" s="6">
        <f t="shared" si="25"/>
        <v>9.818731117824774</v>
      </c>
      <c r="Q134" s="9"/>
      <c r="S134" s="3"/>
      <c r="T134" s="3"/>
    </row>
    <row r="135" spans="2:20" ht="16.5" customHeight="1">
      <c r="B135" s="7"/>
      <c r="C135" t="s">
        <v>410</v>
      </c>
      <c r="D135" s="8">
        <f>1+1</f>
        <v>2</v>
      </c>
      <c r="E135" s="8">
        <v>7</v>
      </c>
      <c r="F135" s="8">
        <v>0</v>
      </c>
      <c r="G135" s="38">
        <v>1</v>
      </c>
      <c r="H135" s="8">
        <v>0</v>
      </c>
      <c r="I135" s="3">
        <v>2</v>
      </c>
      <c r="J135" s="54">
        <v>2</v>
      </c>
      <c r="K135" s="54">
        <v>5</v>
      </c>
      <c r="L135" s="54">
        <v>0</v>
      </c>
      <c r="M135" s="54">
        <v>2</v>
      </c>
      <c r="N135" s="9"/>
      <c r="O135" s="3">
        <f t="shared" si="24"/>
        <v>21</v>
      </c>
      <c r="P135" s="6">
        <f t="shared" si="25"/>
        <v>3.1722054380664653</v>
      </c>
      <c r="Q135" s="9"/>
      <c r="S135" s="3"/>
      <c r="T135" s="3"/>
    </row>
    <row r="136" spans="2:20" ht="16.5" customHeight="1">
      <c r="B136" s="7"/>
      <c r="C136" t="s">
        <v>70</v>
      </c>
      <c r="D136" s="8">
        <v>7</v>
      </c>
      <c r="E136" s="8">
        <f>5+1</f>
        <v>6</v>
      </c>
      <c r="F136" s="8">
        <v>0</v>
      </c>
      <c r="G136" s="38">
        <v>4</v>
      </c>
      <c r="H136" s="8">
        <v>0</v>
      </c>
      <c r="I136" s="3">
        <v>0</v>
      </c>
      <c r="J136" s="54">
        <v>0</v>
      </c>
      <c r="K136" s="54">
        <v>0</v>
      </c>
      <c r="L136" s="54">
        <v>0</v>
      </c>
      <c r="M136" s="54">
        <v>2</v>
      </c>
      <c r="N136" s="9"/>
      <c r="O136" s="3">
        <f t="shared" si="24"/>
        <v>19</v>
      </c>
      <c r="P136" s="6">
        <f t="shared" si="25"/>
        <v>2.8700906344410875</v>
      </c>
      <c r="Q136" s="9"/>
      <c r="S136" s="3"/>
      <c r="T136" s="3"/>
    </row>
    <row r="137" spans="2:20" ht="16.5" customHeight="1">
      <c r="B137" s="7"/>
      <c r="C137" t="s">
        <v>460</v>
      </c>
      <c r="D137" s="8">
        <f>4+1</f>
        <v>5</v>
      </c>
      <c r="E137" s="8">
        <f>1+2</f>
        <v>3</v>
      </c>
      <c r="F137" s="8">
        <v>0</v>
      </c>
      <c r="G137" s="38">
        <v>0</v>
      </c>
      <c r="H137" s="8">
        <v>0</v>
      </c>
      <c r="I137" s="3">
        <v>0</v>
      </c>
      <c r="J137" s="54">
        <v>0</v>
      </c>
      <c r="K137" s="54">
        <v>2</v>
      </c>
      <c r="L137" s="54">
        <v>0</v>
      </c>
      <c r="M137" s="54">
        <v>3</v>
      </c>
      <c r="N137" s="9"/>
      <c r="O137" s="3">
        <f t="shared" si="24"/>
        <v>13</v>
      </c>
      <c r="P137" s="6">
        <f t="shared" si="25"/>
        <v>1.9637462235649545</v>
      </c>
      <c r="Q137" s="9"/>
      <c r="S137" s="3"/>
      <c r="T137" s="3"/>
    </row>
    <row r="138" spans="2:20" ht="16.5" customHeight="1">
      <c r="B138" s="7"/>
      <c r="C138" t="s">
        <v>71</v>
      </c>
      <c r="D138" s="8">
        <f>1+5+101</f>
        <v>107</v>
      </c>
      <c r="E138" s="8">
        <f>3+1+3+40</f>
        <v>47</v>
      </c>
      <c r="F138" s="8">
        <f>3+11+4+74</f>
        <v>92</v>
      </c>
      <c r="G138" s="38">
        <v>51</v>
      </c>
      <c r="H138" s="8">
        <v>17</v>
      </c>
      <c r="I138" s="3">
        <v>25</v>
      </c>
      <c r="J138" s="54">
        <v>10</v>
      </c>
      <c r="K138" s="54">
        <v>6</v>
      </c>
      <c r="L138" s="54">
        <v>58</v>
      </c>
      <c r="M138" s="54">
        <v>69</v>
      </c>
      <c r="N138" s="9"/>
      <c r="O138" s="3">
        <f t="shared" si="24"/>
        <v>482</v>
      </c>
      <c r="P138" s="6">
        <f t="shared" si="25"/>
        <v>72.80966767371602</v>
      </c>
      <c r="Q138" s="9"/>
      <c r="S138" s="3"/>
      <c r="T138" s="3"/>
    </row>
    <row r="139" spans="2:20" ht="16.5" customHeight="1">
      <c r="B139" s="7"/>
      <c r="C139" t="s">
        <v>72</v>
      </c>
      <c r="D139" s="8">
        <v>3</v>
      </c>
      <c r="E139" s="8">
        <f>3+3</f>
        <v>6</v>
      </c>
      <c r="F139" s="8">
        <v>0</v>
      </c>
      <c r="G139" s="38">
        <v>1</v>
      </c>
      <c r="H139" s="8">
        <v>0</v>
      </c>
      <c r="I139" s="3">
        <v>0</v>
      </c>
      <c r="J139" s="54">
        <v>0</v>
      </c>
      <c r="K139" s="54">
        <v>0</v>
      </c>
      <c r="L139" s="54">
        <v>0</v>
      </c>
      <c r="M139" s="54">
        <v>5</v>
      </c>
      <c r="N139" s="9"/>
      <c r="O139" s="3">
        <f t="shared" si="24"/>
        <v>15</v>
      </c>
      <c r="P139" s="6">
        <f t="shared" si="25"/>
        <v>2.2658610271903323</v>
      </c>
      <c r="Q139" s="9"/>
      <c r="S139" s="3"/>
      <c r="T139" s="3"/>
    </row>
    <row r="140" spans="2:20" ht="16.5" customHeight="1">
      <c r="B140" s="10"/>
      <c r="C140" s="11" t="s">
        <v>8</v>
      </c>
      <c r="D140" s="12">
        <f aca="true" t="shared" si="26" ref="D140:M140">SUM(D129:D139)</f>
        <v>129</v>
      </c>
      <c r="E140" s="12">
        <f t="shared" si="26"/>
        <v>106</v>
      </c>
      <c r="F140" s="12">
        <f t="shared" si="26"/>
        <v>92</v>
      </c>
      <c r="G140" s="39">
        <f t="shared" si="26"/>
        <v>96</v>
      </c>
      <c r="H140" s="12">
        <f t="shared" si="26"/>
        <v>21</v>
      </c>
      <c r="I140" s="13">
        <f t="shared" si="26"/>
        <v>44</v>
      </c>
      <c r="J140" s="55">
        <f t="shared" si="26"/>
        <v>15</v>
      </c>
      <c r="K140" s="55">
        <f t="shared" si="26"/>
        <v>17</v>
      </c>
      <c r="L140" s="55">
        <f t="shared" si="26"/>
        <v>58</v>
      </c>
      <c r="M140" s="55">
        <f t="shared" si="26"/>
        <v>84</v>
      </c>
      <c r="N140" s="14"/>
      <c r="O140" s="13">
        <f>SUM(O129:O139)</f>
        <v>662</v>
      </c>
      <c r="P140" s="15">
        <f>(O140/$O$535)*100</f>
        <v>4.112312088458194</v>
      </c>
      <c r="Q140" s="14"/>
      <c r="S140" s="3"/>
      <c r="T140" s="3"/>
    </row>
    <row r="141" spans="2:20" ht="16.5" customHeight="1">
      <c r="B141" s="7"/>
      <c r="D141" s="8"/>
      <c r="E141" s="8"/>
      <c r="F141" s="8"/>
      <c r="G141" s="38"/>
      <c r="H141" s="8"/>
      <c r="I141" s="3"/>
      <c r="J141" s="54"/>
      <c r="K141" s="54"/>
      <c r="L141" s="54"/>
      <c r="M141" s="54"/>
      <c r="N141" s="9"/>
      <c r="O141" s="3"/>
      <c r="P141" s="3"/>
      <c r="Q141" s="9"/>
      <c r="S141" s="3"/>
      <c r="T141" s="3"/>
    </row>
    <row r="142" spans="2:20" ht="16.5" customHeight="1">
      <c r="B142" s="7" t="s">
        <v>411</v>
      </c>
      <c r="C142" t="s">
        <v>412</v>
      </c>
      <c r="D142" s="8">
        <v>0</v>
      </c>
      <c r="E142" s="8">
        <v>0</v>
      </c>
      <c r="F142" s="8">
        <v>0</v>
      </c>
      <c r="G142" s="38">
        <v>0</v>
      </c>
      <c r="H142" s="8">
        <v>0</v>
      </c>
      <c r="I142" s="3">
        <v>0</v>
      </c>
      <c r="J142" s="54">
        <v>0</v>
      </c>
      <c r="K142" s="54">
        <v>12</v>
      </c>
      <c r="L142" s="54">
        <v>28</v>
      </c>
      <c r="M142" s="54">
        <v>0</v>
      </c>
      <c r="N142" s="9"/>
      <c r="O142" s="3">
        <f>SUM(D142:N142)</f>
        <v>40</v>
      </c>
      <c r="P142" s="6">
        <f>(O142/$O$145)*100</f>
        <v>61.53846153846154</v>
      </c>
      <c r="Q142" s="9"/>
      <c r="S142" s="3"/>
      <c r="T142" s="3"/>
    </row>
    <row r="143" spans="2:20" ht="16.5" customHeight="1">
      <c r="B143" s="7"/>
      <c r="C143" t="s">
        <v>413</v>
      </c>
      <c r="D143" s="8">
        <v>0</v>
      </c>
      <c r="E143" s="8">
        <v>0</v>
      </c>
      <c r="F143" s="8">
        <v>0</v>
      </c>
      <c r="G143" s="38">
        <v>0</v>
      </c>
      <c r="H143" s="8">
        <v>0</v>
      </c>
      <c r="I143" s="3">
        <v>0</v>
      </c>
      <c r="J143" s="54">
        <v>0</v>
      </c>
      <c r="K143" s="54">
        <v>5</v>
      </c>
      <c r="L143" s="54">
        <v>5</v>
      </c>
      <c r="M143" s="54">
        <v>0</v>
      </c>
      <c r="N143" s="9"/>
      <c r="O143" s="3">
        <f>SUM(D143:N143)</f>
        <v>10</v>
      </c>
      <c r="P143" s="6">
        <f>(O143/$O$145)*100</f>
        <v>15.384615384615385</v>
      </c>
      <c r="Q143" s="9"/>
      <c r="S143" s="3"/>
      <c r="T143" s="3"/>
    </row>
    <row r="144" spans="2:20" ht="16.5" customHeight="1">
      <c r="B144" s="7"/>
      <c r="C144" t="s">
        <v>437</v>
      </c>
      <c r="D144" s="8">
        <v>0</v>
      </c>
      <c r="E144" s="8">
        <v>0</v>
      </c>
      <c r="F144" s="8">
        <v>0</v>
      </c>
      <c r="G144" s="38">
        <v>0</v>
      </c>
      <c r="H144" s="8">
        <v>0</v>
      </c>
      <c r="I144" s="3">
        <v>0</v>
      </c>
      <c r="J144" s="54">
        <v>0</v>
      </c>
      <c r="K144" s="54">
        <v>0</v>
      </c>
      <c r="L144" s="54">
        <v>10</v>
      </c>
      <c r="M144" s="54">
        <v>5</v>
      </c>
      <c r="N144" s="9"/>
      <c r="O144" s="3">
        <f>SUM(D144:N144)</f>
        <v>15</v>
      </c>
      <c r="P144" s="6">
        <f>(O144/$O$145)*100</f>
        <v>23.076923076923077</v>
      </c>
      <c r="Q144" s="9"/>
      <c r="S144" s="3"/>
      <c r="T144" s="3"/>
    </row>
    <row r="145" spans="2:20" ht="16.5" customHeight="1">
      <c r="B145" s="10"/>
      <c r="C145" s="11" t="s">
        <v>8</v>
      </c>
      <c r="D145" s="12">
        <f aca="true" t="shared" si="27" ref="D145:M145">SUM(D141:D144)</f>
        <v>0</v>
      </c>
      <c r="E145" s="12">
        <f t="shared" si="27"/>
        <v>0</v>
      </c>
      <c r="F145" s="12">
        <f t="shared" si="27"/>
        <v>0</v>
      </c>
      <c r="G145" s="39">
        <f t="shared" si="27"/>
        <v>0</v>
      </c>
      <c r="H145" s="12">
        <f t="shared" si="27"/>
        <v>0</v>
      </c>
      <c r="I145" s="13">
        <f t="shared" si="27"/>
        <v>0</v>
      </c>
      <c r="J145" s="55">
        <f t="shared" si="27"/>
        <v>0</v>
      </c>
      <c r="K145" s="55">
        <f t="shared" si="27"/>
        <v>17</v>
      </c>
      <c r="L145" s="55">
        <f t="shared" si="27"/>
        <v>43</v>
      </c>
      <c r="M145" s="55">
        <f t="shared" si="27"/>
        <v>5</v>
      </c>
      <c r="N145" s="14"/>
      <c r="O145" s="13">
        <f>SUM(O141:O144)</f>
        <v>65</v>
      </c>
      <c r="P145" s="15">
        <f>(O145/$O$535)*100</f>
        <v>0.4037768666915144</v>
      </c>
      <c r="Q145" s="14"/>
      <c r="S145" s="3"/>
      <c r="T145" s="3"/>
    </row>
    <row r="146" spans="2:20" ht="16.5" customHeight="1">
      <c r="B146" s="7"/>
      <c r="D146" s="8"/>
      <c r="E146" s="8"/>
      <c r="F146" s="8"/>
      <c r="G146" s="38"/>
      <c r="H146" s="8"/>
      <c r="I146" s="3"/>
      <c r="J146" s="54"/>
      <c r="K146" s="54"/>
      <c r="L146" s="54"/>
      <c r="M146" s="54"/>
      <c r="N146" s="9"/>
      <c r="O146" s="3"/>
      <c r="P146" s="3"/>
      <c r="Q146" s="9"/>
      <c r="S146" s="3"/>
      <c r="T146" s="3"/>
    </row>
    <row r="147" spans="2:20" ht="16.5" customHeight="1">
      <c r="B147" s="7" t="s">
        <v>73</v>
      </c>
      <c r="C147" t="s">
        <v>75</v>
      </c>
      <c r="D147" s="8">
        <v>0</v>
      </c>
      <c r="E147" s="8">
        <v>15</v>
      </c>
      <c r="F147" s="8">
        <f>9+15</f>
        <v>24</v>
      </c>
      <c r="G147" s="38">
        <v>3</v>
      </c>
      <c r="H147" s="8">
        <v>1</v>
      </c>
      <c r="I147" s="3">
        <v>2</v>
      </c>
      <c r="J147" s="54">
        <v>4</v>
      </c>
      <c r="K147" s="54">
        <v>0</v>
      </c>
      <c r="L147" s="54">
        <v>9</v>
      </c>
      <c r="M147" s="54">
        <v>0</v>
      </c>
      <c r="N147" s="9"/>
      <c r="O147" s="3">
        <f aca="true" t="shared" si="28" ref="O147:O161">SUM(D147:N147)</f>
        <v>58</v>
      </c>
      <c r="P147" s="6">
        <f aca="true" t="shared" si="29" ref="P147:P161">(O147/$O$162)*100</f>
        <v>13.122171945701359</v>
      </c>
      <c r="Q147" s="9"/>
      <c r="S147" s="3"/>
      <c r="T147" s="3"/>
    </row>
    <row r="148" spans="2:17" ht="16.5" customHeight="1">
      <c r="B148" s="7"/>
      <c r="C148" t="s">
        <v>76</v>
      </c>
      <c r="D148" s="8">
        <v>26</v>
      </c>
      <c r="E148" s="8">
        <v>0</v>
      </c>
      <c r="F148" s="8">
        <v>7</v>
      </c>
      <c r="G148" s="38">
        <v>9</v>
      </c>
      <c r="H148" s="8">
        <v>9</v>
      </c>
      <c r="I148" s="3">
        <v>32</v>
      </c>
      <c r="J148" s="54">
        <v>16</v>
      </c>
      <c r="K148" s="54">
        <v>0</v>
      </c>
      <c r="L148" s="54">
        <v>5</v>
      </c>
      <c r="M148" s="54">
        <v>10</v>
      </c>
      <c r="N148" s="9"/>
      <c r="O148" s="3">
        <f t="shared" si="28"/>
        <v>114</v>
      </c>
      <c r="P148" s="6">
        <f t="shared" si="29"/>
        <v>25.791855203619914</v>
      </c>
      <c r="Q148" s="9"/>
    </row>
    <row r="149" spans="2:17" ht="16.5" customHeight="1">
      <c r="B149" s="7"/>
      <c r="C149" t="s">
        <v>438</v>
      </c>
      <c r="D149" s="8">
        <v>0</v>
      </c>
      <c r="E149" s="8">
        <v>0</v>
      </c>
      <c r="F149" s="8">
        <v>0</v>
      </c>
      <c r="G149" s="38">
        <v>0</v>
      </c>
      <c r="H149" s="8">
        <v>0</v>
      </c>
      <c r="I149" s="3">
        <v>0</v>
      </c>
      <c r="J149" s="54">
        <v>0</v>
      </c>
      <c r="K149" s="54">
        <v>0</v>
      </c>
      <c r="L149" s="54">
        <v>2</v>
      </c>
      <c r="M149" s="54">
        <v>0</v>
      </c>
      <c r="N149" s="9"/>
      <c r="O149" s="3">
        <f>SUM(D149:N149)</f>
        <v>2</v>
      </c>
      <c r="P149" s="6">
        <f t="shared" si="29"/>
        <v>0.4524886877828055</v>
      </c>
      <c r="Q149" s="9"/>
    </row>
    <row r="150" spans="2:17" ht="16.5" customHeight="1">
      <c r="B150" s="7"/>
      <c r="C150" t="s">
        <v>68</v>
      </c>
      <c r="D150" s="8">
        <v>0</v>
      </c>
      <c r="E150" s="8">
        <v>0</v>
      </c>
      <c r="F150" s="8">
        <v>5</v>
      </c>
      <c r="G150" s="38">
        <v>5</v>
      </c>
      <c r="H150" s="8">
        <v>0</v>
      </c>
      <c r="I150" s="3">
        <v>0</v>
      </c>
      <c r="J150" s="54">
        <v>14</v>
      </c>
      <c r="K150" s="54">
        <v>0</v>
      </c>
      <c r="L150" s="54">
        <v>6</v>
      </c>
      <c r="M150" s="54">
        <v>0</v>
      </c>
      <c r="N150" s="9"/>
      <c r="O150" s="3">
        <f t="shared" si="28"/>
        <v>30</v>
      </c>
      <c r="P150" s="6">
        <f t="shared" si="29"/>
        <v>6.787330316742081</v>
      </c>
      <c r="Q150" s="9"/>
    </row>
    <row r="151" spans="2:17" ht="16.5" customHeight="1">
      <c r="B151" s="7"/>
      <c r="C151" t="s">
        <v>77</v>
      </c>
      <c r="D151" s="8">
        <v>0</v>
      </c>
      <c r="E151" s="8">
        <v>0</v>
      </c>
      <c r="F151" s="8">
        <v>3</v>
      </c>
      <c r="G151" s="38">
        <v>0</v>
      </c>
      <c r="H151" s="8">
        <v>2</v>
      </c>
      <c r="I151" s="3">
        <v>2</v>
      </c>
      <c r="J151" s="54">
        <v>4</v>
      </c>
      <c r="K151" s="54">
        <v>0</v>
      </c>
      <c r="L151" s="54">
        <v>2</v>
      </c>
      <c r="M151" s="54">
        <v>0</v>
      </c>
      <c r="N151" s="9"/>
      <c r="O151" s="3">
        <f t="shared" si="28"/>
        <v>13</v>
      </c>
      <c r="P151" s="6">
        <f t="shared" si="29"/>
        <v>2.941176470588235</v>
      </c>
      <c r="Q151" s="9"/>
    </row>
    <row r="152" spans="2:17" ht="16.5" customHeight="1">
      <c r="B152" s="7"/>
      <c r="C152" t="s">
        <v>78</v>
      </c>
      <c r="D152" s="8">
        <v>0</v>
      </c>
      <c r="E152" s="8">
        <v>0</v>
      </c>
      <c r="F152" s="8">
        <v>0</v>
      </c>
      <c r="G152" s="38">
        <v>3</v>
      </c>
      <c r="H152" s="8">
        <v>0</v>
      </c>
      <c r="I152" s="3">
        <v>0</v>
      </c>
      <c r="J152" s="54">
        <v>0</v>
      </c>
      <c r="K152" s="54">
        <v>0</v>
      </c>
      <c r="L152" s="54">
        <v>0</v>
      </c>
      <c r="M152" s="54">
        <v>0</v>
      </c>
      <c r="N152" s="9"/>
      <c r="O152" s="3">
        <f t="shared" si="28"/>
        <v>3</v>
      </c>
      <c r="P152" s="6">
        <f t="shared" si="29"/>
        <v>0.6787330316742082</v>
      </c>
      <c r="Q152" s="9"/>
    </row>
    <row r="153" spans="2:17" ht="16.5" customHeight="1">
      <c r="B153" s="7"/>
      <c r="C153" t="s">
        <v>79</v>
      </c>
      <c r="D153" s="8">
        <v>0</v>
      </c>
      <c r="E153" s="8">
        <v>0</v>
      </c>
      <c r="F153" s="8">
        <v>0</v>
      </c>
      <c r="G153" s="38">
        <v>1</v>
      </c>
      <c r="H153" s="8">
        <v>0</v>
      </c>
      <c r="I153" s="3">
        <v>0</v>
      </c>
      <c r="J153" s="54">
        <v>0</v>
      </c>
      <c r="K153" s="54">
        <v>0</v>
      </c>
      <c r="L153" s="54">
        <v>0</v>
      </c>
      <c r="M153" s="54">
        <v>0</v>
      </c>
      <c r="N153" s="9"/>
      <c r="O153" s="3">
        <f t="shared" si="28"/>
        <v>1</v>
      </c>
      <c r="P153" s="6">
        <f t="shared" si="29"/>
        <v>0.22624434389140274</v>
      </c>
      <c r="Q153" s="9"/>
    </row>
    <row r="154" spans="2:17" ht="16.5" customHeight="1">
      <c r="B154" s="7"/>
      <c r="C154" t="s">
        <v>80</v>
      </c>
      <c r="D154" s="8">
        <v>0</v>
      </c>
      <c r="E154" s="8">
        <v>33</v>
      </c>
      <c r="F154" s="8">
        <v>13</v>
      </c>
      <c r="G154" s="38">
        <v>5</v>
      </c>
      <c r="H154" s="8">
        <v>0</v>
      </c>
      <c r="I154" s="3">
        <v>0</v>
      </c>
      <c r="J154" s="54">
        <v>0</v>
      </c>
      <c r="K154" s="54">
        <v>0</v>
      </c>
      <c r="L154" s="54">
        <v>0</v>
      </c>
      <c r="M154" s="54">
        <v>0</v>
      </c>
      <c r="N154" s="9"/>
      <c r="O154" s="3">
        <f t="shared" si="28"/>
        <v>51</v>
      </c>
      <c r="P154" s="6">
        <f t="shared" si="29"/>
        <v>11.538461538461538</v>
      </c>
      <c r="Q154" s="9"/>
    </row>
    <row r="155" spans="2:17" ht="16.5" customHeight="1">
      <c r="B155" s="7"/>
      <c r="C155" t="s">
        <v>81</v>
      </c>
      <c r="D155" s="8">
        <v>5</v>
      </c>
      <c r="E155" s="8">
        <v>2</v>
      </c>
      <c r="F155" s="8">
        <v>0</v>
      </c>
      <c r="G155" s="38">
        <v>0</v>
      </c>
      <c r="H155" s="8">
        <v>1</v>
      </c>
      <c r="I155" s="3">
        <v>2</v>
      </c>
      <c r="J155" s="54">
        <v>3</v>
      </c>
      <c r="K155" s="54">
        <v>0</v>
      </c>
      <c r="L155" s="54">
        <v>5</v>
      </c>
      <c r="M155" s="54">
        <v>0</v>
      </c>
      <c r="N155" s="9"/>
      <c r="O155" s="3">
        <f t="shared" si="28"/>
        <v>18</v>
      </c>
      <c r="P155" s="6">
        <f t="shared" si="29"/>
        <v>4.072398190045249</v>
      </c>
      <c r="Q155" s="9"/>
    </row>
    <row r="156" spans="2:17" ht="16.5" customHeight="1">
      <c r="B156" s="7"/>
      <c r="C156" t="s">
        <v>82</v>
      </c>
      <c r="D156" s="8">
        <v>0</v>
      </c>
      <c r="E156" s="8">
        <v>0</v>
      </c>
      <c r="F156" s="8">
        <v>0</v>
      </c>
      <c r="G156" s="38">
        <v>3</v>
      </c>
      <c r="H156" s="8">
        <v>0</v>
      </c>
      <c r="I156" s="3">
        <v>0</v>
      </c>
      <c r="J156" s="54">
        <v>0</v>
      </c>
      <c r="K156" s="54">
        <v>0</v>
      </c>
      <c r="L156" s="54">
        <v>0</v>
      </c>
      <c r="M156" s="54">
        <v>0</v>
      </c>
      <c r="N156" s="9"/>
      <c r="O156" s="3">
        <f t="shared" si="28"/>
        <v>3</v>
      </c>
      <c r="P156" s="6">
        <f t="shared" si="29"/>
        <v>0.6787330316742082</v>
      </c>
      <c r="Q156" s="9"/>
    </row>
    <row r="157" spans="2:17" ht="16.5" customHeight="1">
      <c r="B157" s="7"/>
      <c r="C157" t="s">
        <v>83</v>
      </c>
      <c r="D157" s="8">
        <v>0</v>
      </c>
      <c r="E157" s="8">
        <v>0</v>
      </c>
      <c r="F157" s="8">
        <v>6</v>
      </c>
      <c r="G157" s="38">
        <v>0</v>
      </c>
      <c r="H157" s="8">
        <v>0</v>
      </c>
      <c r="I157" s="3">
        <v>2</v>
      </c>
      <c r="J157" s="54">
        <v>0</v>
      </c>
      <c r="K157" s="54">
        <v>0</v>
      </c>
      <c r="L157" s="54">
        <v>0</v>
      </c>
      <c r="M157" s="54">
        <v>0</v>
      </c>
      <c r="N157" s="9"/>
      <c r="O157" s="3">
        <f t="shared" si="28"/>
        <v>8</v>
      </c>
      <c r="P157" s="6">
        <f t="shared" si="29"/>
        <v>1.809954751131222</v>
      </c>
      <c r="Q157" s="9"/>
    </row>
    <row r="158" spans="2:17" ht="16.5" customHeight="1">
      <c r="B158" s="7"/>
      <c r="C158" t="s">
        <v>84</v>
      </c>
      <c r="D158" s="8">
        <v>4</v>
      </c>
      <c r="E158" s="8">
        <v>9</v>
      </c>
      <c r="F158" s="8">
        <v>3</v>
      </c>
      <c r="G158" s="38">
        <v>0</v>
      </c>
      <c r="H158" s="8">
        <v>0</v>
      </c>
      <c r="I158" s="3">
        <v>0</v>
      </c>
      <c r="J158" s="54">
        <v>0</v>
      </c>
      <c r="K158" s="54">
        <v>0</v>
      </c>
      <c r="L158" s="54">
        <v>0</v>
      </c>
      <c r="M158" s="54">
        <v>0</v>
      </c>
      <c r="N158" s="9"/>
      <c r="O158" s="3">
        <f t="shared" si="28"/>
        <v>16</v>
      </c>
      <c r="P158" s="6">
        <f t="shared" si="29"/>
        <v>3.619909502262444</v>
      </c>
      <c r="Q158" s="9"/>
    </row>
    <row r="159" spans="2:17" ht="16.5" customHeight="1">
      <c r="B159" s="7"/>
      <c r="C159" t="s">
        <v>86</v>
      </c>
      <c r="D159" s="8">
        <v>7</v>
      </c>
      <c r="E159" s="8">
        <v>0</v>
      </c>
      <c r="F159" s="8">
        <v>5</v>
      </c>
      <c r="G159" s="38">
        <v>4</v>
      </c>
      <c r="H159" s="8">
        <v>1</v>
      </c>
      <c r="I159" s="3">
        <v>0</v>
      </c>
      <c r="J159" s="54">
        <v>2</v>
      </c>
      <c r="K159" s="54">
        <v>0</v>
      </c>
      <c r="L159" s="54">
        <v>5</v>
      </c>
      <c r="M159" s="54">
        <v>0</v>
      </c>
      <c r="N159" s="9"/>
      <c r="O159" s="3">
        <f t="shared" si="28"/>
        <v>24</v>
      </c>
      <c r="P159" s="6">
        <f t="shared" si="29"/>
        <v>5.429864253393665</v>
      </c>
      <c r="Q159" s="9"/>
    </row>
    <row r="160" spans="2:17" ht="16.5" customHeight="1">
      <c r="B160" s="7"/>
      <c r="C160" t="s">
        <v>87</v>
      </c>
      <c r="D160" s="8">
        <v>0</v>
      </c>
      <c r="E160" s="8">
        <v>0</v>
      </c>
      <c r="F160" s="8">
        <v>0</v>
      </c>
      <c r="G160" s="38">
        <v>10</v>
      </c>
      <c r="H160" s="8">
        <v>0</v>
      </c>
      <c r="I160" s="3">
        <v>5</v>
      </c>
      <c r="J160" s="54">
        <v>11</v>
      </c>
      <c r="K160" s="54">
        <v>0</v>
      </c>
      <c r="L160" s="54">
        <v>58</v>
      </c>
      <c r="M160" s="54">
        <v>2</v>
      </c>
      <c r="N160" s="9"/>
      <c r="O160" s="3">
        <f t="shared" si="28"/>
        <v>86</v>
      </c>
      <c r="P160" s="6">
        <f t="shared" si="29"/>
        <v>19.457013574660635</v>
      </c>
      <c r="Q160" s="9"/>
    </row>
    <row r="161" spans="2:17" ht="16.5" customHeight="1">
      <c r="B161" s="7"/>
      <c r="C161" t="s">
        <v>85</v>
      </c>
      <c r="D161" s="8">
        <v>7</v>
      </c>
      <c r="E161" s="8">
        <v>0</v>
      </c>
      <c r="F161" s="8">
        <v>0</v>
      </c>
      <c r="G161" s="38">
        <v>0</v>
      </c>
      <c r="H161" s="8">
        <v>0</v>
      </c>
      <c r="I161" s="3">
        <v>4</v>
      </c>
      <c r="J161" s="54">
        <v>4</v>
      </c>
      <c r="K161" s="54">
        <v>0</v>
      </c>
      <c r="L161" s="54">
        <v>0</v>
      </c>
      <c r="M161" s="54">
        <v>0</v>
      </c>
      <c r="N161" s="9"/>
      <c r="O161" s="3">
        <f t="shared" si="28"/>
        <v>15</v>
      </c>
      <c r="P161" s="6">
        <f t="shared" si="29"/>
        <v>3.3936651583710407</v>
      </c>
      <c r="Q161" s="9"/>
    </row>
    <row r="162" spans="2:17" ht="16.5" customHeight="1">
      <c r="B162" s="10"/>
      <c r="C162" s="11" t="s">
        <v>8</v>
      </c>
      <c r="D162" s="12">
        <f aca="true" t="shared" si="30" ref="D162:M162">SUM(D146:D161)</f>
        <v>49</v>
      </c>
      <c r="E162" s="12">
        <f t="shared" si="30"/>
        <v>59</v>
      </c>
      <c r="F162" s="12">
        <f t="shared" si="30"/>
        <v>66</v>
      </c>
      <c r="G162" s="39">
        <f t="shared" si="30"/>
        <v>43</v>
      </c>
      <c r="H162" s="12">
        <f t="shared" si="30"/>
        <v>14</v>
      </c>
      <c r="I162" s="13">
        <f t="shared" si="30"/>
        <v>49</v>
      </c>
      <c r="J162" s="55">
        <f t="shared" si="30"/>
        <v>58</v>
      </c>
      <c r="K162" s="55">
        <f t="shared" si="30"/>
        <v>0</v>
      </c>
      <c r="L162" s="55">
        <f t="shared" si="30"/>
        <v>92</v>
      </c>
      <c r="M162" s="55">
        <f t="shared" si="30"/>
        <v>12</v>
      </c>
      <c r="N162" s="14"/>
      <c r="O162" s="13">
        <f>SUM(O146:O161)</f>
        <v>442</v>
      </c>
      <c r="P162" s="15">
        <f>(O162/$O$535)*100</f>
        <v>2.745682693502298</v>
      </c>
      <c r="Q162" s="14"/>
    </row>
    <row r="163" spans="2:17" ht="16.5" customHeight="1">
      <c r="B163" s="7"/>
      <c r="D163" s="8"/>
      <c r="E163" s="8"/>
      <c r="F163" s="8"/>
      <c r="G163" s="38"/>
      <c r="H163" s="8"/>
      <c r="I163" s="3"/>
      <c r="J163" s="54"/>
      <c r="K163" s="54"/>
      <c r="L163" s="54"/>
      <c r="M163" s="54"/>
      <c r="N163" s="9"/>
      <c r="O163" s="3"/>
      <c r="P163" s="3"/>
      <c r="Q163" s="9"/>
    </row>
    <row r="164" spans="2:17" ht="16.5" customHeight="1">
      <c r="B164" s="7" t="s">
        <v>88</v>
      </c>
      <c r="C164" t="s">
        <v>89</v>
      </c>
      <c r="D164" s="8">
        <v>0</v>
      </c>
      <c r="E164" s="8">
        <v>0</v>
      </c>
      <c r="F164" s="8">
        <v>0</v>
      </c>
      <c r="G164" s="38">
        <v>0</v>
      </c>
      <c r="H164" s="8">
        <v>0</v>
      </c>
      <c r="I164" s="3">
        <v>0</v>
      </c>
      <c r="J164" s="54">
        <v>0</v>
      </c>
      <c r="K164" s="54">
        <v>0</v>
      </c>
      <c r="L164" s="54">
        <v>0</v>
      </c>
      <c r="M164" s="54">
        <v>0</v>
      </c>
      <c r="N164" s="9"/>
      <c r="O164" s="3">
        <f aca="true" t="shared" si="31" ref="O164:O176">SUM(D164:N164)</f>
        <v>0</v>
      </c>
      <c r="P164" s="6">
        <f aca="true" t="shared" si="32" ref="P164:P176">(O164/$O$177)*100</f>
        <v>0</v>
      </c>
      <c r="Q164" s="9"/>
    </row>
    <row r="165" spans="2:17" ht="16.5" customHeight="1">
      <c r="B165" s="7"/>
      <c r="C165" t="s">
        <v>90</v>
      </c>
      <c r="D165" s="8">
        <v>0</v>
      </c>
      <c r="E165" s="8">
        <v>0</v>
      </c>
      <c r="F165" s="8">
        <v>0</v>
      </c>
      <c r="G165" s="38">
        <v>0</v>
      </c>
      <c r="H165" s="8">
        <v>0</v>
      </c>
      <c r="I165" s="3">
        <v>0</v>
      </c>
      <c r="J165" s="54">
        <v>0</v>
      </c>
      <c r="K165" s="54">
        <v>0</v>
      </c>
      <c r="L165" s="54">
        <v>0</v>
      </c>
      <c r="M165" s="54">
        <v>0</v>
      </c>
      <c r="N165" s="9"/>
      <c r="O165" s="3">
        <f t="shared" si="31"/>
        <v>0</v>
      </c>
      <c r="P165" s="6">
        <f t="shared" si="32"/>
        <v>0</v>
      </c>
      <c r="Q165" s="9"/>
    </row>
    <row r="166" spans="2:17" ht="16.5" customHeight="1">
      <c r="B166" s="7"/>
      <c r="C166" t="s">
        <v>74</v>
      </c>
      <c r="D166" s="8">
        <v>4</v>
      </c>
      <c r="E166" s="8">
        <v>0</v>
      </c>
      <c r="F166" s="8">
        <v>0</v>
      </c>
      <c r="G166" s="38">
        <v>0</v>
      </c>
      <c r="H166" s="8">
        <v>0</v>
      </c>
      <c r="I166" s="3">
        <v>0</v>
      </c>
      <c r="J166" s="54">
        <v>0</v>
      </c>
      <c r="K166" s="54">
        <v>0</v>
      </c>
      <c r="L166" s="54">
        <v>6</v>
      </c>
      <c r="M166" s="54">
        <v>2</v>
      </c>
      <c r="N166" s="9"/>
      <c r="O166" s="3">
        <f t="shared" si="31"/>
        <v>12</v>
      </c>
      <c r="P166" s="6">
        <f t="shared" si="32"/>
        <v>4.597701149425287</v>
      </c>
      <c r="Q166" s="9"/>
    </row>
    <row r="167" spans="2:17" ht="16.5" customHeight="1">
      <c r="B167" s="7"/>
      <c r="C167" t="s">
        <v>91</v>
      </c>
      <c r="D167" s="8">
        <v>0</v>
      </c>
      <c r="E167" s="8">
        <v>0</v>
      </c>
      <c r="F167" s="8">
        <v>0</v>
      </c>
      <c r="G167" s="38">
        <v>2</v>
      </c>
      <c r="H167" s="8">
        <v>0</v>
      </c>
      <c r="I167" s="3">
        <v>0</v>
      </c>
      <c r="J167" s="54">
        <v>0</v>
      </c>
      <c r="K167" s="54">
        <v>0</v>
      </c>
      <c r="L167" s="54">
        <v>11</v>
      </c>
      <c r="M167" s="54">
        <v>0</v>
      </c>
      <c r="N167" s="9"/>
      <c r="O167" s="3">
        <f t="shared" si="31"/>
        <v>13</v>
      </c>
      <c r="P167" s="6">
        <f t="shared" si="32"/>
        <v>4.980842911877394</v>
      </c>
      <c r="Q167" s="9"/>
    </row>
    <row r="168" spans="2:17" ht="16.5" customHeight="1">
      <c r="B168" s="7"/>
      <c r="C168" t="s">
        <v>92</v>
      </c>
      <c r="D168" s="8">
        <v>0</v>
      </c>
      <c r="E168" s="8">
        <v>0</v>
      </c>
      <c r="F168" s="8">
        <v>0</v>
      </c>
      <c r="G168" s="38">
        <v>3</v>
      </c>
      <c r="H168" s="8">
        <v>0</v>
      </c>
      <c r="I168" s="3">
        <v>0</v>
      </c>
      <c r="J168" s="54">
        <v>0</v>
      </c>
      <c r="K168" s="54">
        <v>0</v>
      </c>
      <c r="L168" s="54">
        <v>0</v>
      </c>
      <c r="M168" s="54">
        <v>0</v>
      </c>
      <c r="N168" s="9"/>
      <c r="O168" s="3">
        <f t="shared" si="31"/>
        <v>3</v>
      </c>
      <c r="P168" s="6">
        <f t="shared" si="32"/>
        <v>1.1494252873563218</v>
      </c>
      <c r="Q168" s="9"/>
    </row>
    <row r="169" spans="2:17" ht="16.5" customHeight="1">
      <c r="B169" s="7"/>
      <c r="C169" t="s">
        <v>318</v>
      </c>
      <c r="D169" s="8">
        <v>0</v>
      </c>
      <c r="E169" s="8">
        <v>0</v>
      </c>
      <c r="F169" s="8">
        <v>0</v>
      </c>
      <c r="G169" s="38">
        <v>0</v>
      </c>
      <c r="H169" s="8">
        <v>6</v>
      </c>
      <c r="I169" s="3">
        <v>14</v>
      </c>
      <c r="J169" s="54">
        <v>37</v>
      </c>
      <c r="K169" s="54">
        <v>37</v>
      </c>
      <c r="L169" s="54">
        <v>0</v>
      </c>
      <c r="M169" s="54">
        <v>0</v>
      </c>
      <c r="N169" s="9"/>
      <c r="O169" s="3">
        <f t="shared" si="31"/>
        <v>94</v>
      </c>
      <c r="P169" s="6">
        <f t="shared" si="32"/>
        <v>36.015325670498086</v>
      </c>
      <c r="Q169" s="9"/>
    </row>
    <row r="170" spans="2:17" ht="16.5" customHeight="1">
      <c r="B170" s="7"/>
      <c r="C170" t="s">
        <v>93</v>
      </c>
      <c r="D170" s="8">
        <v>0</v>
      </c>
      <c r="E170" s="8">
        <v>0</v>
      </c>
      <c r="F170" s="8">
        <v>0</v>
      </c>
      <c r="G170" s="38">
        <v>8</v>
      </c>
      <c r="H170" s="8">
        <v>0</v>
      </c>
      <c r="I170" s="3">
        <v>0</v>
      </c>
      <c r="J170" s="54">
        <v>0</v>
      </c>
      <c r="K170" s="54">
        <v>0</v>
      </c>
      <c r="L170" s="54">
        <v>11</v>
      </c>
      <c r="M170" s="54">
        <v>0</v>
      </c>
      <c r="N170" s="9"/>
      <c r="O170" s="3">
        <f t="shared" si="31"/>
        <v>19</v>
      </c>
      <c r="P170" s="6">
        <f t="shared" si="32"/>
        <v>7.2796934865900385</v>
      </c>
      <c r="Q170" s="9"/>
    </row>
    <row r="171" spans="2:17" ht="16.5" customHeight="1">
      <c r="B171" s="7"/>
      <c r="C171" t="s">
        <v>94</v>
      </c>
      <c r="D171" s="8">
        <v>0</v>
      </c>
      <c r="E171" s="8">
        <v>0</v>
      </c>
      <c r="F171" s="8">
        <v>0</v>
      </c>
      <c r="G171" s="38">
        <v>2</v>
      </c>
      <c r="H171" s="8">
        <v>0</v>
      </c>
      <c r="I171" s="3">
        <v>0</v>
      </c>
      <c r="J171" s="54">
        <v>0</v>
      </c>
      <c r="K171" s="54">
        <v>0</v>
      </c>
      <c r="L171" s="54">
        <v>0</v>
      </c>
      <c r="M171" s="54">
        <v>0</v>
      </c>
      <c r="N171" s="9"/>
      <c r="O171" s="3">
        <f t="shared" si="31"/>
        <v>2</v>
      </c>
      <c r="P171" s="6">
        <f t="shared" si="32"/>
        <v>0.7662835249042145</v>
      </c>
      <c r="Q171" s="9"/>
    </row>
    <row r="172" spans="2:19" ht="16.5" customHeight="1">
      <c r="B172" s="7"/>
      <c r="C172" t="s">
        <v>95</v>
      </c>
      <c r="D172" s="8">
        <v>0</v>
      </c>
      <c r="E172" s="8">
        <v>0</v>
      </c>
      <c r="F172" s="8">
        <v>0</v>
      </c>
      <c r="G172" s="38">
        <v>1</v>
      </c>
      <c r="H172" s="8">
        <v>0</v>
      </c>
      <c r="I172" s="3">
        <v>0</v>
      </c>
      <c r="J172" s="54">
        <v>0</v>
      </c>
      <c r="K172" s="54">
        <v>0</v>
      </c>
      <c r="L172" s="54">
        <v>8</v>
      </c>
      <c r="M172" s="54">
        <v>0</v>
      </c>
      <c r="N172" s="9"/>
      <c r="O172" s="3">
        <f t="shared" si="31"/>
        <v>9</v>
      </c>
      <c r="P172" s="6">
        <f t="shared" si="32"/>
        <v>3.4482758620689653</v>
      </c>
      <c r="Q172" s="9"/>
      <c r="S172" s="3"/>
    </row>
    <row r="173" spans="2:20" ht="16.5" customHeight="1">
      <c r="B173" s="7"/>
      <c r="C173" t="s">
        <v>96</v>
      </c>
      <c r="D173" s="8">
        <v>17</v>
      </c>
      <c r="E173" s="8">
        <v>0</v>
      </c>
      <c r="F173" s="8">
        <v>0</v>
      </c>
      <c r="G173" s="38">
        <v>5</v>
      </c>
      <c r="H173" s="8">
        <v>0</v>
      </c>
      <c r="I173" s="3">
        <v>2</v>
      </c>
      <c r="J173" s="54">
        <v>12</v>
      </c>
      <c r="K173" s="54">
        <v>0</v>
      </c>
      <c r="L173" s="54">
        <v>0</v>
      </c>
      <c r="M173" s="54">
        <v>0</v>
      </c>
      <c r="N173" s="9"/>
      <c r="O173" s="3">
        <f t="shared" si="31"/>
        <v>36</v>
      </c>
      <c r="P173" s="6">
        <f t="shared" si="32"/>
        <v>13.793103448275861</v>
      </c>
      <c r="Q173" s="9"/>
      <c r="S173" s="3"/>
      <c r="T173" s="3"/>
    </row>
    <row r="174" spans="2:20" ht="16.5" customHeight="1">
      <c r="B174" s="7"/>
      <c r="C174" t="s">
        <v>97</v>
      </c>
      <c r="D174" s="8">
        <v>0</v>
      </c>
      <c r="E174" s="8">
        <v>1</v>
      </c>
      <c r="F174" s="8">
        <v>0</v>
      </c>
      <c r="G174" s="38">
        <v>0</v>
      </c>
      <c r="H174" s="8">
        <v>0</v>
      </c>
      <c r="I174" s="3">
        <v>0</v>
      </c>
      <c r="J174" s="54">
        <v>0</v>
      </c>
      <c r="K174" s="54">
        <v>0</v>
      </c>
      <c r="L174" s="54">
        <v>0</v>
      </c>
      <c r="M174" s="54">
        <v>23</v>
      </c>
      <c r="N174" s="9"/>
      <c r="O174" s="3">
        <f t="shared" si="31"/>
        <v>24</v>
      </c>
      <c r="P174" s="6">
        <f t="shared" si="32"/>
        <v>9.195402298850574</v>
      </c>
      <c r="Q174" s="9"/>
      <c r="S174" s="3"/>
      <c r="T174" s="3"/>
    </row>
    <row r="175" spans="2:20" ht="16.5" customHeight="1">
      <c r="B175" s="7"/>
      <c r="C175" t="s">
        <v>98</v>
      </c>
      <c r="D175" s="8">
        <f>1+3+1</f>
        <v>5</v>
      </c>
      <c r="E175" s="8">
        <v>0</v>
      </c>
      <c r="F175" s="8">
        <f>13+2+23+3</f>
        <v>41</v>
      </c>
      <c r="G175" s="38">
        <v>0</v>
      </c>
      <c r="H175" s="8">
        <v>0</v>
      </c>
      <c r="I175" s="3">
        <v>0</v>
      </c>
      <c r="J175" s="54">
        <v>0</v>
      </c>
      <c r="K175" s="54">
        <v>0</v>
      </c>
      <c r="L175" s="54">
        <v>0</v>
      </c>
      <c r="M175" s="54">
        <v>0</v>
      </c>
      <c r="N175" s="9"/>
      <c r="O175" s="3">
        <f t="shared" si="31"/>
        <v>46</v>
      </c>
      <c r="P175" s="6">
        <f t="shared" si="32"/>
        <v>17.624521072796934</v>
      </c>
      <c r="Q175" s="9"/>
      <c r="S175" s="3"/>
      <c r="T175" s="3"/>
    </row>
    <row r="176" spans="2:20" ht="16.5" customHeight="1">
      <c r="B176" s="7"/>
      <c r="C176" t="s">
        <v>99</v>
      </c>
      <c r="D176" s="8">
        <v>0</v>
      </c>
      <c r="E176" s="8">
        <v>0</v>
      </c>
      <c r="F176" s="8">
        <v>0</v>
      </c>
      <c r="G176" s="38">
        <v>3</v>
      </c>
      <c r="H176" s="8">
        <v>0</v>
      </c>
      <c r="I176" s="3">
        <v>0</v>
      </c>
      <c r="J176" s="54">
        <v>0</v>
      </c>
      <c r="K176" s="54">
        <v>0</v>
      </c>
      <c r="L176" s="54">
        <v>0</v>
      </c>
      <c r="M176" s="54">
        <v>0</v>
      </c>
      <c r="N176" s="9"/>
      <c r="O176" s="3">
        <f t="shared" si="31"/>
        <v>3</v>
      </c>
      <c r="P176" s="6">
        <f t="shared" si="32"/>
        <v>1.1494252873563218</v>
      </c>
      <c r="Q176" s="9"/>
      <c r="S176" s="3"/>
      <c r="T176" s="3"/>
    </row>
    <row r="177" spans="2:20" ht="16.5" customHeight="1">
      <c r="B177" s="10"/>
      <c r="C177" s="11" t="s">
        <v>8</v>
      </c>
      <c r="D177" s="12">
        <f aca="true" t="shared" si="33" ref="D177:M177">SUM(D163:D176)</f>
        <v>26</v>
      </c>
      <c r="E177" s="12">
        <f t="shared" si="33"/>
        <v>1</v>
      </c>
      <c r="F177" s="12">
        <f t="shared" si="33"/>
        <v>41</v>
      </c>
      <c r="G177" s="39">
        <f t="shared" si="33"/>
        <v>24</v>
      </c>
      <c r="H177" s="12">
        <f t="shared" si="33"/>
        <v>6</v>
      </c>
      <c r="I177" s="13">
        <f t="shared" si="33"/>
        <v>16</v>
      </c>
      <c r="J177" s="55">
        <f t="shared" si="33"/>
        <v>49</v>
      </c>
      <c r="K177" s="55">
        <f t="shared" si="33"/>
        <v>37</v>
      </c>
      <c r="L177" s="55">
        <f t="shared" si="33"/>
        <v>36</v>
      </c>
      <c r="M177" s="55">
        <f t="shared" si="33"/>
        <v>25</v>
      </c>
      <c r="N177" s="14"/>
      <c r="O177" s="13">
        <f>SUM(O163:O176)</f>
        <v>261</v>
      </c>
      <c r="P177" s="15">
        <f>(O177/$O$535)*100</f>
        <v>1.6213194185613118</v>
      </c>
      <c r="Q177" s="14"/>
      <c r="S177" s="3"/>
      <c r="T177" s="3"/>
    </row>
    <row r="178" spans="2:20" ht="16.5" customHeight="1">
      <c r="B178" s="7"/>
      <c r="D178" s="8"/>
      <c r="E178" s="8"/>
      <c r="F178" s="8"/>
      <c r="G178" s="38"/>
      <c r="H178" s="8"/>
      <c r="I178" s="3"/>
      <c r="J178" s="54"/>
      <c r="K178" s="54"/>
      <c r="L178" s="54"/>
      <c r="M178" s="54"/>
      <c r="N178" s="9"/>
      <c r="O178" s="3"/>
      <c r="P178" s="3"/>
      <c r="Q178" s="9"/>
      <c r="S178" s="3"/>
      <c r="T178" s="3"/>
    </row>
    <row r="179" spans="2:20" ht="16.5" customHeight="1">
      <c r="B179" s="7" t="s">
        <v>100</v>
      </c>
      <c r="C179" t="s">
        <v>101</v>
      </c>
      <c r="D179" s="8">
        <v>0</v>
      </c>
      <c r="E179" s="8">
        <f>7+14</f>
        <v>21</v>
      </c>
      <c r="F179" s="8">
        <v>0</v>
      </c>
      <c r="G179" s="38">
        <v>0</v>
      </c>
      <c r="H179" s="8">
        <v>0</v>
      </c>
      <c r="I179" s="3">
        <v>0</v>
      </c>
      <c r="J179" s="54">
        <v>0</v>
      </c>
      <c r="K179" s="54">
        <v>0</v>
      </c>
      <c r="L179" s="54">
        <v>0</v>
      </c>
      <c r="M179" s="54">
        <v>0</v>
      </c>
      <c r="N179" s="9"/>
      <c r="O179" s="3">
        <f aca="true" t="shared" si="34" ref="O179:O184">SUM(D179:N179)</f>
        <v>21</v>
      </c>
      <c r="P179" s="6">
        <f aca="true" t="shared" si="35" ref="P179:P184">(O179/$O$185)*100</f>
        <v>8.433734939759036</v>
      </c>
      <c r="Q179" s="9"/>
      <c r="S179" s="3"/>
      <c r="T179" s="3"/>
    </row>
    <row r="180" spans="2:20" ht="16.5" customHeight="1">
      <c r="B180" s="7"/>
      <c r="C180" t="s">
        <v>158</v>
      </c>
      <c r="D180" s="8">
        <v>0</v>
      </c>
      <c r="E180" s="8">
        <v>0</v>
      </c>
      <c r="F180" s="8">
        <v>0</v>
      </c>
      <c r="G180" s="38">
        <v>0</v>
      </c>
      <c r="H180" s="8">
        <v>0</v>
      </c>
      <c r="I180" s="3">
        <v>0</v>
      </c>
      <c r="J180" s="54">
        <v>4</v>
      </c>
      <c r="K180" s="54">
        <v>12</v>
      </c>
      <c r="L180" s="54">
        <v>0</v>
      </c>
      <c r="M180" s="54">
        <v>16</v>
      </c>
      <c r="N180" s="9"/>
      <c r="O180" s="3">
        <f t="shared" si="34"/>
        <v>32</v>
      </c>
      <c r="P180" s="6">
        <f t="shared" si="35"/>
        <v>12.851405622489958</v>
      </c>
      <c r="Q180" s="9"/>
      <c r="S180" s="3"/>
      <c r="T180" s="3"/>
    </row>
    <row r="181" spans="2:20" ht="16.5" customHeight="1">
      <c r="B181" s="7"/>
      <c r="C181" t="s">
        <v>414</v>
      </c>
      <c r="D181" s="8">
        <v>0</v>
      </c>
      <c r="E181" s="8">
        <v>0</v>
      </c>
      <c r="F181" s="8">
        <v>0</v>
      </c>
      <c r="G181" s="38">
        <v>0</v>
      </c>
      <c r="H181" s="8">
        <v>0</v>
      </c>
      <c r="I181" s="3">
        <v>0</v>
      </c>
      <c r="J181" s="54">
        <v>0</v>
      </c>
      <c r="K181" s="54">
        <v>21</v>
      </c>
      <c r="L181" s="54">
        <v>0</v>
      </c>
      <c r="M181" s="54">
        <v>0</v>
      </c>
      <c r="N181" s="9"/>
      <c r="O181" s="3">
        <f t="shared" si="34"/>
        <v>21</v>
      </c>
      <c r="P181" s="6">
        <f t="shared" si="35"/>
        <v>8.433734939759036</v>
      </c>
      <c r="Q181" s="9"/>
      <c r="S181" s="3"/>
      <c r="T181" s="3"/>
    </row>
    <row r="182" spans="2:20" ht="16.5" customHeight="1">
      <c r="B182" s="7"/>
      <c r="C182" t="s">
        <v>103</v>
      </c>
      <c r="D182" s="8">
        <v>0</v>
      </c>
      <c r="E182" s="8">
        <v>0</v>
      </c>
      <c r="F182" s="8">
        <v>0</v>
      </c>
      <c r="G182" s="38">
        <v>0</v>
      </c>
      <c r="H182" s="8">
        <v>0</v>
      </c>
      <c r="I182" s="3">
        <v>0</v>
      </c>
      <c r="J182" s="54">
        <v>0</v>
      </c>
      <c r="K182" s="54">
        <v>25</v>
      </c>
      <c r="L182" s="54">
        <v>21</v>
      </c>
      <c r="M182" s="54">
        <v>68</v>
      </c>
      <c r="N182" s="9"/>
      <c r="O182" s="3">
        <f t="shared" si="34"/>
        <v>114</v>
      </c>
      <c r="P182" s="6">
        <f t="shared" si="35"/>
        <v>45.78313253012048</v>
      </c>
      <c r="Q182" s="9"/>
      <c r="S182" s="3"/>
      <c r="T182" s="3"/>
    </row>
    <row r="183" spans="2:20" ht="16.5" customHeight="1">
      <c r="B183" s="7"/>
      <c r="C183" t="s">
        <v>102</v>
      </c>
      <c r="D183" s="8">
        <v>0</v>
      </c>
      <c r="E183" s="8">
        <v>30</v>
      </c>
      <c r="F183" s="8">
        <v>0</v>
      </c>
      <c r="G183" s="38">
        <v>0</v>
      </c>
      <c r="H183" s="8">
        <v>0</v>
      </c>
      <c r="I183" s="3">
        <v>0</v>
      </c>
      <c r="J183" s="54">
        <v>0</v>
      </c>
      <c r="K183" s="54">
        <v>0</v>
      </c>
      <c r="L183" s="54">
        <v>0</v>
      </c>
      <c r="M183" s="54">
        <v>0</v>
      </c>
      <c r="N183" s="9"/>
      <c r="O183" s="3">
        <f t="shared" si="34"/>
        <v>30</v>
      </c>
      <c r="P183" s="6">
        <f t="shared" si="35"/>
        <v>12.048192771084338</v>
      </c>
      <c r="Q183" s="9"/>
      <c r="S183" s="3"/>
      <c r="T183" s="3"/>
    </row>
    <row r="184" spans="2:20" ht="16.5" customHeight="1">
      <c r="B184" s="7"/>
      <c r="C184" t="s">
        <v>320</v>
      </c>
      <c r="D184" s="8">
        <v>0</v>
      </c>
      <c r="E184" s="8">
        <v>0</v>
      </c>
      <c r="F184" s="8">
        <v>0</v>
      </c>
      <c r="G184" s="38">
        <v>0</v>
      </c>
      <c r="H184" s="8">
        <v>6</v>
      </c>
      <c r="I184" s="3">
        <v>0</v>
      </c>
      <c r="J184" s="54">
        <v>0</v>
      </c>
      <c r="K184" s="54">
        <v>25</v>
      </c>
      <c r="L184" s="54">
        <v>0</v>
      </c>
      <c r="M184" s="54">
        <v>0</v>
      </c>
      <c r="N184" s="9"/>
      <c r="O184" s="3">
        <f t="shared" si="34"/>
        <v>31</v>
      </c>
      <c r="P184" s="6">
        <f t="shared" si="35"/>
        <v>12.449799196787147</v>
      </c>
      <c r="Q184" s="9"/>
      <c r="S184" s="3"/>
      <c r="T184" s="3"/>
    </row>
    <row r="185" spans="2:20" ht="16.5" customHeight="1">
      <c r="B185" s="10"/>
      <c r="C185" s="11" t="s">
        <v>8</v>
      </c>
      <c r="D185" s="12">
        <f aca="true" t="shared" si="36" ref="D185:M185">SUM(D178:D184)</f>
        <v>0</v>
      </c>
      <c r="E185" s="12">
        <f t="shared" si="36"/>
        <v>51</v>
      </c>
      <c r="F185" s="12">
        <f t="shared" si="36"/>
        <v>0</v>
      </c>
      <c r="G185" s="39">
        <f t="shared" si="36"/>
        <v>0</v>
      </c>
      <c r="H185" s="12">
        <f t="shared" si="36"/>
        <v>6</v>
      </c>
      <c r="I185" s="13">
        <f t="shared" si="36"/>
        <v>0</v>
      </c>
      <c r="J185" s="55">
        <f t="shared" si="36"/>
        <v>4</v>
      </c>
      <c r="K185" s="55">
        <f t="shared" si="36"/>
        <v>83</v>
      </c>
      <c r="L185" s="55">
        <f t="shared" si="36"/>
        <v>21</v>
      </c>
      <c r="M185" s="55">
        <f t="shared" si="36"/>
        <v>84</v>
      </c>
      <c r="N185" s="14"/>
      <c r="O185" s="13">
        <f>SUM(O178:O184)</f>
        <v>249</v>
      </c>
      <c r="P185" s="15">
        <f>(O185/$O$535)*100</f>
        <v>1.546775997018263</v>
      </c>
      <c r="Q185" s="14"/>
      <c r="S185" s="3"/>
      <c r="T185" s="3"/>
    </row>
    <row r="186" spans="2:20" ht="16.5" customHeight="1">
      <c r="B186" s="7"/>
      <c r="D186" s="8"/>
      <c r="E186" s="8"/>
      <c r="F186" s="8"/>
      <c r="G186" s="38"/>
      <c r="H186" s="8"/>
      <c r="I186" s="3"/>
      <c r="J186" s="54"/>
      <c r="K186" s="54"/>
      <c r="L186" s="54"/>
      <c r="M186" s="54"/>
      <c r="N186" s="9"/>
      <c r="O186" s="3"/>
      <c r="P186" s="3"/>
      <c r="Q186" s="9"/>
      <c r="S186" s="3"/>
      <c r="T186" s="3"/>
    </row>
    <row r="187" spans="2:20" ht="16.5" customHeight="1">
      <c r="B187" s="7" t="s">
        <v>104</v>
      </c>
      <c r="C187" t="s">
        <v>105</v>
      </c>
      <c r="D187" s="8">
        <v>0</v>
      </c>
      <c r="E187" s="8">
        <v>0</v>
      </c>
      <c r="F187" s="8">
        <v>0</v>
      </c>
      <c r="G187" s="38">
        <v>0</v>
      </c>
      <c r="H187" s="8">
        <v>0</v>
      </c>
      <c r="I187" s="3">
        <v>0</v>
      </c>
      <c r="J187" s="54">
        <v>0</v>
      </c>
      <c r="K187" s="54">
        <v>0</v>
      </c>
      <c r="L187" s="54">
        <v>0</v>
      </c>
      <c r="M187" s="54">
        <v>0</v>
      </c>
      <c r="N187" s="9"/>
      <c r="O187" s="3">
        <f aca="true" t="shared" si="37" ref="O187:O193">SUM(D187:N187)</f>
        <v>0</v>
      </c>
      <c r="P187" s="6">
        <f aca="true" t="shared" si="38" ref="P187:P193">(O187/$O$194)*100</f>
        <v>0</v>
      </c>
      <c r="Q187" s="9"/>
      <c r="S187" s="3"/>
      <c r="T187" s="3"/>
    </row>
    <row r="188" spans="2:20" ht="16.5" customHeight="1">
      <c r="B188" s="7"/>
      <c r="C188" t="s">
        <v>461</v>
      </c>
      <c r="D188" s="8">
        <v>0</v>
      </c>
      <c r="E188" s="8">
        <v>0</v>
      </c>
      <c r="F188" s="8">
        <v>0</v>
      </c>
      <c r="G188" s="38">
        <v>0</v>
      </c>
      <c r="H188" s="8">
        <v>0</v>
      </c>
      <c r="I188" s="3">
        <v>0</v>
      </c>
      <c r="J188" s="54">
        <v>0</v>
      </c>
      <c r="K188" s="54">
        <v>0</v>
      </c>
      <c r="L188" s="54">
        <v>0</v>
      </c>
      <c r="M188" s="54">
        <v>1</v>
      </c>
      <c r="N188" s="9"/>
      <c r="O188" s="3">
        <f>SUM(D188:N188)</f>
        <v>1</v>
      </c>
      <c r="P188" s="6">
        <f t="shared" si="38"/>
        <v>0.19646365422396855</v>
      </c>
      <c r="Q188" s="9"/>
      <c r="S188" s="3"/>
      <c r="T188" s="3"/>
    </row>
    <row r="189" spans="2:20" ht="16.5" customHeight="1">
      <c r="B189" s="7"/>
      <c r="C189" t="s">
        <v>106</v>
      </c>
      <c r="D189" s="8">
        <f>12+6</f>
        <v>18</v>
      </c>
      <c r="E189" s="8">
        <v>0</v>
      </c>
      <c r="F189" s="8">
        <v>0</v>
      </c>
      <c r="G189" s="38">
        <v>0</v>
      </c>
      <c r="H189" s="8">
        <v>0</v>
      </c>
      <c r="I189" s="3">
        <v>0</v>
      </c>
      <c r="J189" s="54">
        <v>0</v>
      </c>
      <c r="K189" s="54">
        <v>0</v>
      </c>
      <c r="L189" s="54">
        <v>0</v>
      </c>
      <c r="M189" s="54">
        <v>0</v>
      </c>
      <c r="N189" s="9"/>
      <c r="O189" s="3">
        <f t="shared" si="37"/>
        <v>18</v>
      </c>
      <c r="P189" s="6">
        <f t="shared" si="38"/>
        <v>3.536345776031434</v>
      </c>
      <c r="Q189" s="9"/>
      <c r="S189" s="3"/>
      <c r="T189" s="3"/>
    </row>
    <row r="190" spans="2:20" ht="16.5" customHeight="1">
      <c r="B190" s="7"/>
      <c r="C190" t="s">
        <v>319</v>
      </c>
      <c r="D190" s="8">
        <v>0</v>
      </c>
      <c r="E190" s="8">
        <v>0</v>
      </c>
      <c r="F190" s="8">
        <v>0</v>
      </c>
      <c r="G190" s="38">
        <v>0</v>
      </c>
      <c r="H190" s="8">
        <v>4</v>
      </c>
      <c r="I190" s="3">
        <v>0</v>
      </c>
      <c r="J190" s="54">
        <v>0</v>
      </c>
      <c r="K190" s="54">
        <v>0</v>
      </c>
      <c r="L190" s="54">
        <v>1</v>
      </c>
      <c r="M190" s="54">
        <v>13</v>
      </c>
      <c r="N190" s="9"/>
      <c r="O190" s="3">
        <f t="shared" si="37"/>
        <v>18</v>
      </c>
      <c r="P190" s="6">
        <f t="shared" si="38"/>
        <v>3.536345776031434</v>
      </c>
      <c r="Q190" s="9"/>
      <c r="S190" s="3"/>
      <c r="T190" s="3"/>
    </row>
    <row r="191" spans="2:20" ht="16.5" customHeight="1">
      <c r="B191" s="7"/>
      <c r="C191" t="s">
        <v>107</v>
      </c>
      <c r="D191" s="8">
        <v>11</v>
      </c>
      <c r="E191" s="8">
        <v>0</v>
      </c>
      <c r="F191" s="8">
        <v>0</v>
      </c>
      <c r="G191" s="38">
        <v>0</v>
      </c>
      <c r="H191" s="8">
        <v>3</v>
      </c>
      <c r="I191" s="3">
        <v>20</v>
      </c>
      <c r="J191" s="54">
        <v>7</v>
      </c>
      <c r="K191" s="54">
        <v>0</v>
      </c>
      <c r="L191" s="54">
        <v>9</v>
      </c>
      <c r="M191" s="54">
        <v>0</v>
      </c>
      <c r="N191" s="9"/>
      <c r="O191" s="3">
        <f t="shared" si="37"/>
        <v>50</v>
      </c>
      <c r="P191" s="6">
        <f t="shared" si="38"/>
        <v>9.823182711198427</v>
      </c>
      <c r="Q191" s="9"/>
      <c r="S191" s="3"/>
      <c r="T191" s="3"/>
    </row>
    <row r="192" spans="2:20" ht="16.5" customHeight="1">
      <c r="B192" s="7"/>
      <c r="C192" t="s">
        <v>322</v>
      </c>
      <c r="D192" s="8">
        <v>0</v>
      </c>
      <c r="E192" s="8">
        <v>0</v>
      </c>
      <c r="F192" s="8">
        <v>0</v>
      </c>
      <c r="G192" s="38">
        <v>0</v>
      </c>
      <c r="H192" s="8">
        <v>2</v>
      </c>
      <c r="I192" s="3">
        <v>0</v>
      </c>
      <c r="J192" s="54">
        <v>0</v>
      </c>
      <c r="K192" s="54">
        <v>0</v>
      </c>
      <c r="L192" s="54">
        <v>0</v>
      </c>
      <c r="M192" s="54">
        <v>0</v>
      </c>
      <c r="N192" s="9"/>
      <c r="O192" s="3">
        <f t="shared" si="37"/>
        <v>2</v>
      </c>
      <c r="P192" s="6">
        <f t="shared" si="38"/>
        <v>0.3929273084479371</v>
      </c>
      <c r="Q192" s="9"/>
      <c r="S192" s="3"/>
      <c r="T192" s="3"/>
    </row>
    <row r="193" spans="2:20" ht="16.5" customHeight="1">
      <c r="B193" s="7"/>
      <c r="C193" t="s">
        <v>328</v>
      </c>
      <c r="D193" s="8">
        <v>0</v>
      </c>
      <c r="E193" s="8">
        <v>0</v>
      </c>
      <c r="F193" s="8">
        <v>0</v>
      </c>
      <c r="G193" s="38">
        <v>0</v>
      </c>
      <c r="H193" s="8">
        <v>71</v>
      </c>
      <c r="I193" s="3">
        <v>0</v>
      </c>
      <c r="J193" s="54">
        <v>97</v>
      </c>
      <c r="K193" s="54">
        <v>140</v>
      </c>
      <c r="L193" s="54">
        <v>112</v>
      </c>
      <c r="M193" s="54">
        <v>0</v>
      </c>
      <c r="N193" s="9"/>
      <c r="O193" s="3">
        <f t="shared" si="37"/>
        <v>420</v>
      </c>
      <c r="P193" s="6">
        <f t="shared" si="38"/>
        <v>82.5147347740668</v>
      </c>
      <c r="Q193" s="9"/>
      <c r="S193" s="3"/>
      <c r="T193" s="3"/>
    </row>
    <row r="194" spans="2:20" ht="16.5" customHeight="1">
      <c r="B194" s="10"/>
      <c r="C194" s="11" t="s">
        <v>8</v>
      </c>
      <c r="D194" s="12">
        <f aca="true" t="shared" si="39" ref="D194:M194">SUM(D186:D193)</f>
        <v>29</v>
      </c>
      <c r="E194" s="12">
        <f t="shared" si="39"/>
        <v>0</v>
      </c>
      <c r="F194" s="12">
        <f t="shared" si="39"/>
        <v>0</v>
      </c>
      <c r="G194" s="39">
        <f t="shared" si="39"/>
        <v>0</v>
      </c>
      <c r="H194" s="12">
        <f t="shared" si="39"/>
        <v>80</v>
      </c>
      <c r="I194" s="13">
        <f t="shared" si="39"/>
        <v>20</v>
      </c>
      <c r="J194" s="55">
        <f t="shared" si="39"/>
        <v>104</v>
      </c>
      <c r="K194" s="55">
        <f t="shared" si="39"/>
        <v>140</v>
      </c>
      <c r="L194" s="55">
        <f t="shared" si="39"/>
        <v>122</v>
      </c>
      <c r="M194" s="55">
        <f t="shared" si="39"/>
        <v>14</v>
      </c>
      <c r="N194" s="14"/>
      <c r="O194" s="13">
        <f>SUM(O186:O193)</f>
        <v>509</v>
      </c>
      <c r="P194" s="15">
        <f>(O194/$O$535)*100</f>
        <v>3.1618834637843207</v>
      </c>
      <c r="Q194" s="14"/>
      <c r="S194" s="3"/>
      <c r="T194" s="3"/>
    </row>
    <row r="195" spans="2:20" ht="16.5" customHeight="1">
      <c r="B195" s="7"/>
      <c r="D195" s="8"/>
      <c r="E195" s="8"/>
      <c r="F195" s="8"/>
      <c r="G195" s="38"/>
      <c r="H195" s="8"/>
      <c r="I195" s="3"/>
      <c r="J195" s="54"/>
      <c r="K195" s="54"/>
      <c r="L195" s="54"/>
      <c r="M195" s="54"/>
      <c r="N195" s="9"/>
      <c r="O195" s="3"/>
      <c r="P195" s="3"/>
      <c r="Q195" s="9"/>
      <c r="S195" s="3"/>
      <c r="T195" s="3"/>
    </row>
    <row r="196" spans="2:20" ht="16.5" customHeight="1">
      <c r="B196" s="7" t="s">
        <v>108</v>
      </c>
      <c r="C196" t="s">
        <v>109</v>
      </c>
      <c r="D196" s="8">
        <v>0</v>
      </c>
      <c r="E196" s="8">
        <v>0</v>
      </c>
      <c r="F196" s="8">
        <v>0</v>
      </c>
      <c r="G196" s="38">
        <v>7</v>
      </c>
      <c r="H196" s="8">
        <v>0</v>
      </c>
      <c r="I196" s="3">
        <v>0</v>
      </c>
      <c r="J196" s="54">
        <v>0</v>
      </c>
      <c r="K196" s="54">
        <v>0</v>
      </c>
      <c r="L196" s="54">
        <v>0</v>
      </c>
      <c r="M196" s="54">
        <v>0</v>
      </c>
      <c r="N196" s="9"/>
      <c r="O196" s="3">
        <f aca="true" t="shared" si="40" ref="O196:O205">SUM(D196:N196)</f>
        <v>7</v>
      </c>
      <c r="P196" s="6">
        <f aca="true" t="shared" si="41" ref="P196:P205">(O196/$O$206)*100</f>
        <v>1.9283746556473829</v>
      </c>
      <c r="Q196" s="9"/>
      <c r="S196" s="3"/>
      <c r="T196" s="3"/>
    </row>
    <row r="197" spans="2:20" ht="16.5" customHeight="1">
      <c r="B197" s="7"/>
      <c r="C197" t="s">
        <v>110</v>
      </c>
      <c r="D197" s="8">
        <v>0</v>
      </c>
      <c r="E197" s="8">
        <v>0</v>
      </c>
      <c r="F197" s="8">
        <v>0</v>
      </c>
      <c r="G197" s="38">
        <v>8</v>
      </c>
      <c r="H197" s="8">
        <v>0</v>
      </c>
      <c r="I197" s="3">
        <v>0</v>
      </c>
      <c r="J197" s="54">
        <v>0</v>
      </c>
      <c r="K197" s="54">
        <v>0</v>
      </c>
      <c r="L197" s="54">
        <v>3</v>
      </c>
      <c r="M197" s="54">
        <v>0</v>
      </c>
      <c r="N197" s="9"/>
      <c r="O197" s="3">
        <f t="shared" si="40"/>
        <v>11</v>
      </c>
      <c r="P197" s="6">
        <f t="shared" si="41"/>
        <v>3.0303030303030303</v>
      </c>
      <c r="Q197" s="9"/>
      <c r="S197" s="3"/>
      <c r="T197" s="3"/>
    </row>
    <row r="198" spans="2:20" ht="16.5" customHeight="1">
      <c r="B198" s="7"/>
      <c r="C198" t="s">
        <v>111</v>
      </c>
      <c r="D198" s="8">
        <v>0</v>
      </c>
      <c r="E198" s="8">
        <v>0</v>
      </c>
      <c r="F198" s="8">
        <v>0</v>
      </c>
      <c r="G198" s="38">
        <v>9</v>
      </c>
      <c r="H198" s="8">
        <v>0</v>
      </c>
      <c r="I198" s="3">
        <v>0</v>
      </c>
      <c r="J198" s="54">
        <v>0</v>
      </c>
      <c r="K198" s="54">
        <v>0</v>
      </c>
      <c r="L198" s="54">
        <v>0</v>
      </c>
      <c r="M198" s="54">
        <v>0</v>
      </c>
      <c r="N198" s="9"/>
      <c r="O198" s="3">
        <f t="shared" si="40"/>
        <v>9</v>
      </c>
      <c r="P198" s="6">
        <f t="shared" si="41"/>
        <v>2.479338842975207</v>
      </c>
      <c r="Q198" s="9"/>
      <c r="S198" s="3"/>
      <c r="T198" s="3"/>
    </row>
    <row r="199" spans="2:20" ht="16.5" customHeight="1">
      <c r="B199" s="7"/>
      <c r="C199" t="s">
        <v>112</v>
      </c>
      <c r="D199" s="8">
        <v>0</v>
      </c>
      <c r="E199" s="8">
        <v>0</v>
      </c>
      <c r="F199" s="8">
        <v>0</v>
      </c>
      <c r="G199" s="38">
        <v>1</v>
      </c>
      <c r="H199" s="8">
        <v>0</v>
      </c>
      <c r="I199" s="3">
        <v>0</v>
      </c>
      <c r="J199" s="54">
        <v>0</v>
      </c>
      <c r="K199" s="54">
        <v>0</v>
      </c>
      <c r="L199" s="54">
        <v>0</v>
      </c>
      <c r="M199" s="54">
        <v>0</v>
      </c>
      <c r="N199" s="9"/>
      <c r="O199" s="3">
        <f t="shared" si="40"/>
        <v>1</v>
      </c>
      <c r="P199" s="6">
        <f t="shared" si="41"/>
        <v>0.27548209366391185</v>
      </c>
      <c r="Q199" s="9"/>
      <c r="S199" s="3"/>
      <c r="T199" s="3"/>
    </row>
    <row r="200" spans="2:20" ht="16.5" customHeight="1">
      <c r="B200" s="7"/>
      <c r="C200" t="s">
        <v>93</v>
      </c>
      <c r="D200" s="8">
        <v>0</v>
      </c>
      <c r="E200" s="8">
        <v>0</v>
      </c>
      <c r="F200" s="8">
        <v>0</v>
      </c>
      <c r="G200" s="38">
        <v>0</v>
      </c>
      <c r="H200" s="8">
        <v>0</v>
      </c>
      <c r="I200" s="3">
        <v>0</v>
      </c>
      <c r="J200" s="54">
        <v>0</v>
      </c>
      <c r="K200" s="54">
        <v>0</v>
      </c>
      <c r="L200" s="54">
        <v>4</v>
      </c>
      <c r="M200" s="54">
        <v>0</v>
      </c>
      <c r="N200" s="9"/>
      <c r="O200" s="3">
        <f t="shared" si="40"/>
        <v>4</v>
      </c>
      <c r="P200" s="6">
        <f t="shared" si="41"/>
        <v>1.1019283746556474</v>
      </c>
      <c r="Q200" s="9"/>
      <c r="S200" s="3"/>
      <c r="T200" s="3"/>
    </row>
    <row r="201" spans="2:20" ht="16.5" customHeight="1">
      <c r="B201" s="7"/>
      <c r="C201" t="s">
        <v>113</v>
      </c>
      <c r="D201" s="8">
        <v>0</v>
      </c>
      <c r="E201" s="8">
        <v>0</v>
      </c>
      <c r="F201" s="8">
        <v>0</v>
      </c>
      <c r="G201" s="38">
        <v>4</v>
      </c>
      <c r="H201" s="8">
        <v>0</v>
      </c>
      <c r="I201" s="3">
        <v>0</v>
      </c>
      <c r="J201" s="54">
        <v>0</v>
      </c>
      <c r="K201" s="54">
        <v>0</v>
      </c>
      <c r="L201" s="54">
        <v>0</v>
      </c>
      <c r="M201" s="54">
        <v>0</v>
      </c>
      <c r="N201" s="9"/>
      <c r="O201" s="3">
        <f t="shared" si="40"/>
        <v>4</v>
      </c>
      <c r="P201" s="6">
        <f t="shared" si="41"/>
        <v>1.1019283746556474</v>
      </c>
      <c r="Q201" s="9"/>
      <c r="S201" s="3"/>
      <c r="T201" s="3"/>
    </row>
    <row r="202" spans="2:20" ht="16.5" customHeight="1">
      <c r="B202" s="7"/>
      <c r="C202" t="s">
        <v>114</v>
      </c>
      <c r="D202" s="8">
        <v>0</v>
      </c>
      <c r="E202" s="8">
        <v>0</v>
      </c>
      <c r="F202" s="8">
        <v>0</v>
      </c>
      <c r="G202" s="38">
        <v>2</v>
      </c>
      <c r="H202" s="8">
        <v>6</v>
      </c>
      <c r="I202" s="3">
        <v>0</v>
      </c>
      <c r="J202" s="54">
        <v>6</v>
      </c>
      <c r="K202" s="54">
        <v>0</v>
      </c>
      <c r="L202" s="54">
        <v>6</v>
      </c>
      <c r="M202" s="54">
        <v>0</v>
      </c>
      <c r="N202" s="9"/>
      <c r="O202" s="3">
        <f t="shared" si="40"/>
        <v>20</v>
      </c>
      <c r="P202" s="6">
        <f t="shared" si="41"/>
        <v>5.5096418732782375</v>
      </c>
      <c r="Q202" s="9"/>
      <c r="S202" s="3"/>
      <c r="T202" s="3"/>
    </row>
    <row r="203" spans="2:20" ht="16.5" customHeight="1">
      <c r="B203" s="7"/>
      <c r="C203" t="s">
        <v>115</v>
      </c>
      <c r="D203" s="8">
        <v>40</v>
      </c>
      <c r="E203" s="8">
        <v>46</v>
      </c>
      <c r="F203" s="8">
        <f>18+2</f>
        <v>20</v>
      </c>
      <c r="G203" s="38">
        <v>0</v>
      </c>
      <c r="H203" s="8">
        <v>5</v>
      </c>
      <c r="I203" s="3">
        <v>0</v>
      </c>
      <c r="J203" s="54">
        <v>0</v>
      </c>
      <c r="K203" s="54">
        <v>0</v>
      </c>
      <c r="L203" s="54">
        <v>0</v>
      </c>
      <c r="M203" s="54">
        <v>1</v>
      </c>
      <c r="N203" s="9"/>
      <c r="O203" s="3">
        <f t="shared" si="40"/>
        <v>112</v>
      </c>
      <c r="P203" s="6">
        <f t="shared" si="41"/>
        <v>30.853994490358126</v>
      </c>
      <c r="Q203" s="9"/>
      <c r="S203" s="3"/>
      <c r="T203" s="3"/>
    </row>
    <row r="204" spans="2:20" ht="16.5" customHeight="1">
      <c r="B204" s="7"/>
      <c r="C204" t="s">
        <v>116</v>
      </c>
      <c r="D204" s="8">
        <v>0</v>
      </c>
      <c r="E204" s="8">
        <v>0</v>
      </c>
      <c r="F204" s="8">
        <v>0</v>
      </c>
      <c r="G204" s="38">
        <v>1</v>
      </c>
      <c r="H204" s="8">
        <v>0</v>
      </c>
      <c r="I204" s="3">
        <v>0</v>
      </c>
      <c r="J204" s="54">
        <v>3</v>
      </c>
      <c r="K204" s="54">
        <v>0</v>
      </c>
      <c r="L204" s="54">
        <v>1</v>
      </c>
      <c r="M204" s="54">
        <v>0</v>
      </c>
      <c r="N204" s="9"/>
      <c r="O204" s="3">
        <f t="shared" si="40"/>
        <v>5</v>
      </c>
      <c r="P204" s="6">
        <f t="shared" si="41"/>
        <v>1.3774104683195594</v>
      </c>
      <c r="Q204" s="9"/>
      <c r="S204" s="3"/>
      <c r="T204" s="3"/>
    </row>
    <row r="205" spans="2:20" ht="16.5" customHeight="1">
      <c r="B205" s="7"/>
      <c r="C205" t="s">
        <v>117</v>
      </c>
      <c r="D205" s="8">
        <v>0</v>
      </c>
      <c r="E205" s="8">
        <v>0</v>
      </c>
      <c r="F205" s="8">
        <v>0</v>
      </c>
      <c r="G205" s="38">
        <v>39</v>
      </c>
      <c r="H205" s="8">
        <v>21</v>
      </c>
      <c r="I205" s="3">
        <v>24</v>
      </c>
      <c r="J205" s="54">
        <v>16</v>
      </c>
      <c r="K205" s="54">
        <v>4</v>
      </c>
      <c r="L205" s="54">
        <v>33</v>
      </c>
      <c r="M205" s="54">
        <v>53</v>
      </c>
      <c r="N205" s="9"/>
      <c r="O205" s="3">
        <f t="shared" si="40"/>
        <v>190</v>
      </c>
      <c r="P205" s="6">
        <f t="shared" si="41"/>
        <v>52.34159779614325</v>
      </c>
      <c r="Q205" s="9"/>
      <c r="S205" s="3"/>
      <c r="T205" s="3"/>
    </row>
    <row r="206" spans="2:20" ht="16.5" customHeight="1">
      <c r="B206" s="10"/>
      <c r="C206" s="11" t="s">
        <v>8</v>
      </c>
      <c r="D206" s="12">
        <f aca="true" t="shared" si="42" ref="D206:M206">SUM(D195:D205)</f>
        <v>40</v>
      </c>
      <c r="E206" s="12">
        <f t="shared" si="42"/>
        <v>46</v>
      </c>
      <c r="F206" s="12">
        <f t="shared" si="42"/>
        <v>20</v>
      </c>
      <c r="G206" s="39">
        <f t="shared" si="42"/>
        <v>71</v>
      </c>
      <c r="H206" s="12">
        <f t="shared" si="42"/>
        <v>32</v>
      </c>
      <c r="I206" s="13">
        <f t="shared" si="42"/>
        <v>24</v>
      </c>
      <c r="J206" s="55">
        <f t="shared" si="42"/>
        <v>25</v>
      </c>
      <c r="K206" s="55">
        <f t="shared" si="42"/>
        <v>4</v>
      </c>
      <c r="L206" s="55">
        <f t="shared" si="42"/>
        <v>47</v>
      </c>
      <c r="M206" s="55">
        <f t="shared" si="42"/>
        <v>54</v>
      </c>
      <c r="N206" s="14"/>
      <c r="O206" s="13">
        <f>SUM(O195:O205)</f>
        <v>363</v>
      </c>
      <c r="P206" s="15">
        <f>(O206/$O$535)*100</f>
        <v>2.254938501677227</v>
      </c>
      <c r="Q206" s="14"/>
      <c r="S206" s="3"/>
      <c r="T206" s="3"/>
    </row>
    <row r="207" spans="2:20" ht="16.5" customHeight="1">
      <c r="B207" s="7"/>
      <c r="D207" s="8"/>
      <c r="E207" s="8"/>
      <c r="F207" s="8"/>
      <c r="G207" s="38"/>
      <c r="H207" s="8"/>
      <c r="I207" s="3"/>
      <c r="J207" s="54"/>
      <c r="K207" s="54"/>
      <c r="L207" s="54"/>
      <c r="M207" s="54"/>
      <c r="N207" s="9"/>
      <c r="O207" s="3"/>
      <c r="P207" s="3"/>
      <c r="Q207" s="9"/>
      <c r="S207" s="3"/>
      <c r="T207" s="3"/>
    </row>
    <row r="208" spans="2:20" ht="16.5" customHeight="1">
      <c r="B208" s="7" t="s">
        <v>118</v>
      </c>
      <c r="C208" t="s">
        <v>119</v>
      </c>
      <c r="D208" s="8">
        <v>0</v>
      </c>
      <c r="E208" s="8">
        <v>0</v>
      </c>
      <c r="F208" s="8">
        <v>0</v>
      </c>
      <c r="G208" s="38">
        <v>0</v>
      </c>
      <c r="H208" s="8">
        <v>0</v>
      </c>
      <c r="I208" s="3">
        <v>0</v>
      </c>
      <c r="J208" s="54">
        <v>7</v>
      </c>
      <c r="K208" s="54">
        <v>1</v>
      </c>
      <c r="L208" s="54">
        <v>0</v>
      </c>
      <c r="M208" s="54">
        <v>25</v>
      </c>
      <c r="N208" s="9"/>
      <c r="O208" s="3">
        <f aca="true" t="shared" si="43" ref="O208:O216">SUM(D208:N208)</f>
        <v>33</v>
      </c>
      <c r="P208" s="6">
        <f aca="true" t="shared" si="44" ref="P208:P216">(O208/$O$217)*100</f>
        <v>22.448979591836736</v>
      </c>
      <c r="Q208" s="9"/>
      <c r="S208" s="3"/>
      <c r="T208" s="3"/>
    </row>
    <row r="209" spans="2:20" ht="16.5" customHeight="1">
      <c r="B209" s="7"/>
      <c r="C209" t="s">
        <v>120</v>
      </c>
      <c r="D209" s="8">
        <v>0</v>
      </c>
      <c r="E209" s="8">
        <v>3</v>
      </c>
      <c r="F209" s="8">
        <v>0</v>
      </c>
      <c r="G209" s="38">
        <v>0</v>
      </c>
      <c r="H209" s="8">
        <v>9</v>
      </c>
      <c r="I209" s="3">
        <v>0</v>
      </c>
      <c r="J209" s="54">
        <v>0</v>
      </c>
      <c r="K209" s="54">
        <v>0</v>
      </c>
      <c r="L209" s="54">
        <v>0</v>
      </c>
      <c r="M209" s="54">
        <v>0</v>
      </c>
      <c r="N209" s="9"/>
      <c r="O209" s="3">
        <f t="shared" si="43"/>
        <v>12</v>
      </c>
      <c r="P209" s="6">
        <f t="shared" si="44"/>
        <v>8.16326530612245</v>
      </c>
      <c r="Q209" s="9"/>
      <c r="S209" s="3"/>
      <c r="T209" s="3"/>
    </row>
    <row r="210" spans="2:20" ht="16.5" customHeight="1">
      <c r="B210" s="7"/>
      <c r="C210" t="s">
        <v>341</v>
      </c>
      <c r="D210" s="8">
        <v>0</v>
      </c>
      <c r="E210" s="8">
        <v>0</v>
      </c>
      <c r="F210" s="8">
        <v>0</v>
      </c>
      <c r="G210" s="38">
        <v>0</v>
      </c>
      <c r="H210" s="8">
        <v>0</v>
      </c>
      <c r="I210" s="3">
        <v>2</v>
      </c>
      <c r="J210" s="54">
        <v>0</v>
      </c>
      <c r="K210" s="54">
        <v>0</v>
      </c>
      <c r="L210" s="54">
        <v>0</v>
      </c>
      <c r="M210" s="54">
        <v>0</v>
      </c>
      <c r="N210" s="9"/>
      <c r="O210" s="3">
        <f t="shared" si="43"/>
        <v>2</v>
      </c>
      <c r="P210" s="6">
        <f t="shared" si="44"/>
        <v>1.3605442176870748</v>
      </c>
      <c r="Q210" s="9"/>
      <c r="S210" s="3"/>
      <c r="T210" s="3"/>
    </row>
    <row r="211" spans="2:20" ht="16.5" customHeight="1">
      <c r="B211" s="7"/>
      <c r="C211" t="s">
        <v>462</v>
      </c>
      <c r="D211" s="8">
        <v>0</v>
      </c>
      <c r="E211" s="8">
        <v>0</v>
      </c>
      <c r="F211" s="8">
        <v>0</v>
      </c>
      <c r="G211" s="38">
        <v>0</v>
      </c>
      <c r="H211" s="8">
        <v>0</v>
      </c>
      <c r="I211" s="3">
        <v>0</v>
      </c>
      <c r="J211" s="54">
        <v>0</v>
      </c>
      <c r="K211" s="54">
        <v>0</v>
      </c>
      <c r="L211" s="54">
        <v>0</v>
      </c>
      <c r="M211" s="54">
        <v>3</v>
      </c>
      <c r="N211" s="9"/>
      <c r="O211" s="3">
        <f>SUM(D211:N211)</f>
        <v>3</v>
      </c>
      <c r="P211" s="6">
        <f t="shared" si="44"/>
        <v>2.0408163265306123</v>
      </c>
      <c r="Q211" s="9"/>
      <c r="S211" s="3"/>
      <c r="T211" s="3"/>
    </row>
    <row r="212" spans="2:20" ht="16.5" customHeight="1">
      <c r="B212" s="7"/>
      <c r="C212" t="s">
        <v>121</v>
      </c>
      <c r="D212" s="8">
        <v>13</v>
      </c>
      <c r="E212" s="8">
        <v>0</v>
      </c>
      <c r="F212" s="8">
        <v>0</v>
      </c>
      <c r="G212" s="38">
        <v>0</v>
      </c>
      <c r="H212" s="8">
        <v>0</v>
      </c>
      <c r="I212" s="3">
        <v>0</v>
      </c>
      <c r="J212" s="54">
        <v>0</v>
      </c>
      <c r="K212" s="54">
        <v>0</v>
      </c>
      <c r="L212" s="54">
        <v>0</v>
      </c>
      <c r="M212" s="54">
        <v>0</v>
      </c>
      <c r="N212" s="9"/>
      <c r="O212" s="3">
        <f t="shared" si="43"/>
        <v>13</v>
      </c>
      <c r="P212" s="6">
        <f t="shared" si="44"/>
        <v>8.843537414965986</v>
      </c>
      <c r="Q212" s="9"/>
      <c r="S212" s="3"/>
      <c r="T212" s="3"/>
    </row>
    <row r="213" spans="2:20" ht="16.5" customHeight="1">
      <c r="B213" s="7"/>
      <c r="C213" t="s">
        <v>122</v>
      </c>
      <c r="D213" s="8">
        <f>28+7</f>
        <v>35</v>
      </c>
      <c r="E213" s="8">
        <v>0</v>
      </c>
      <c r="F213" s="8">
        <v>0</v>
      </c>
      <c r="G213" s="38">
        <v>0</v>
      </c>
      <c r="H213" s="8">
        <v>0</v>
      </c>
      <c r="I213" s="3">
        <v>0</v>
      </c>
      <c r="J213" s="54">
        <v>0</v>
      </c>
      <c r="K213" s="54">
        <v>5</v>
      </c>
      <c r="L213" s="54">
        <v>0</v>
      </c>
      <c r="M213" s="54">
        <v>0</v>
      </c>
      <c r="N213" s="9"/>
      <c r="O213" s="3">
        <f t="shared" si="43"/>
        <v>40</v>
      </c>
      <c r="P213" s="6">
        <f t="shared" si="44"/>
        <v>27.2108843537415</v>
      </c>
      <c r="Q213" s="9"/>
      <c r="S213" s="3"/>
      <c r="T213" s="3"/>
    </row>
    <row r="214" spans="2:20" ht="16.5" customHeight="1">
      <c r="B214" s="7"/>
      <c r="C214" t="s">
        <v>439</v>
      </c>
      <c r="D214" s="8">
        <v>0</v>
      </c>
      <c r="E214" s="8">
        <v>0</v>
      </c>
      <c r="F214" s="8">
        <v>0</v>
      </c>
      <c r="G214" s="38">
        <v>0</v>
      </c>
      <c r="H214" s="8">
        <v>0</v>
      </c>
      <c r="I214" s="3">
        <v>0</v>
      </c>
      <c r="J214" s="54">
        <v>0</v>
      </c>
      <c r="K214" s="54">
        <v>0</v>
      </c>
      <c r="L214" s="54">
        <v>10</v>
      </c>
      <c r="M214" s="54">
        <v>0</v>
      </c>
      <c r="N214" s="9"/>
      <c r="O214" s="3">
        <f>SUM(D214:N214)</f>
        <v>10</v>
      </c>
      <c r="P214" s="6">
        <f t="shared" si="44"/>
        <v>6.802721088435375</v>
      </c>
      <c r="Q214" s="9"/>
      <c r="S214" s="3"/>
      <c r="T214" s="3"/>
    </row>
    <row r="215" spans="2:20" ht="16.5" customHeight="1">
      <c r="B215" s="7"/>
      <c r="C215" t="s">
        <v>123</v>
      </c>
      <c r="D215" s="8">
        <v>12</v>
      </c>
      <c r="E215" s="8">
        <v>0</v>
      </c>
      <c r="F215" s="8">
        <v>0</v>
      </c>
      <c r="G215" s="38">
        <v>0</v>
      </c>
      <c r="H215" s="8">
        <v>0</v>
      </c>
      <c r="I215" s="3">
        <v>0</v>
      </c>
      <c r="J215" s="54">
        <v>5</v>
      </c>
      <c r="K215" s="54">
        <v>0</v>
      </c>
      <c r="L215" s="54">
        <v>0</v>
      </c>
      <c r="M215" s="54">
        <v>0</v>
      </c>
      <c r="N215" s="9"/>
      <c r="O215" s="3">
        <f t="shared" si="43"/>
        <v>17</v>
      </c>
      <c r="P215" s="6">
        <f t="shared" si="44"/>
        <v>11.564625850340136</v>
      </c>
      <c r="Q215" s="9"/>
      <c r="S215" s="3"/>
      <c r="T215" s="3"/>
    </row>
    <row r="216" spans="2:20" ht="16.5" customHeight="1">
      <c r="B216" s="7"/>
      <c r="C216" t="s">
        <v>367</v>
      </c>
      <c r="D216" s="8">
        <v>0</v>
      </c>
      <c r="E216" s="8">
        <v>0</v>
      </c>
      <c r="F216" s="8">
        <v>0</v>
      </c>
      <c r="G216" s="38">
        <v>0</v>
      </c>
      <c r="H216" s="8">
        <v>0</v>
      </c>
      <c r="I216" s="3">
        <v>15</v>
      </c>
      <c r="J216" s="54">
        <v>0</v>
      </c>
      <c r="K216" s="54">
        <v>0</v>
      </c>
      <c r="L216" s="54">
        <v>2</v>
      </c>
      <c r="M216" s="54">
        <v>0</v>
      </c>
      <c r="N216" s="9"/>
      <c r="O216" s="3">
        <f t="shared" si="43"/>
        <v>17</v>
      </c>
      <c r="P216" s="6">
        <f t="shared" si="44"/>
        <v>11.564625850340136</v>
      </c>
      <c r="Q216" s="9"/>
      <c r="S216" s="3"/>
      <c r="T216" s="3"/>
    </row>
    <row r="217" spans="2:20" ht="16.5" customHeight="1">
      <c r="B217" s="10"/>
      <c r="C217" s="11" t="s">
        <v>8</v>
      </c>
      <c r="D217" s="12">
        <f aca="true" t="shared" si="45" ref="D217:M217">SUM(D207:D216)</f>
        <v>60</v>
      </c>
      <c r="E217" s="12">
        <f t="shared" si="45"/>
        <v>3</v>
      </c>
      <c r="F217" s="12">
        <f t="shared" si="45"/>
        <v>0</v>
      </c>
      <c r="G217" s="39">
        <f t="shared" si="45"/>
        <v>0</v>
      </c>
      <c r="H217" s="12">
        <f t="shared" si="45"/>
        <v>9</v>
      </c>
      <c r="I217" s="13">
        <f t="shared" si="45"/>
        <v>17</v>
      </c>
      <c r="J217" s="55">
        <f t="shared" si="45"/>
        <v>12</v>
      </c>
      <c r="K217" s="55">
        <f t="shared" si="45"/>
        <v>6</v>
      </c>
      <c r="L217" s="55">
        <f t="shared" si="45"/>
        <v>12</v>
      </c>
      <c r="M217" s="55">
        <f t="shared" si="45"/>
        <v>28</v>
      </c>
      <c r="N217" s="14"/>
      <c r="O217" s="13">
        <f>SUM(O207:O216)</f>
        <v>147</v>
      </c>
      <c r="P217" s="15">
        <f>(O217/$O$535)*100</f>
        <v>0.9131569139023481</v>
      </c>
      <c r="Q217" s="14"/>
      <c r="S217" s="3"/>
      <c r="T217" s="3"/>
    </row>
    <row r="218" spans="2:20" ht="16.5" customHeight="1">
      <c r="B218" s="7"/>
      <c r="D218" s="8"/>
      <c r="E218" s="8"/>
      <c r="F218" s="8"/>
      <c r="G218" s="38"/>
      <c r="H218" s="8"/>
      <c r="I218" s="3"/>
      <c r="J218" s="54"/>
      <c r="K218" s="54"/>
      <c r="L218" s="54"/>
      <c r="M218" s="54"/>
      <c r="N218" s="9"/>
      <c r="O218" s="3"/>
      <c r="P218" s="3"/>
      <c r="Q218" s="9"/>
      <c r="S218" s="3"/>
      <c r="T218" s="3"/>
    </row>
    <row r="219" spans="2:20" ht="16.5" customHeight="1">
      <c r="B219" s="7" t="s">
        <v>124</v>
      </c>
      <c r="C219" t="s">
        <v>125</v>
      </c>
      <c r="D219" s="8">
        <v>0</v>
      </c>
      <c r="E219" s="8">
        <v>2</v>
      </c>
      <c r="F219" s="8">
        <v>0</v>
      </c>
      <c r="G219" s="38">
        <v>0</v>
      </c>
      <c r="H219" s="8">
        <v>0</v>
      </c>
      <c r="I219" s="3">
        <v>0</v>
      </c>
      <c r="J219" s="54">
        <v>0</v>
      </c>
      <c r="K219" s="54">
        <v>0</v>
      </c>
      <c r="L219" s="54">
        <v>0</v>
      </c>
      <c r="M219" s="54">
        <v>0</v>
      </c>
      <c r="N219" s="9"/>
      <c r="O219" s="3">
        <f aca="true" t="shared" si="46" ref="O219:O229">SUM(D219:N219)</f>
        <v>2</v>
      </c>
      <c r="P219" s="6">
        <f aca="true" t="shared" si="47" ref="P219:P229">(O219/$O$230)*100</f>
        <v>0.5649717514124294</v>
      </c>
      <c r="Q219" s="9"/>
      <c r="S219" s="3"/>
      <c r="T219" s="3"/>
    </row>
    <row r="220" spans="2:20" ht="16.5" customHeight="1">
      <c r="B220" s="7"/>
      <c r="C220" t="s">
        <v>126</v>
      </c>
      <c r="D220" s="8">
        <v>0</v>
      </c>
      <c r="E220" s="8">
        <v>27</v>
      </c>
      <c r="F220" s="8">
        <v>0</v>
      </c>
      <c r="G220" s="38">
        <v>38</v>
      </c>
      <c r="H220" s="8">
        <v>0</v>
      </c>
      <c r="I220" s="3">
        <v>22</v>
      </c>
      <c r="J220" s="54">
        <v>30</v>
      </c>
      <c r="K220" s="54">
        <v>30</v>
      </c>
      <c r="L220" s="54">
        <v>0</v>
      </c>
      <c r="M220" s="54">
        <v>0</v>
      </c>
      <c r="N220" s="9"/>
      <c r="O220" s="3">
        <f t="shared" si="46"/>
        <v>147</v>
      </c>
      <c r="P220" s="6">
        <f t="shared" si="47"/>
        <v>41.52542372881356</v>
      </c>
      <c r="Q220" s="9"/>
      <c r="S220" s="3"/>
      <c r="T220" s="3"/>
    </row>
    <row r="221" spans="2:20" ht="16.5" customHeight="1">
      <c r="B221" s="7"/>
      <c r="C221" t="s">
        <v>127</v>
      </c>
      <c r="D221" s="8">
        <v>0</v>
      </c>
      <c r="E221" s="8">
        <v>0</v>
      </c>
      <c r="F221" s="8">
        <v>0</v>
      </c>
      <c r="G221" s="38">
        <v>0</v>
      </c>
      <c r="H221" s="8">
        <v>0</v>
      </c>
      <c r="I221" s="3">
        <v>0</v>
      </c>
      <c r="J221" s="54">
        <v>0</v>
      </c>
      <c r="K221" s="54">
        <v>0</v>
      </c>
      <c r="L221" s="54">
        <v>0</v>
      </c>
      <c r="M221" s="54">
        <v>0</v>
      </c>
      <c r="N221" s="9"/>
      <c r="O221" s="3">
        <f t="shared" si="46"/>
        <v>0</v>
      </c>
      <c r="P221" s="6">
        <f t="shared" si="47"/>
        <v>0</v>
      </c>
      <c r="Q221" s="9"/>
      <c r="S221" s="3"/>
      <c r="T221" s="3"/>
    </row>
    <row r="222" spans="2:20" ht="16.5" customHeight="1">
      <c r="B222" s="7"/>
      <c r="C222" t="s">
        <v>128</v>
      </c>
      <c r="D222" s="8">
        <v>0</v>
      </c>
      <c r="E222" s="8">
        <v>0</v>
      </c>
      <c r="F222" s="8">
        <v>0</v>
      </c>
      <c r="G222" s="38">
        <v>0</v>
      </c>
      <c r="H222" s="8">
        <v>0</v>
      </c>
      <c r="I222" s="3">
        <v>0</v>
      </c>
      <c r="J222" s="54">
        <v>0</v>
      </c>
      <c r="K222" s="54">
        <v>0</v>
      </c>
      <c r="L222" s="54">
        <v>0</v>
      </c>
      <c r="M222" s="54">
        <v>0</v>
      </c>
      <c r="N222" s="9"/>
      <c r="O222" s="3">
        <f t="shared" si="46"/>
        <v>0</v>
      </c>
      <c r="P222" s="6">
        <f t="shared" si="47"/>
        <v>0</v>
      </c>
      <c r="Q222" s="9"/>
      <c r="S222" s="3"/>
      <c r="T222" s="3"/>
    </row>
    <row r="223" spans="2:20" ht="16.5" customHeight="1">
      <c r="B223" s="7"/>
      <c r="C223" t="s">
        <v>129</v>
      </c>
      <c r="D223" s="8">
        <v>0</v>
      </c>
      <c r="E223" s="8">
        <v>0</v>
      </c>
      <c r="F223" s="8">
        <v>0</v>
      </c>
      <c r="G223" s="38">
        <v>2</v>
      </c>
      <c r="H223" s="8">
        <v>0</v>
      </c>
      <c r="I223" s="3">
        <v>0</v>
      </c>
      <c r="J223" s="54">
        <v>0</v>
      </c>
      <c r="K223" s="54">
        <v>0</v>
      </c>
      <c r="L223" s="54">
        <v>0</v>
      </c>
      <c r="M223" s="54">
        <v>0</v>
      </c>
      <c r="N223" s="9"/>
      <c r="O223" s="3">
        <f t="shared" si="46"/>
        <v>2</v>
      </c>
      <c r="P223" s="6">
        <f t="shared" si="47"/>
        <v>0.5649717514124294</v>
      </c>
      <c r="Q223" s="9"/>
      <c r="S223" s="3"/>
      <c r="T223" s="3"/>
    </row>
    <row r="224" spans="2:20" ht="16.5" customHeight="1">
      <c r="B224" s="7"/>
      <c r="C224" t="s">
        <v>130</v>
      </c>
      <c r="D224" s="8">
        <v>0</v>
      </c>
      <c r="E224" s="8">
        <v>0</v>
      </c>
      <c r="F224" s="8">
        <v>0</v>
      </c>
      <c r="G224" s="38">
        <v>0</v>
      </c>
      <c r="H224" s="8">
        <v>0</v>
      </c>
      <c r="I224" s="3">
        <v>0</v>
      </c>
      <c r="J224" s="54">
        <v>0</v>
      </c>
      <c r="K224" s="54">
        <v>0</v>
      </c>
      <c r="L224" s="54">
        <v>0</v>
      </c>
      <c r="M224" s="54">
        <v>0</v>
      </c>
      <c r="N224" s="9"/>
      <c r="O224" s="3">
        <f t="shared" si="46"/>
        <v>0</v>
      </c>
      <c r="P224" s="6">
        <f t="shared" si="47"/>
        <v>0</v>
      </c>
      <c r="Q224" s="9"/>
      <c r="S224" s="3"/>
      <c r="T224" s="3"/>
    </row>
    <row r="225" spans="2:20" ht="16.5" customHeight="1">
      <c r="B225" s="7"/>
      <c r="C225" t="s">
        <v>131</v>
      </c>
      <c r="D225" s="8">
        <v>0</v>
      </c>
      <c r="E225" s="8">
        <v>0</v>
      </c>
      <c r="F225" s="8">
        <v>0</v>
      </c>
      <c r="G225" s="38">
        <v>3</v>
      </c>
      <c r="H225" s="8">
        <v>0</v>
      </c>
      <c r="I225" s="3">
        <v>0</v>
      </c>
      <c r="J225" s="54">
        <v>0</v>
      </c>
      <c r="K225" s="54">
        <v>0</v>
      </c>
      <c r="L225" s="54">
        <v>0</v>
      </c>
      <c r="M225" s="54">
        <v>0</v>
      </c>
      <c r="N225" s="9"/>
      <c r="O225" s="3">
        <f t="shared" si="46"/>
        <v>3</v>
      </c>
      <c r="P225" s="6">
        <f t="shared" si="47"/>
        <v>0.847457627118644</v>
      </c>
      <c r="Q225" s="9"/>
      <c r="S225" s="3"/>
      <c r="T225" s="3"/>
    </row>
    <row r="226" spans="2:20" ht="16.5" customHeight="1">
      <c r="B226" s="7"/>
      <c r="C226" t="s">
        <v>132</v>
      </c>
      <c r="D226" s="8">
        <v>0</v>
      </c>
      <c r="E226" s="8">
        <v>0</v>
      </c>
      <c r="F226" s="8">
        <v>0</v>
      </c>
      <c r="G226" s="38">
        <v>15</v>
      </c>
      <c r="H226" s="8">
        <v>0</v>
      </c>
      <c r="I226" s="3">
        <v>0</v>
      </c>
      <c r="J226" s="54">
        <v>0</v>
      </c>
      <c r="K226" s="54">
        <v>0</v>
      </c>
      <c r="L226" s="54">
        <v>0</v>
      </c>
      <c r="M226" s="54">
        <v>0</v>
      </c>
      <c r="N226" s="9"/>
      <c r="O226" s="3">
        <f t="shared" si="46"/>
        <v>15</v>
      </c>
      <c r="P226" s="6">
        <f t="shared" si="47"/>
        <v>4.23728813559322</v>
      </c>
      <c r="Q226" s="9"/>
      <c r="S226" s="3"/>
      <c r="T226" s="3"/>
    </row>
    <row r="227" spans="2:20" ht="16.5" customHeight="1">
      <c r="B227" s="7"/>
      <c r="C227" t="s">
        <v>133</v>
      </c>
      <c r="D227" s="8">
        <v>0</v>
      </c>
      <c r="E227" s="8">
        <v>2</v>
      </c>
      <c r="F227" s="8">
        <v>0</v>
      </c>
      <c r="G227" s="38">
        <v>12</v>
      </c>
      <c r="H227" s="8">
        <v>0</v>
      </c>
      <c r="I227" s="3">
        <v>5</v>
      </c>
      <c r="J227" s="54">
        <v>0</v>
      </c>
      <c r="K227" s="54">
        <v>0</v>
      </c>
      <c r="L227" s="54">
        <v>0</v>
      </c>
      <c r="M227" s="54">
        <v>0</v>
      </c>
      <c r="N227" s="9"/>
      <c r="O227" s="3">
        <f t="shared" si="46"/>
        <v>19</v>
      </c>
      <c r="P227" s="6">
        <f t="shared" si="47"/>
        <v>5.367231638418079</v>
      </c>
      <c r="Q227" s="9"/>
      <c r="S227" s="3"/>
      <c r="T227" s="3"/>
    </row>
    <row r="228" spans="2:20" ht="16.5" customHeight="1">
      <c r="B228" s="7"/>
      <c r="C228" t="s">
        <v>134</v>
      </c>
      <c r="D228" s="8">
        <v>0</v>
      </c>
      <c r="E228" s="8">
        <f>2+22+22</f>
        <v>46</v>
      </c>
      <c r="F228" s="8">
        <v>0</v>
      </c>
      <c r="G228" s="38">
        <v>7</v>
      </c>
      <c r="H228" s="8">
        <v>0</v>
      </c>
      <c r="I228" s="3">
        <v>0</v>
      </c>
      <c r="J228" s="54">
        <v>16</v>
      </c>
      <c r="K228" s="54">
        <v>41</v>
      </c>
      <c r="L228" s="54">
        <v>26</v>
      </c>
      <c r="M228" s="54">
        <v>0</v>
      </c>
      <c r="N228" s="9"/>
      <c r="O228" s="3">
        <f>SUM(D228:N228)</f>
        <v>136</v>
      </c>
      <c r="P228" s="6">
        <f t="shared" si="47"/>
        <v>38.4180790960452</v>
      </c>
      <c r="Q228" s="9"/>
      <c r="S228" s="3"/>
      <c r="T228" s="3"/>
    </row>
    <row r="229" spans="2:20" ht="16.5" customHeight="1">
      <c r="B229" s="7"/>
      <c r="C229" t="s">
        <v>47</v>
      </c>
      <c r="D229" s="8">
        <v>0</v>
      </c>
      <c r="E229" s="8">
        <v>0</v>
      </c>
      <c r="F229" s="8">
        <v>0</v>
      </c>
      <c r="G229" s="38">
        <v>0</v>
      </c>
      <c r="H229" s="8">
        <v>0</v>
      </c>
      <c r="I229" s="3">
        <v>0</v>
      </c>
      <c r="J229" s="54">
        <v>0</v>
      </c>
      <c r="K229" s="54">
        <v>0</v>
      </c>
      <c r="L229" s="54">
        <v>30</v>
      </c>
      <c r="M229" s="54">
        <v>0</v>
      </c>
      <c r="N229" s="9"/>
      <c r="O229" s="3">
        <f t="shared" si="46"/>
        <v>30</v>
      </c>
      <c r="P229" s="6">
        <f t="shared" si="47"/>
        <v>8.47457627118644</v>
      </c>
      <c r="Q229" s="9"/>
      <c r="S229" s="3"/>
      <c r="T229" s="3"/>
    </row>
    <row r="230" spans="2:20" ht="16.5" customHeight="1">
      <c r="B230" s="10"/>
      <c r="C230" s="11" t="s">
        <v>8</v>
      </c>
      <c r="D230" s="12">
        <f aca="true" t="shared" si="48" ref="D230:M230">SUM(D218:D229)</f>
        <v>0</v>
      </c>
      <c r="E230" s="12">
        <f t="shared" si="48"/>
        <v>77</v>
      </c>
      <c r="F230" s="12">
        <f t="shared" si="48"/>
        <v>0</v>
      </c>
      <c r="G230" s="39">
        <f t="shared" si="48"/>
        <v>77</v>
      </c>
      <c r="H230" s="12">
        <f t="shared" si="48"/>
        <v>0</v>
      </c>
      <c r="I230" s="13">
        <f t="shared" si="48"/>
        <v>27</v>
      </c>
      <c r="J230" s="55">
        <f t="shared" si="48"/>
        <v>46</v>
      </c>
      <c r="K230" s="55">
        <f t="shared" si="48"/>
        <v>71</v>
      </c>
      <c r="L230" s="55">
        <f t="shared" si="48"/>
        <v>56</v>
      </c>
      <c r="M230" s="55">
        <f t="shared" si="48"/>
        <v>0</v>
      </c>
      <c r="N230" s="14"/>
      <c r="O230" s="13">
        <f>SUM(O218:O229)</f>
        <v>354</v>
      </c>
      <c r="P230" s="15">
        <f>(O230/$O$535)*100</f>
        <v>2.19903093551994</v>
      </c>
      <c r="Q230" s="14"/>
      <c r="S230" s="3"/>
      <c r="T230" s="3"/>
    </row>
    <row r="231" spans="2:20" ht="16.5" customHeight="1">
      <c r="B231" s="7"/>
      <c r="D231" s="8"/>
      <c r="E231" s="8"/>
      <c r="F231" s="8"/>
      <c r="G231" s="38"/>
      <c r="H231" s="8"/>
      <c r="I231" s="3"/>
      <c r="J231" s="54"/>
      <c r="K231" s="54"/>
      <c r="L231" s="54"/>
      <c r="M231" s="54"/>
      <c r="N231" s="9"/>
      <c r="O231" s="3"/>
      <c r="P231" s="3"/>
      <c r="Q231" s="9"/>
      <c r="S231" s="3"/>
      <c r="T231" s="3"/>
    </row>
    <row r="232" spans="2:20" ht="16.5" customHeight="1">
      <c r="B232" s="7" t="s">
        <v>135</v>
      </c>
      <c r="C232" t="s">
        <v>440</v>
      </c>
      <c r="D232" s="8">
        <v>0</v>
      </c>
      <c r="E232" s="8">
        <v>0</v>
      </c>
      <c r="F232" s="8">
        <v>0</v>
      </c>
      <c r="G232" s="38">
        <v>0</v>
      </c>
      <c r="H232" s="8">
        <v>0</v>
      </c>
      <c r="I232" s="3">
        <v>0</v>
      </c>
      <c r="J232" s="54">
        <v>0</v>
      </c>
      <c r="K232" s="54">
        <v>0</v>
      </c>
      <c r="L232" s="54">
        <v>3</v>
      </c>
      <c r="M232" s="54">
        <v>0</v>
      </c>
      <c r="N232" s="9"/>
      <c r="O232" s="3">
        <f aca="true" t="shared" si="49" ref="O232:O237">SUM(D232:N232)</f>
        <v>3</v>
      </c>
      <c r="P232" s="6">
        <f aca="true" t="shared" si="50" ref="P232:P237">(O232/$O$238)*100</f>
        <v>3.6585365853658534</v>
      </c>
      <c r="Q232" s="9"/>
      <c r="S232" s="3"/>
      <c r="T232" s="3"/>
    </row>
    <row r="233" spans="2:20" ht="16.5" customHeight="1">
      <c r="B233" s="7"/>
      <c r="C233" t="s">
        <v>441</v>
      </c>
      <c r="D233" s="8">
        <v>0</v>
      </c>
      <c r="E233" s="8">
        <v>0</v>
      </c>
      <c r="F233" s="8">
        <v>0</v>
      </c>
      <c r="G233" s="38">
        <v>0</v>
      </c>
      <c r="H233" s="8">
        <v>0</v>
      </c>
      <c r="I233" s="3">
        <v>0</v>
      </c>
      <c r="J233" s="54">
        <v>0</v>
      </c>
      <c r="K233" s="54">
        <v>0</v>
      </c>
      <c r="L233" s="54">
        <v>2</v>
      </c>
      <c r="M233" s="54">
        <v>0</v>
      </c>
      <c r="N233" s="9"/>
      <c r="O233" s="3">
        <f t="shared" si="49"/>
        <v>2</v>
      </c>
      <c r="P233" s="6">
        <f t="shared" si="50"/>
        <v>2.4390243902439024</v>
      </c>
      <c r="Q233" s="9"/>
      <c r="S233" s="3"/>
      <c r="T233" s="3"/>
    </row>
    <row r="234" spans="2:20" ht="16.5" customHeight="1">
      <c r="B234" s="7"/>
      <c r="C234" t="s">
        <v>442</v>
      </c>
      <c r="D234" s="8">
        <v>0</v>
      </c>
      <c r="E234" s="8">
        <v>0</v>
      </c>
      <c r="F234" s="8">
        <v>0</v>
      </c>
      <c r="G234" s="38">
        <v>0</v>
      </c>
      <c r="H234" s="8">
        <v>0</v>
      </c>
      <c r="I234" s="3">
        <v>0</v>
      </c>
      <c r="J234" s="54">
        <v>0</v>
      </c>
      <c r="K234" s="54">
        <v>0</v>
      </c>
      <c r="L234" s="54">
        <v>6</v>
      </c>
      <c r="M234" s="54">
        <v>1</v>
      </c>
      <c r="N234" s="9"/>
      <c r="O234" s="3">
        <f t="shared" si="49"/>
        <v>7</v>
      </c>
      <c r="P234" s="6">
        <f t="shared" si="50"/>
        <v>8.536585365853659</v>
      </c>
      <c r="Q234" s="9"/>
      <c r="S234" s="3"/>
      <c r="T234" s="3"/>
    </row>
    <row r="235" spans="2:20" ht="16.5" customHeight="1">
      <c r="B235" s="7"/>
      <c r="C235" t="s">
        <v>443</v>
      </c>
      <c r="D235" s="8">
        <v>0</v>
      </c>
      <c r="E235" s="8">
        <v>0</v>
      </c>
      <c r="F235" s="8">
        <v>0</v>
      </c>
      <c r="G235" s="38">
        <v>0</v>
      </c>
      <c r="H235" s="8">
        <v>0</v>
      </c>
      <c r="I235" s="3">
        <v>0</v>
      </c>
      <c r="J235" s="54">
        <v>0</v>
      </c>
      <c r="K235" s="54">
        <v>0</v>
      </c>
      <c r="L235" s="54">
        <v>3</v>
      </c>
      <c r="M235" s="54">
        <v>0</v>
      </c>
      <c r="N235" s="9"/>
      <c r="O235" s="3">
        <f t="shared" si="49"/>
        <v>3</v>
      </c>
      <c r="P235" s="6">
        <f t="shared" si="50"/>
        <v>3.6585365853658534</v>
      </c>
      <c r="Q235" s="9"/>
      <c r="S235" s="3"/>
      <c r="T235" s="3"/>
    </row>
    <row r="236" spans="2:20" ht="16.5" customHeight="1">
      <c r="B236" s="7"/>
      <c r="C236" t="s">
        <v>136</v>
      </c>
      <c r="D236" s="8">
        <v>0</v>
      </c>
      <c r="E236" s="8">
        <v>0</v>
      </c>
      <c r="F236" s="8">
        <v>2</v>
      </c>
      <c r="G236" s="38">
        <v>0</v>
      </c>
      <c r="H236" s="8">
        <v>0</v>
      </c>
      <c r="I236" s="3">
        <v>0</v>
      </c>
      <c r="J236" s="54">
        <v>0</v>
      </c>
      <c r="K236" s="54">
        <v>0</v>
      </c>
      <c r="L236" s="54">
        <v>0</v>
      </c>
      <c r="M236" s="54">
        <v>0</v>
      </c>
      <c r="N236" s="9"/>
      <c r="O236" s="3">
        <f t="shared" si="49"/>
        <v>2</v>
      </c>
      <c r="P236" s="6">
        <f t="shared" si="50"/>
        <v>2.4390243902439024</v>
      </c>
      <c r="Q236" s="9"/>
      <c r="S236" s="3"/>
      <c r="T236" s="3"/>
    </row>
    <row r="237" spans="2:20" ht="16.5" customHeight="1">
      <c r="B237" s="7"/>
      <c r="C237" t="s">
        <v>137</v>
      </c>
      <c r="D237" s="8">
        <f>6+18+7</f>
        <v>31</v>
      </c>
      <c r="E237" s="8">
        <v>0</v>
      </c>
      <c r="F237" s="8">
        <v>1</v>
      </c>
      <c r="G237" s="38">
        <v>0</v>
      </c>
      <c r="H237" s="8">
        <v>0</v>
      </c>
      <c r="I237" s="3">
        <v>0</v>
      </c>
      <c r="J237" s="54">
        <v>0</v>
      </c>
      <c r="K237" s="54">
        <v>0</v>
      </c>
      <c r="L237" s="54">
        <v>33</v>
      </c>
      <c r="M237" s="54">
        <v>0</v>
      </c>
      <c r="N237" s="9"/>
      <c r="O237" s="3">
        <f t="shared" si="49"/>
        <v>65</v>
      </c>
      <c r="P237" s="6">
        <f t="shared" si="50"/>
        <v>79.26829268292683</v>
      </c>
      <c r="Q237" s="9"/>
      <c r="S237" s="3"/>
      <c r="T237" s="3"/>
    </row>
    <row r="238" spans="2:20" ht="16.5" customHeight="1">
      <c r="B238" s="10"/>
      <c r="C238" s="11" t="s">
        <v>8</v>
      </c>
      <c r="D238" s="12">
        <f aca="true" t="shared" si="51" ref="D238:M238">SUM(D231:D237)</f>
        <v>31</v>
      </c>
      <c r="E238" s="12">
        <f t="shared" si="51"/>
        <v>0</v>
      </c>
      <c r="F238" s="12">
        <f t="shared" si="51"/>
        <v>3</v>
      </c>
      <c r="G238" s="39">
        <f t="shared" si="51"/>
        <v>0</v>
      </c>
      <c r="H238" s="12">
        <f t="shared" si="51"/>
        <v>0</v>
      </c>
      <c r="I238" s="13">
        <f t="shared" si="51"/>
        <v>0</v>
      </c>
      <c r="J238" s="55">
        <f t="shared" si="51"/>
        <v>0</v>
      </c>
      <c r="K238" s="55">
        <f t="shared" si="51"/>
        <v>0</v>
      </c>
      <c r="L238" s="55">
        <f t="shared" si="51"/>
        <v>47</v>
      </c>
      <c r="M238" s="55">
        <f t="shared" si="51"/>
        <v>1</v>
      </c>
      <c r="N238" s="14"/>
      <c r="O238" s="13">
        <f>SUM(O231:O237)</f>
        <v>82</v>
      </c>
      <c r="P238" s="15">
        <f>(O238/$O$535)*100</f>
        <v>0.5093800472108336</v>
      </c>
      <c r="Q238" s="14"/>
      <c r="S238" s="3"/>
      <c r="T238" s="3"/>
    </row>
    <row r="239" spans="2:20" ht="16.5" customHeight="1">
      <c r="B239" s="7"/>
      <c r="D239" s="8"/>
      <c r="E239" s="8"/>
      <c r="F239" s="8"/>
      <c r="G239" s="38"/>
      <c r="H239" s="8"/>
      <c r="I239" s="3"/>
      <c r="J239" s="54"/>
      <c r="K239" s="54"/>
      <c r="L239" s="54"/>
      <c r="M239" s="54"/>
      <c r="N239" s="9"/>
      <c r="O239" s="3"/>
      <c r="P239" s="3"/>
      <c r="Q239" s="9"/>
      <c r="S239" s="3"/>
      <c r="T239" s="3"/>
    </row>
    <row r="240" spans="2:20" ht="16.5" customHeight="1">
      <c r="B240" s="7" t="s">
        <v>138</v>
      </c>
      <c r="C240" t="s">
        <v>139</v>
      </c>
      <c r="D240" s="8">
        <v>2</v>
      </c>
      <c r="E240" s="8">
        <v>1</v>
      </c>
      <c r="F240" s="8">
        <v>5</v>
      </c>
      <c r="G240" s="38">
        <v>0</v>
      </c>
      <c r="H240" s="8">
        <v>0</v>
      </c>
      <c r="I240" s="3">
        <v>0</v>
      </c>
      <c r="J240" s="54">
        <v>0</v>
      </c>
      <c r="K240" s="54">
        <v>2</v>
      </c>
      <c r="L240" s="54">
        <v>0</v>
      </c>
      <c r="M240" s="54">
        <v>0</v>
      </c>
      <c r="N240" s="9"/>
      <c r="O240" s="3">
        <f aca="true" t="shared" si="52" ref="O240:O254">SUM(D240:N240)</f>
        <v>10</v>
      </c>
      <c r="P240" s="6">
        <f aca="true" t="shared" si="53" ref="P240:P254">(O240/$O$255)*100</f>
        <v>0.8598452278589854</v>
      </c>
      <c r="Q240" s="9"/>
      <c r="S240" s="3"/>
      <c r="T240" s="3"/>
    </row>
    <row r="241" spans="2:20" ht="16.5" customHeight="1">
      <c r="B241" s="7"/>
      <c r="C241" t="s">
        <v>140</v>
      </c>
      <c r="D241" s="8">
        <v>8</v>
      </c>
      <c r="E241" s="8">
        <v>1</v>
      </c>
      <c r="F241" s="8">
        <v>10</v>
      </c>
      <c r="G241" s="38">
        <v>0</v>
      </c>
      <c r="H241" s="8">
        <v>0</v>
      </c>
      <c r="I241" s="3">
        <v>0</v>
      </c>
      <c r="J241" s="54">
        <v>0</v>
      </c>
      <c r="K241" s="54">
        <v>4</v>
      </c>
      <c r="L241" s="54">
        <v>0</v>
      </c>
      <c r="M241" s="54">
        <v>0</v>
      </c>
      <c r="N241" s="9"/>
      <c r="O241" s="3">
        <f t="shared" si="52"/>
        <v>23</v>
      </c>
      <c r="P241" s="6">
        <f t="shared" si="53"/>
        <v>1.9776440240756663</v>
      </c>
      <c r="Q241" s="9"/>
      <c r="S241" s="3"/>
      <c r="T241" s="3"/>
    </row>
    <row r="242" spans="2:20" ht="16.5" customHeight="1">
      <c r="B242" s="7"/>
      <c r="C242" t="s">
        <v>141</v>
      </c>
      <c r="D242" s="8">
        <v>3</v>
      </c>
      <c r="E242" s="8">
        <v>2</v>
      </c>
      <c r="F242" s="8">
        <v>0</v>
      </c>
      <c r="G242" s="38">
        <v>0</v>
      </c>
      <c r="H242" s="8">
        <v>0</v>
      </c>
      <c r="I242" s="3">
        <v>0</v>
      </c>
      <c r="J242" s="54">
        <v>0</v>
      </c>
      <c r="K242" s="54">
        <v>1</v>
      </c>
      <c r="L242" s="54">
        <v>0</v>
      </c>
      <c r="M242" s="54">
        <v>0</v>
      </c>
      <c r="N242" s="9"/>
      <c r="O242" s="3">
        <f t="shared" si="52"/>
        <v>6</v>
      </c>
      <c r="P242" s="6">
        <f t="shared" si="53"/>
        <v>0.5159071367153912</v>
      </c>
      <c r="Q242" s="9"/>
      <c r="S242" s="3"/>
      <c r="T242" s="3"/>
    </row>
    <row r="243" spans="2:20" ht="16.5" customHeight="1">
      <c r="B243" s="7"/>
      <c r="C243" t="s">
        <v>142</v>
      </c>
      <c r="D243" s="8">
        <v>81</v>
      </c>
      <c r="E243" s="8">
        <v>41</v>
      </c>
      <c r="F243" s="8">
        <v>0</v>
      </c>
      <c r="G243" s="38">
        <v>46</v>
      </c>
      <c r="H243" s="8">
        <v>0</v>
      </c>
      <c r="I243" s="3">
        <v>36</v>
      </c>
      <c r="J243" s="54">
        <v>0</v>
      </c>
      <c r="K243" s="54">
        <v>11</v>
      </c>
      <c r="L243" s="54">
        <v>69</v>
      </c>
      <c r="M243" s="54">
        <v>3</v>
      </c>
      <c r="N243" s="9"/>
      <c r="O243" s="3">
        <f t="shared" si="52"/>
        <v>287</v>
      </c>
      <c r="P243" s="6">
        <f t="shared" si="53"/>
        <v>24.67755803955288</v>
      </c>
      <c r="Q243" s="9"/>
      <c r="S243" s="3"/>
      <c r="T243" s="3"/>
    </row>
    <row r="244" spans="2:20" ht="16.5" customHeight="1">
      <c r="B244" s="7"/>
      <c r="C244" t="s">
        <v>143</v>
      </c>
      <c r="D244" s="8">
        <f>41+12</f>
        <v>53</v>
      </c>
      <c r="E244" s="8">
        <v>6</v>
      </c>
      <c r="F244" s="8">
        <v>8</v>
      </c>
      <c r="G244" s="38">
        <v>0</v>
      </c>
      <c r="H244" s="8">
        <v>0</v>
      </c>
      <c r="I244" s="3">
        <v>4</v>
      </c>
      <c r="J244" s="54">
        <v>0</v>
      </c>
      <c r="K244" s="54">
        <v>48</v>
      </c>
      <c r="L244" s="54">
        <v>15</v>
      </c>
      <c r="M244" s="54">
        <v>32</v>
      </c>
      <c r="N244" s="9"/>
      <c r="O244" s="3">
        <f t="shared" si="52"/>
        <v>166</v>
      </c>
      <c r="P244" s="6">
        <f t="shared" si="53"/>
        <v>14.273430782459156</v>
      </c>
      <c r="Q244" s="9"/>
      <c r="S244" s="3"/>
      <c r="T244" s="3"/>
    </row>
    <row r="245" spans="2:20" ht="16.5" customHeight="1">
      <c r="B245" s="7"/>
      <c r="C245" t="s">
        <v>144</v>
      </c>
      <c r="D245" s="8">
        <v>4</v>
      </c>
      <c r="E245" s="8">
        <v>7</v>
      </c>
      <c r="F245" s="8">
        <v>0</v>
      </c>
      <c r="G245" s="38">
        <v>0</v>
      </c>
      <c r="H245" s="8">
        <v>0</v>
      </c>
      <c r="I245" s="3">
        <v>5</v>
      </c>
      <c r="J245" s="54">
        <v>0</v>
      </c>
      <c r="K245" s="54">
        <v>0</v>
      </c>
      <c r="L245" s="54">
        <v>0</v>
      </c>
      <c r="M245" s="54">
        <v>0</v>
      </c>
      <c r="N245" s="9"/>
      <c r="O245" s="3">
        <f t="shared" si="52"/>
        <v>16</v>
      </c>
      <c r="P245" s="6">
        <f t="shared" si="53"/>
        <v>1.3757523645743766</v>
      </c>
      <c r="Q245" s="9"/>
      <c r="S245" s="3"/>
      <c r="T245" s="3"/>
    </row>
    <row r="246" spans="2:20" ht="16.5" customHeight="1">
      <c r="B246" s="7"/>
      <c r="C246" t="s">
        <v>145</v>
      </c>
      <c r="D246" s="8">
        <v>0</v>
      </c>
      <c r="E246" s="8">
        <v>0</v>
      </c>
      <c r="F246" s="8">
        <v>5</v>
      </c>
      <c r="G246" s="38">
        <v>17</v>
      </c>
      <c r="H246" s="8">
        <v>0</v>
      </c>
      <c r="I246" s="3">
        <v>0</v>
      </c>
      <c r="J246" s="54">
        <v>0</v>
      </c>
      <c r="K246" s="54">
        <v>0</v>
      </c>
      <c r="L246" s="54">
        <v>0</v>
      </c>
      <c r="M246" s="54">
        <v>0</v>
      </c>
      <c r="N246" s="9"/>
      <c r="O246" s="3">
        <f t="shared" si="52"/>
        <v>22</v>
      </c>
      <c r="P246" s="6">
        <f t="shared" si="53"/>
        <v>1.8916595012897677</v>
      </c>
      <c r="Q246" s="9"/>
      <c r="S246" s="3"/>
      <c r="T246" s="3"/>
    </row>
    <row r="247" spans="2:20" ht="16.5" customHeight="1">
      <c r="B247" s="7"/>
      <c r="C247" t="s">
        <v>146</v>
      </c>
      <c r="D247" s="8">
        <v>6</v>
      </c>
      <c r="E247" s="8">
        <v>3</v>
      </c>
      <c r="F247" s="8">
        <v>0</v>
      </c>
      <c r="G247" s="38">
        <v>5</v>
      </c>
      <c r="H247" s="8">
        <v>0</v>
      </c>
      <c r="I247" s="3">
        <v>4</v>
      </c>
      <c r="J247" s="54">
        <v>0</v>
      </c>
      <c r="K247" s="54">
        <v>1</v>
      </c>
      <c r="L247" s="54">
        <v>0</v>
      </c>
      <c r="M247" s="54">
        <v>0</v>
      </c>
      <c r="N247" s="9"/>
      <c r="O247" s="3">
        <f t="shared" si="52"/>
        <v>19</v>
      </c>
      <c r="P247" s="6">
        <f t="shared" si="53"/>
        <v>1.633705932932072</v>
      </c>
      <c r="Q247" s="9"/>
      <c r="S247" s="3"/>
      <c r="T247" s="3"/>
    </row>
    <row r="248" spans="2:20" ht="16.5" customHeight="1">
      <c r="B248" s="7"/>
      <c r="C248" t="s">
        <v>147</v>
      </c>
      <c r="D248" s="8">
        <v>0</v>
      </c>
      <c r="E248" s="8">
        <v>0</v>
      </c>
      <c r="F248" s="8">
        <v>0</v>
      </c>
      <c r="G248" s="38">
        <v>0</v>
      </c>
      <c r="H248" s="8">
        <v>0</v>
      </c>
      <c r="I248" s="3">
        <v>0</v>
      </c>
      <c r="J248" s="54">
        <v>0</v>
      </c>
      <c r="K248" s="54">
        <v>2</v>
      </c>
      <c r="L248" s="54">
        <v>3</v>
      </c>
      <c r="M248" s="54">
        <v>0</v>
      </c>
      <c r="N248" s="9"/>
      <c r="O248" s="3">
        <f t="shared" si="52"/>
        <v>5</v>
      </c>
      <c r="P248" s="6">
        <f t="shared" si="53"/>
        <v>0.4299226139294927</v>
      </c>
      <c r="Q248" s="9"/>
      <c r="S248" s="3"/>
      <c r="T248" s="3"/>
    </row>
    <row r="249" spans="2:20" ht="16.5" customHeight="1">
      <c r="B249" s="7"/>
      <c r="C249" t="s">
        <v>148</v>
      </c>
      <c r="D249" s="8">
        <v>1</v>
      </c>
      <c r="E249" s="8">
        <v>0</v>
      </c>
      <c r="F249" s="8">
        <v>0</v>
      </c>
      <c r="G249" s="38">
        <v>0</v>
      </c>
      <c r="H249" s="8">
        <v>0</v>
      </c>
      <c r="I249" s="3">
        <v>0</v>
      </c>
      <c r="J249" s="54">
        <v>0</v>
      </c>
      <c r="K249" s="54">
        <v>0</v>
      </c>
      <c r="L249" s="54">
        <v>0</v>
      </c>
      <c r="M249" s="54">
        <v>0</v>
      </c>
      <c r="N249" s="9"/>
      <c r="O249" s="3">
        <f t="shared" si="52"/>
        <v>1</v>
      </c>
      <c r="P249" s="6">
        <f t="shared" si="53"/>
        <v>0.08598452278589853</v>
      </c>
      <c r="Q249" s="9"/>
      <c r="S249" s="3"/>
      <c r="T249" s="3"/>
    </row>
    <row r="250" spans="2:20" ht="16.5" customHeight="1">
      <c r="B250" s="7"/>
      <c r="C250" t="s">
        <v>149</v>
      </c>
      <c r="D250" s="8">
        <v>0</v>
      </c>
      <c r="E250" s="8">
        <v>1</v>
      </c>
      <c r="F250" s="8">
        <v>0</v>
      </c>
      <c r="G250" s="38">
        <v>0</v>
      </c>
      <c r="H250" s="8">
        <v>0</v>
      </c>
      <c r="I250" s="3">
        <v>0</v>
      </c>
      <c r="J250" s="54">
        <v>0</v>
      </c>
      <c r="K250" s="54">
        <v>0</v>
      </c>
      <c r="L250" s="54">
        <v>0</v>
      </c>
      <c r="M250" s="54">
        <v>0</v>
      </c>
      <c r="N250" s="9"/>
      <c r="O250" s="3">
        <f t="shared" si="52"/>
        <v>1</v>
      </c>
      <c r="P250" s="6">
        <f t="shared" si="53"/>
        <v>0.08598452278589853</v>
      </c>
      <c r="Q250" s="9"/>
      <c r="S250" s="3"/>
      <c r="T250" s="3"/>
    </row>
    <row r="251" spans="2:20" ht="16.5" customHeight="1">
      <c r="B251" s="7"/>
      <c r="C251" t="s">
        <v>150</v>
      </c>
      <c r="D251" s="8">
        <v>0</v>
      </c>
      <c r="E251" s="8">
        <v>1</v>
      </c>
      <c r="F251" s="8">
        <v>2</v>
      </c>
      <c r="G251" s="38">
        <v>0</v>
      </c>
      <c r="H251" s="8">
        <v>0</v>
      </c>
      <c r="I251" s="3">
        <v>0</v>
      </c>
      <c r="J251" s="54">
        <v>0</v>
      </c>
      <c r="K251" s="54">
        <v>10</v>
      </c>
      <c r="L251" s="54">
        <v>0</v>
      </c>
      <c r="M251" s="54">
        <v>0</v>
      </c>
      <c r="N251" s="9"/>
      <c r="O251" s="3">
        <f t="shared" si="52"/>
        <v>13</v>
      </c>
      <c r="P251" s="6">
        <f t="shared" si="53"/>
        <v>1.117798796216681</v>
      </c>
      <c r="Q251" s="9"/>
      <c r="S251" s="3"/>
      <c r="T251" s="3"/>
    </row>
    <row r="252" spans="2:20" ht="16.5" customHeight="1">
      <c r="B252" s="7"/>
      <c r="C252" t="s">
        <v>151</v>
      </c>
      <c r="D252" s="8">
        <v>3</v>
      </c>
      <c r="E252" s="8">
        <v>0</v>
      </c>
      <c r="F252" s="8">
        <v>0</v>
      </c>
      <c r="G252" s="38">
        <v>0</v>
      </c>
      <c r="H252" s="8">
        <v>0</v>
      </c>
      <c r="I252" s="3">
        <v>0</v>
      </c>
      <c r="J252" s="54">
        <v>0</v>
      </c>
      <c r="K252" s="54">
        <v>3</v>
      </c>
      <c r="L252" s="54">
        <v>0</v>
      </c>
      <c r="M252" s="54">
        <v>2</v>
      </c>
      <c r="N252" s="9"/>
      <c r="O252" s="3">
        <f t="shared" si="52"/>
        <v>8</v>
      </c>
      <c r="P252" s="6">
        <f t="shared" si="53"/>
        <v>0.6878761822871883</v>
      </c>
      <c r="Q252" s="9"/>
      <c r="S252" s="3"/>
      <c r="T252" s="3"/>
    </row>
    <row r="253" spans="2:20" ht="16.5" customHeight="1">
      <c r="B253" s="7"/>
      <c r="C253" t="s">
        <v>463</v>
      </c>
      <c r="D253" s="8">
        <v>0</v>
      </c>
      <c r="E253" s="8">
        <v>0</v>
      </c>
      <c r="F253" s="8">
        <v>0</v>
      </c>
      <c r="G253" s="38">
        <v>0</v>
      </c>
      <c r="H253" s="8">
        <v>0</v>
      </c>
      <c r="I253" s="3">
        <v>0</v>
      </c>
      <c r="J253" s="54">
        <v>0</v>
      </c>
      <c r="K253" s="54">
        <v>0</v>
      </c>
      <c r="L253" s="54">
        <v>0</v>
      </c>
      <c r="M253" s="54">
        <v>1</v>
      </c>
      <c r="N253" s="9"/>
      <c r="O253" s="3">
        <f>SUM(D253:N253)</f>
        <v>1</v>
      </c>
      <c r="P253" s="6">
        <f t="shared" si="53"/>
        <v>0.08598452278589853</v>
      </c>
      <c r="Q253" s="9"/>
      <c r="S253" s="3"/>
      <c r="T253" s="3"/>
    </row>
    <row r="254" spans="2:20" ht="16.5" customHeight="1">
      <c r="B254" s="7"/>
      <c r="C254" t="s">
        <v>152</v>
      </c>
      <c r="D254" s="8">
        <f>59+6</f>
        <v>65</v>
      </c>
      <c r="E254" s="8">
        <v>37</v>
      </c>
      <c r="F254" s="8">
        <f>49+15</f>
        <v>64</v>
      </c>
      <c r="G254" s="38">
        <v>19</v>
      </c>
      <c r="H254" s="8">
        <v>0</v>
      </c>
      <c r="I254" s="3">
        <v>171</v>
      </c>
      <c r="J254" s="54">
        <v>6</v>
      </c>
      <c r="K254" s="54">
        <v>125</v>
      </c>
      <c r="L254" s="54">
        <v>0</v>
      </c>
      <c r="M254" s="54">
        <v>98</v>
      </c>
      <c r="N254" s="9"/>
      <c r="O254" s="3">
        <f t="shared" si="52"/>
        <v>585</v>
      </c>
      <c r="P254" s="6">
        <f t="shared" si="53"/>
        <v>50.300945829750646</v>
      </c>
      <c r="Q254" s="9"/>
      <c r="S254" s="3"/>
      <c r="T254" s="3"/>
    </row>
    <row r="255" spans="2:20" ht="16.5" customHeight="1">
      <c r="B255" s="10"/>
      <c r="C255" s="11" t="s">
        <v>8</v>
      </c>
      <c r="D255" s="12">
        <f aca="true" t="shared" si="54" ref="D255:M255">SUM(D239:D254)</f>
        <v>226</v>
      </c>
      <c r="E255" s="12">
        <f t="shared" si="54"/>
        <v>100</v>
      </c>
      <c r="F255" s="12">
        <f t="shared" si="54"/>
        <v>94</v>
      </c>
      <c r="G255" s="39">
        <f t="shared" si="54"/>
        <v>87</v>
      </c>
      <c r="H255" s="12">
        <f t="shared" si="54"/>
        <v>0</v>
      </c>
      <c r="I255" s="13">
        <f t="shared" si="54"/>
        <v>220</v>
      </c>
      <c r="J255" s="55">
        <f t="shared" si="54"/>
        <v>6</v>
      </c>
      <c r="K255" s="55">
        <f t="shared" si="54"/>
        <v>207</v>
      </c>
      <c r="L255" s="55">
        <f t="shared" si="54"/>
        <v>87</v>
      </c>
      <c r="M255" s="55">
        <f t="shared" si="54"/>
        <v>136</v>
      </c>
      <c r="N255" s="14"/>
      <c r="O255" s="13">
        <f>SUM(O239:O254)</f>
        <v>1163</v>
      </c>
      <c r="P255" s="15">
        <f>(O255/$O$535)*100</f>
        <v>7.224499937880482</v>
      </c>
      <c r="Q255" s="14"/>
      <c r="S255" s="3"/>
      <c r="T255" s="3"/>
    </row>
    <row r="256" spans="2:20" ht="16.5" customHeight="1">
      <c r="B256" s="7"/>
      <c r="D256" s="8"/>
      <c r="E256" s="8"/>
      <c r="F256" s="8"/>
      <c r="G256" s="38"/>
      <c r="H256" s="8"/>
      <c r="I256" s="3"/>
      <c r="J256" s="54"/>
      <c r="K256" s="54"/>
      <c r="L256" s="54"/>
      <c r="M256" s="54"/>
      <c r="N256" s="9"/>
      <c r="O256" s="3"/>
      <c r="P256" s="3"/>
      <c r="Q256" s="9"/>
      <c r="S256" s="3"/>
      <c r="T256" s="3"/>
    </row>
    <row r="257" spans="2:20" ht="16.5" customHeight="1">
      <c r="B257" s="7" t="s">
        <v>153</v>
      </c>
      <c r="C257" t="s">
        <v>415</v>
      </c>
      <c r="D257" s="8">
        <v>10</v>
      </c>
      <c r="E257" s="8">
        <v>0</v>
      </c>
      <c r="F257" s="8">
        <v>0</v>
      </c>
      <c r="G257" s="38">
        <v>0</v>
      </c>
      <c r="H257" s="8">
        <v>0</v>
      </c>
      <c r="I257" s="3">
        <v>0</v>
      </c>
      <c r="J257" s="54">
        <v>0</v>
      </c>
      <c r="K257" s="54">
        <v>10</v>
      </c>
      <c r="L257" s="54">
        <v>2</v>
      </c>
      <c r="M257" s="54">
        <v>0</v>
      </c>
      <c r="N257" s="9"/>
      <c r="O257" s="3">
        <f aca="true" t="shared" si="55" ref="O257:O262">SUM(D257:N257)</f>
        <v>22</v>
      </c>
      <c r="P257" s="6">
        <f aca="true" t="shared" si="56" ref="P257:P262">(O257/$O$263)*100</f>
        <v>4.8034934497816595</v>
      </c>
      <c r="Q257" s="9"/>
      <c r="S257" s="3"/>
      <c r="T257" s="3"/>
    </row>
    <row r="258" spans="2:20" ht="16.5" customHeight="1">
      <c r="B258" s="7"/>
      <c r="C258" t="s">
        <v>386</v>
      </c>
      <c r="D258" s="8">
        <v>0</v>
      </c>
      <c r="E258" s="8">
        <v>0</v>
      </c>
      <c r="F258" s="8">
        <v>0</v>
      </c>
      <c r="G258" s="38">
        <v>0</v>
      </c>
      <c r="H258" s="8">
        <v>0</v>
      </c>
      <c r="I258" s="3">
        <v>0</v>
      </c>
      <c r="J258" s="54">
        <v>0</v>
      </c>
      <c r="K258" s="54">
        <v>1</v>
      </c>
      <c r="L258" s="54">
        <v>0</v>
      </c>
      <c r="M258" s="54">
        <v>0</v>
      </c>
      <c r="N258" s="9"/>
      <c r="O258" s="3">
        <f t="shared" si="55"/>
        <v>1</v>
      </c>
      <c r="P258" s="6">
        <f t="shared" si="56"/>
        <v>0.21834061135371177</v>
      </c>
      <c r="Q258" s="9"/>
      <c r="S258" s="3"/>
      <c r="T258" s="3"/>
    </row>
    <row r="259" spans="2:20" ht="16.5" customHeight="1">
      <c r="B259" s="7"/>
      <c r="C259" t="s">
        <v>154</v>
      </c>
      <c r="D259" s="8">
        <v>41</v>
      </c>
      <c r="E259" s="8">
        <v>22</v>
      </c>
      <c r="F259" s="8">
        <v>0</v>
      </c>
      <c r="G259" s="38">
        <v>70</v>
      </c>
      <c r="H259" s="8">
        <v>0</v>
      </c>
      <c r="I259" s="3">
        <v>17</v>
      </c>
      <c r="J259" s="54">
        <v>39</v>
      </c>
      <c r="K259" s="54">
        <v>109</v>
      </c>
      <c r="L259" s="54">
        <v>86</v>
      </c>
      <c r="M259" s="54">
        <v>25</v>
      </c>
      <c r="N259" s="9"/>
      <c r="O259" s="3">
        <f t="shared" si="55"/>
        <v>409</v>
      </c>
      <c r="P259" s="6">
        <f t="shared" si="56"/>
        <v>89.30131004366812</v>
      </c>
      <c r="Q259" s="9"/>
      <c r="S259" s="3"/>
      <c r="T259" s="3"/>
    </row>
    <row r="260" spans="2:20" ht="16.5" customHeight="1">
      <c r="B260" s="7"/>
      <c r="C260" t="s">
        <v>416</v>
      </c>
      <c r="D260" s="8">
        <v>0</v>
      </c>
      <c r="E260" s="8">
        <v>0</v>
      </c>
      <c r="F260" s="8">
        <v>0</v>
      </c>
      <c r="G260" s="38">
        <v>0</v>
      </c>
      <c r="H260" s="8">
        <v>0</v>
      </c>
      <c r="I260" s="3">
        <v>0</v>
      </c>
      <c r="J260" s="54">
        <v>0</v>
      </c>
      <c r="K260" s="54">
        <v>1</v>
      </c>
      <c r="L260" s="54">
        <v>3</v>
      </c>
      <c r="M260" s="54">
        <v>0</v>
      </c>
      <c r="N260" s="9"/>
      <c r="O260" s="3">
        <f t="shared" si="55"/>
        <v>4</v>
      </c>
      <c r="P260" s="6">
        <f t="shared" si="56"/>
        <v>0.8733624454148471</v>
      </c>
      <c r="Q260" s="9"/>
      <c r="S260" s="3"/>
      <c r="T260" s="3"/>
    </row>
    <row r="261" spans="2:20" ht="16.5" customHeight="1">
      <c r="B261" s="7"/>
      <c r="C261" t="s">
        <v>155</v>
      </c>
      <c r="D261" s="8">
        <v>0</v>
      </c>
      <c r="E261" s="8">
        <v>0</v>
      </c>
      <c r="F261" s="8">
        <v>0</v>
      </c>
      <c r="G261" s="38">
        <v>0</v>
      </c>
      <c r="H261" s="8">
        <v>0</v>
      </c>
      <c r="I261" s="3">
        <v>0</v>
      </c>
      <c r="J261" s="54">
        <v>0</v>
      </c>
      <c r="K261" s="54">
        <v>0</v>
      </c>
      <c r="L261" s="54">
        <v>0</v>
      </c>
      <c r="M261" s="54">
        <v>0</v>
      </c>
      <c r="N261" s="9"/>
      <c r="O261" s="3">
        <f t="shared" si="55"/>
        <v>0</v>
      </c>
      <c r="P261" s="6">
        <f t="shared" si="56"/>
        <v>0</v>
      </c>
      <c r="Q261" s="9"/>
      <c r="S261" s="3"/>
      <c r="T261" s="3"/>
    </row>
    <row r="262" spans="2:20" ht="16.5" customHeight="1">
      <c r="B262" s="7"/>
      <c r="C262" t="s">
        <v>444</v>
      </c>
      <c r="D262" s="8">
        <v>0</v>
      </c>
      <c r="E262" s="8">
        <v>0</v>
      </c>
      <c r="F262" s="8">
        <v>0</v>
      </c>
      <c r="G262" s="38">
        <v>0</v>
      </c>
      <c r="H262" s="8">
        <v>0</v>
      </c>
      <c r="I262" s="3">
        <v>0</v>
      </c>
      <c r="J262" s="54">
        <v>0</v>
      </c>
      <c r="K262" s="54">
        <v>0</v>
      </c>
      <c r="L262" s="54">
        <v>22</v>
      </c>
      <c r="M262" s="54">
        <v>0</v>
      </c>
      <c r="N262" s="9"/>
      <c r="O262" s="3">
        <f t="shared" si="55"/>
        <v>22</v>
      </c>
      <c r="P262" s="6">
        <f t="shared" si="56"/>
        <v>4.8034934497816595</v>
      </c>
      <c r="Q262" s="9"/>
      <c r="S262" s="3"/>
      <c r="T262" s="3"/>
    </row>
    <row r="263" spans="2:20" ht="16.5" customHeight="1">
      <c r="B263" s="10"/>
      <c r="C263" s="11" t="s">
        <v>8</v>
      </c>
      <c r="D263" s="12">
        <f aca="true" t="shared" si="57" ref="D263:M263">SUM(D256:D262)</f>
        <v>51</v>
      </c>
      <c r="E263" s="12">
        <f t="shared" si="57"/>
        <v>22</v>
      </c>
      <c r="F263" s="12">
        <f t="shared" si="57"/>
        <v>0</v>
      </c>
      <c r="G263" s="39">
        <f t="shared" si="57"/>
        <v>70</v>
      </c>
      <c r="H263" s="12">
        <f t="shared" si="57"/>
        <v>0</v>
      </c>
      <c r="I263" s="13">
        <f t="shared" si="57"/>
        <v>17</v>
      </c>
      <c r="J263" s="55">
        <f t="shared" si="57"/>
        <v>39</v>
      </c>
      <c r="K263" s="55">
        <f t="shared" si="57"/>
        <v>121</v>
      </c>
      <c r="L263" s="55">
        <f t="shared" si="57"/>
        <v>113</v>
      </c>
      <c r="M263" s="55">
        <f t="shared" si="57"/>
        <v>25</v>
      </c>
      <c r="N263" s="14"/>
      <c r="O263" s="13">
        <f>SUM(O256:O262)</f>
        <v>458</v>
      </c>
      <c r="P263" s="15">
        <f>(O263/$O$535)*100</f>
        <v>2.8450739222263635</v>
      </c>
      <c r="Q263" s="14"/>
      <c r="S263" s="3"/>
      <c r="T263" s="3"/>
    </row>
    <row r="264" spans="2:20" ht="16.5" customHeight="1">
      <c r="B264" s="7"/>
      <c r="D264" s="8"/>
      <c r="E264" s="8"/>
      <c r="F264" s="8"/>
      <c r="G264" s="38"/>
      <c r="H264" s="8"/>
      <c r="I264" s="3"/>
      <c r="J264" s="54"/>
      <c r="K264" s="54"/>
      <c r="L264" s="54"/>
      <c r="M264" s="54"/>
      <c r="N264" s="9"/>
      <c r="O264" s="3"/>
      <c r="P264" s="3"/>
      <c r="Q264" s="9"/>
      <c r="S264" s="3"/>
      <c r="T264" s="3"/>
    </row>
    <row r="265" spans="2:20" ht="16.5" customHeight="1">
      <c r="B265" s="7" t="s">
        <v>156</v>
      </c>
      <c r="C265" t="s">
        <v>157</v>
      </c>
      <c r="D265" s="8">
        <f>4+6</f>
        <v>10</v>
      </c>
      <c r="E265" s="8">
        <v>0</v>
      </c>
      <c r="F265" s="8">
        <v>0</v>
      </c>
      <c r="G265" s="38">
        <v>0</v>
      </c>
      <c r="H265" s="8">
        <v>1</v>
      </c>
      <c r="I265" s="3">
        <v>0</v>
      </c>
      <c r="J265" s="54">
        <v>12</v>
      </c>
      <c r="K265" s="54">
        <v>10</v>
      </c>
      <c r="L265" s="54">
        <v>0</v>
      </c>
      <c r="M265" s="54">
        <v>0</v>
      </c>
      <c r="N265" s="9"/>
      <c r="O265" s="3">
        <f aca="true" t="shared" si="58" ref="O265:O271">SUM(D265:N265)</f>
        <v>33</v>
      </c>
      <c r="P265" s="6">
        <f aca="true" t="shared" si="59" ref="P265:P271">(O265/$O$272)*100</f>
        <v>2.3404255319148937</v>
      </c>
      <c r="Q265" s="9"/>
      <c r="S265" s="3"/>
      <c r="T265" s="3"/>
    </row>
    <row r="266" spans="2:20" ht="16.5" customHeight="1">
      <c r="B266" s="7"/>
      <c r="C266" t="s">
        <v>464</v>
      </c>
      <c r="D266" s="8">
        <v>0</v>
      </c>
      <c r="E266" s="8">
        <v>0</v>
      </c>
      <c r="F266" s="8">
        <v>0</v>
      </c>
      <c r="G266" s="38">
        <v>0</v>
      </c>
      <c r="H266" s="8">
        <v>0</v>
      </c>
      <c r="I266" s="3">
        <v>0</v>
      </c>
      <c r="J266" s="54">
        <v>0</v>
      </c>
      <c r="K266" s="54">
        <v>0</v>
      </c>
      <c r="L266" s="54">
        <v>0</v>
      </c>
      <c r="M266" s="54">
        <v>2</v>
      </c>
      <c r="N266" s="9"/>
      <c r="O266" s="3">
        <f>SUM(D266:N266)</f>
        <v>2</v>
      </c>
      <c r="P266" s="6">
        <f t="shared" si="59"/>
        <v>0.14184397163120568</v>
      </c>
      <c r="Q266" s="9"/>
      <c r="S266" s="3"/>
      <c r="T266" s="3"/>
    </row>
    <row r="267" spans="2:20" ht="16.5" customHeight="1">
      <c r="B267" s="7"/>
      <c r="C267" t="s">
        <v>158</v>
      </c>
      <c r="D267" s="8">
        <v>88</v>
      </c>
      <c r="E267" s="8">
        <v>0</v>
      </c>
      <c r="F267" s="8">
        <f>7+8</f>
        <v>15</v>
      </c>
      <c r="G267" s="38">
        <v>17</v>
      </c>
      <c r="H267" s="8">
        <v>44</v>
      </c>
      <c r="I267" s="3">
        <v>0</v>
      </c>
      <c r="J267" s="54">
        <v>0</v>
      </c>
      <c r="K267" s="54">
        <v>6</v>
      </c>
      <c r="L267" s="54">
        <v>7</v>
      </c>
      <c r="M267" s="54">
        <v>0</v>
      </c>
      <c r="N267" s="9"/>
      <c r="O267" s="3">
        <f t="shared" si="58"/>
        <v>177</v>
      </c>
      <c r="P267" s="6">
        <f t="shared" si="59"/>
        <v>12.553191489361701</v>
      </c>
      <c r="Q267" s="9"/>
      <c r="S267" s="3"/>
      <c r="T267" s="3"/>
    </row>
    <row r="268" spans="2:20" ht="16.5" customHeight="1">
      <c r="B268" s="7"/>
      <c r="C268" t="s">
        <v>86</v>
      </c>
      <c r="D268" s="8">
        <f>12+10</f>
        <v>22</v>
      </c>
      <c r="E268" s="8">
        <v>0</v>
      </c>
      <c r="F268" s="8">
        <v>0</v>
      </c>
      <c r="G268" s="38">
        <v>12</v>
      </c>
      <c r="H268" s="8">
        <v>6</v>
      </c>
      <c r="I268" s="3">
        <v>13</v>
      </c>
      <c r="J268" s="54">
        <v>0</v>
      </c>
      <c r="K268" s="54">
        <v>3</v>
      </c>
      <c r="L268" s="54">
        <v>0</v>
      </c>
      <c r="M268" s="54">
        <v>2</v>
      </c>
      <c r="N268" s="9"/>
      <c r="O268" s="3">
        <f t="shared" si="58"/>
        <v>58</v>
      </c>
      <c r="P268" s="6">
        <f t="shared" si="59"/>
        <v>4.113475177304964</v>
      </c>
      <c r="Q268" s="9"/>
      <c r="S268" s="3"/>
      <c r="T268" s="3"/>
    </row>
    <row r="269" spans="2:20" ht="16.5" customHeight="1">
      <c r="B269" s="7"/>
      <c r="C269" t="s">
        <v>417</v>
      </c>
      <c r="D269" s="8">
        <v>0</v>
      </c>
      <c r="E269" s="8">
        <v>8</v>
      </c>
      <c r="F269" s="8">
        <v>0</v>
      </c>
      <c r="G269" s="38">
        <v>10</v>
      </c>
      <c r="H269" s="8">
        <v>3</v>
      </c>
      <c r="I269" s="3">
        <v>0</v>
      </c>
      <c r="J269" s="54">
        <v>2</v>
      </c>
      <c r="K269" s="54">
        <v>8</v>
      </c>
      <c r="L269" s="54">
        <v>0</v>
      </c>
      <c r="M269" s="54">
        <v>7</v>
      </c>
      <c r="N269" s="9"/>
      <c r="O269" s="3">
        <f t="shared" si="58"/>
        <v>38</v>
      </c>
      <c r="P269" s="6">
        <f t="shared" si="59"/>
        <v>2.6950354609929077</v>
      </c>
      <c r="Q269" s="9"/>
      <c r="S269" s="3"/>
      <c r="T269" s="3"/>
    </row>
    <row r="270" spans="2:20" ht="16.5" customHeight="1">
      <c r="B270" s="7"/>
      <c r="C270" t="s">
        <v>85</v>
      </c>
      <c r="D270" s="8">
        <v>47</v>
      </c>
      <c r="E270" s="8">
        <v>13</v>
      </c>
      <c r="F270" s="8">
        <v>13</v>
      </c>
      <c r="G270" s="38">
        <v>0</v>
      </c>
      <c r="H270" s="8">
        <v>60</v>
      </c>
      <c r="I270" s="3">
        <v>3</v>
      </c>
      <c r="J270" s="54">
        <v>10</v>
      </c>
      <c r="K270" s="54">
        <v>38</v>
      </c>
      <c r="L270" s="54">
        <v>0</v>
      </c>
      <c r="M270" s="54">
        <v>46</v>
      </c>
      <c r="N270" s="9"/>
      <c r="O270" s="3">
        <f t="shared" si="58"/>
        <v>230</v>
      </c>
      <c r="P270" s="6">
        <f t="shared" si="59"/>
        <v>16.312056737588655</v>
      </c>
      <c r="Q270" s="9"/>
      <c r="S270" s="3"/>
      <c r="T270" s="3"/>
    </row>
    <row r="271" spans="2:20" ht="16.5" customHeight="1">
      <c r="B271" s="7"/>
      <c r="C271" t="s">
        <v>159</v>
      </c>
      <c r="D271" s="8">
        <f>2+98</f>
        <v>100</v>
      </c>
      <c r="E271" s="8">
        <f>3+12</f>
        <v>15</v>
      </c>
      <c r="F271" s="8">
        <v>0</v>
      </c>
      <c r="G271" s="38">
        <v>209</v>
      </c>
      <c r="H271" s="8">
        <v>116</v>
      </c>
      <c r="I271" s="3">
        <v>95</v>
      </c>
      <c r="J271" s="54">
        <v>97</v>
      </c>
      <c r="K271" s="54">
        <v>85</v>
      </c>
      <c r="L271" s="54">
        <v>41</v>
      </c>
      <c r="M271" s="54">
        <v>114</v>
      </c>
      <c r="N271" s="9"/>
      <c r="O271" s="3">
        <f t="shared" si="58"/>
        <v>872</v>
      </c>
      <c r="P271" s="6">
        <f t="shared" si="59"/>
        <v>61.843971631205676</v>
      </c>
      <c r="Q271" s="9"/>
      <c r="S271" s="3"/>
      <c r="T271" s="3"/>
    </row>
    <row r="272" spans="2:20" ht="16.5" customHeight="1">
      <c r="B272" s="10"/>
      <c r="C272" s="11" t="s">
        <v>8</v>
      </c>
      <c r="D272" s="12">
        <f aca="true" t="shared" si="60" ref="D272:M272">SUM(D264:D271)</f>
        <v>267</v>
      </c>
      <c r="E272" s="12">
        <f t="shared" si="60"/>
        <v>36</v>
      </c>
      <c r="F272" s="12">
        <f t="shared" si="60"/>
        <v>28</v>
      </c>
      <c r="G272" s="39">
        <f t="shared" si="60"/>
        <v>248</v>
      </c>
      <c r="H272" s="12">
        <f t="shared" si="60"/>
        <v>230</v>
      </c>
      <c r="I272" s="13">
        <f t="shared" si="60"/>
        <v>111</v>
      </c>
      <c r="J272" s="55">
        <f t="shared" si="60"/>
        <v>121</v>
      </c>
      <c r="K272" s="55">
        <f t="shared" si="60"/>
        <v>150</v>
      </c>
      <c r="L272" s="55">
        <f t="shared" si="60"/>
        <v>48</v>
      </c>
      <c r="M272" s="55">
        <f t="shared" si="60"/>
        <v>171</v>
      </c>
      <c r="N272" s="14"/>
      <c r="O272" s="13">
        <f>SUM(O264:O271)</f>
        <v>1410</v>
      </c>
      <c r="P272" s="15">
        <f>(O272/$O$535)*100</f>
        <v>8.758852031308237</v>
      </c>
      <c r="Q272" s="14"/>
      <c r="S272" s="3"/>
      <c r="T272" s="3"/>
    </row>
    <row r="273" spans="2:20" ht="16.5" customHeight="1">
      <c r="B273" s="7"/>
      <c r="D273" s="8"/>
      <c r="E273" s="8"/>
      <c r="F273" s="8"/>
      <c r="G273" s="38"/>
      <c r="H273" s="8"/>
      <c r="I273" s="3"/>
      <c r="J273" s="54"/>
      <c r="K273" s="54"/>
      <c r="L273" s="54"/>
      <c r="M273" s="54"/>
      <c r="N273" s="9"/>
      <c r="O273" s="3"/>
      <c r="P273" s="3"/>
      <c r="Q273" s="9"/>
      <c r="S273" s="3"/>
      <c r="T273" s="3"/>
    </row>
    <row r="274" spans="2:20" ht="16.5" customHeight="1">
      <c r="B274" s="7" t="s">
        <v>160</v>
      </c>
      <c r="C274" t="s">
        <v>465</v>
      </c>
      <c r="D274" s="8">
        <v>0</v>
      </c>
      <c r="E274" s="8">
        <v>0</v>
      </c>
      <c r="F274" s="8">
        <v>0</v>
      </c>
      <c r="G274" s="38">
        <v>0</v>
      </c>
      <c r="H274" s="8">
        <v>0</v>
      </c>
      <c r="I274" s="3">
        <v>0</v>
      </c>
      <c r="J274" s="54">
        <v>0</v>
      </c>
      <c r="K274" s="54">
        <v>5</v>
      </c>
      <c r="L274" s="54">
        <v>0</v>
      </c>
      <c r="M274" s="54">
        <v>0</v>
      </c>
      <c r="N274" s="9"/>
      <c r="O274" s="3">
        <f>SUM(D274:N274)</f>
        <v>5</v>
      </c>
      <c r="P274" s="6">
        <f>(O274/$O$277)*100</f>
        <v>5</v>
      </c>
      <c r="Q274" s="9"/>
      <c r="S274" s="3"/>
      <c r="T274" s="3"/>
    </row>
    <row r="275" spans="2:20" ht="16.5" customHeight="1">
      <c r="B275" s="7"/>
      <c r="C275" t="s">
        <v>145</v>
      </c>
      <c r="D275" s="8">
        <v>0</v>
      </c>
      <c r="E275" s="8">
        <v>0</v>
      </c>
      <c r="F275" s="8">
        <v>0</v>
      </c>
      <c r="G275" s="38">
        <v>0</v>
      </c>
      <c r="H275" s="8">
        <v>0</v>
      </c>
      <c r="I275" s="3">
        <v>12</v>
      </c>
      <c r="J275" s="54">
        <v>0</v>
      </c>
      <c r="K275" s="54">
        <v>8</v>
      </c>
      <c r="L275" s="54">
        <v>0</v>
      </c>
      <c r="M275" s="54">
        <v>0</v>
      </c>
      <c r="N275" s="9"/>
      <c r="O275" s="3">
        <f>SUM(D275:N275)</f>
        <v>20</v>
      </c>
      <c r="P275" s="6">
        <f>(O275/$O$277)*100</f>
        <v>20</v>
      </c>
      <c r="Q275" s="9"/>
      <c r="S275" s="3"/>
      <c r="T275" s="3"/>
    </row>
    <row r="276" spans="2:20" ht="16.5" customHeight="1">
      <c r="B276" s="7"/>
      <c r="C276" t="s">
        <v>161</v>
      </c>
      <c r="D276" s="8">
        <v>0</v>
      </c>
      <c r="E276" s="8">
        <v>0</v>
      </c>
      <c r="F276" s="8">
        <v>0</v>
      </c>
      <c r="G276" s="38">
        <v>0</v>
      </c>
      <c r="H276" s="8">
        <v>0</v>
      </c>
      <c r="I276" s="3">
        <v>0</v>
      </c>
      <c r="J276" s="54">
        <v>0</v>
      </c>
      <c r="K276" s="54">
        <v>59</v>
      </c>
      <c r="L276" s="54">
        <v>16</v>
      </c>
      <c r="M276" s="54">
        <v>0</v>
      </c>
      <c r="N276" s="9"/>
      <c r="O276" s="3">
        <f>SUM(D276:N276)</f>
        <v>75</v>
      </c>
      <c r="P276" s="6">
        <f>(O276/$O$277)*100</f>
        <v>75</v>
      </c>
      <c r="Q276" s="9"/>
      <c r="S276" s="3"/>
      <c r="T276" s="3"/>
    </row>
    <row r="277" spans="2:20" ht="16.5" customHeight="1">
      <c r="B277" s="10"/>
      <c r="C277" s="11" t="s">
        <v>8</v>
      </c>
      <c r="D277" s="12">
        <f aca="true" t="shared" si="61" ref="D277:M277">SUM(D273:D276)</f>
        <v>0</v>
      </c>
      <c r="E277" s="12">
        <f t="shared" si="61"/>
        <v>0</v>
      </c>
      <c r="F277" s="12">
        <f t="shared" si="61"/>
        <v>0</v>
      </c>
      <c r="G277" s="39">
        <f t="shared" si="61"/>
        <v>0</v>
      </c>
      <c r="H277" s="12">
        <f t="shared" si="61"/>
        <v>0</v>
      </c>
      <c r="I277" s="13">
        <f t="shared" si="61"/>
        <v>12</v>
      </c>
      <c r="J277" s="55">
        <f t="shared" si="61"/>
        <v>0</v>
      </c>
      <c r="K277" s="55">
        <f t="shared" si="61"/>
        <v>72</v>
      </c>
      <c r="L277" s="55">
        <f t="shared" si="61"/>
        <v>16</v>
      </c>
      <c r="M277" s="55">
        <f t="shared" si="61"/>
        <v>0</v>
      </c>
      <c r="N277" s="14"/>
      <c r="O277" s="13">
        <f>SUM(O273:O276)</f>
        <v>100</v>
      </c>
      <c r="P277" s="15">
        <f>(O277/$O$535)*100</f>
        <v>0.6211951795254068</v>
      </c>
      <c r="Q277" s="14"/>
      <c r="S277" s="3"/>
      <c r="T277" s="3"/>
    </row>
    <row r="278" spans="2:20" ht="16.5" customHeight="1">
      <c r="B278" s="7"/>
      <c r="D278" s="8"/>
      <c r="E278" s="8"/>
      <c r="F278" s="8"/>
      <c r="G278" s="38"/>
      <c r="H278" s="8"/>
      <c r="I278" s="3"/>
      <c r="J278" s="54"/>
      <c r="K278" s="54"/>
      <c r="L278" s="54"/>
      <c r="M278" s="54"/>
      <c r="N278" s="9"/>
      <c r="O278" s="3"/>
      <c r="P278" s="3"/>
      <c r="Q278" s="9"/>
      <c r="S278" s="3"/>
      <c r="T278" s="3"/>
    </row>
    <row r="279" spans="2:20" ht="16.5" customHeight="1">
      <c r="B279" s="7" t="s">
        <v>162</v>
      </c>
      <c r="C279" t="s">
        <v>163</v>
      </c>
      <c r="D279" s="8">
        <v>0</v>
      </c>
      <c r="E279" s="8">
        <v>0</v>
      </c>
      <c r="F279" s="8">
        <v>0</v>
      </c>
      <c r="G279" s="38">
        <v>0</v>
      </c>
      <c r="H279" s="8">
        <v>0</v>
      </c>
      <c r="I279" s="3">
        <v>0</v>
      </c>
      <c r="J279" s="54">
        <v>0</v>
      </c>
      <c r="K279" s="54">
        <v>21</v>
      </c>
      <c r="L279" s="54">
        <v>5</v>
      </c>
      <c r="M279" s="54">
        <v>0</v>
      </c>
      <c r="N279" s="9"/>
      <c r="O279" s="3">
        <f>SUM(D279:N279)</f>
        <v>26</v>
      </c>
      <c r="P279" s="6">
        <f>(O279/$O$284)*100</f>
        <v>50</v>
      </c>
      <c r="Q279" s="9"/>
      <c r="S279" s="3"/>
      <c r="T279" s="3"/>
    </row>
    <row r="280" spans="2:20" ht="16.5" customHeight="1">
      <c r="B280" s="7"/>
      <c r="C280" t="s">
        <v>384</v>
      </c>
      <c r="D280" s="8">
        <v>0</v>
      </c>
      <c r="E280" s="8">
        <v>0</v>
      </c>
      <c r="F280" s="8">
        <v>0</v>
      </c>
      <c r="G280" s="38">
        <v>0</v>
      </c>
      <c r="H280" s="8">
        <v>0</v>
      </c>
      <c r="I280" s="3">
        <v>0</v>
      </c>
      <c r="J280" s="54">
        <v>7</v>
      </c>
      <c r="K280" s="54">
        <v>0</v>
      </c>
      <c r="L280" s="54">
        <v>0</v>
      </c>
      <c r="M280" s="54">
        <v>0</v>
      </c>
      <c r="N280" s="9"/>
      <c r="O280" s="3">
        <f>SUM(D280:N280)</f>
        <v>7</v>
      </c>
      <c r="P280" s="6">
        <f>(O280/$O$284)*100</f>
        <v>13.461538461538462</v>
      </c>
      <c r="Q280" s="9"/>
      <c r="S280" s="3"/>
      <c r="T280" s="3"/>
    </row>
    <row r="281" spans="2:20" ht="16.5" customHeight="1">
      <c r="B281" s="7"/>
      <c r="C281" t="s">
        <v>445</v>
      </c>
      <c r="D281" s="8">
        <v>0</v>
      </c>
      <c r="E281" s="8">
        <v>0</v>
      </c>
      <c r="F281" s="8">
        <v>0</v>
      </c>
      <c r="G281" s="38">
        <v>0</v>
      </c>
      <c r="H281" s="8">
        <v>0</v>
      </c>
      <c r="I281" s="3">
        <v>0</v>
      </c>
      <c r="J281" s="54">
        <v>0</v>
      </c>
      <c r="K281" s="54">
        <v>0</v>
      </c>
      <c r="L281" s="54">
        <v>4</v>
      </c>
      <c r="M281" s="54">
        <v>0</v>
      </c>
      <c r="N281" s="9"/>
      <c r="O281" s="3">
        <f>SUM(D281:N281)</f>
        <v>4</v>
      </c>
      <c r="P281" s="6">
        <f>(O281/$O$284)*100</f>
        <v>7.6923076923076925</v>
      </c>
      <c r="Q281" s="9"/>
      <c r="S281" s="3"/>
      <c r="T281" s="3"/>
    </row>
    <row r="282" spans="2:20" ht="16.5" customHeight="1">
      <c r="B282" s="7"/>
      <c r="C282" t="s">
        <v>383</v>
      </c>
      <c r="D282" s="8">
        <v>0</v>
      </c>
      <c r="E282" s="8">
        <v>0</v>
      </c>
      <c r="F282" s="8">
        <v>0</v>
      </c>
      <c r="G282" s="38">
        <v>0</v>
      </c>
      <c r="H282" s="8">
        <v>0</v>
      </c>
      <c r="I282" s="3">
        <v>0</v>
      </c>
      <c r="J282" s="54">
        <v>3</v>
      </c>
      <c r="K282" s="54">
        <v>0</v>
      </c>
      <c r="L282" s="54">
        <v>9</v>
      </c>
      <c r="M282" s="54">
        <v>3</v>
      </c>
      <c r="N282" s="9"/>
      <c r="O282" s="3">
        <f>SUM(D282:N282)</f>
        <v>15</v>
      </c>
      <c r="P282" s="6">
        <f>(O282/$O$284)*100</f>
        <v>28.846153846153843</v>
      </c>
      <c r="Q282" s="9"/>
      <c r="S282" s="3"/>
      <c r="T282" s="3"/>
    </row>
    <row r="283" spans="2:20" ht="16.5" customHeight="1">
      <c r="B283" s="7"/>
      <c r="C283" t="s">
        <v>164</v>
      </c>
      <c r="D283" s="8">
        <v>0</v>
      </c>
      <c r="E283" s="8">
        <v>0</v>
      </c>
      <c r="F283" s="8">
        <v>0</v>
      </c>
      <c r="G283" s="38">
        <v>0</v>
      </c>
      <c r="H283" s="8">
        <v>0</v>
      </c>
      <c r="I283" s="3">
        <v>0</v>
      </c>
      <c r="J283" s="54">
        <v>0</v>
      </c>
      <c r="K283" s="54">
        <v>0</v>
      </c>
      <c r="L283" s="54">
        <v>0</v>
      </c>
      <c r="M283" s="54">
        <v>0</v>
      </c>
      <c r="N283" s="9"/>
      <c r="O283" s="3">
        <f>SUM(D283:N283)</f>
        <v>0</v>
      </c>
      <c r="P283" s="6">
        <f>(O283/$O$284)*100</f>
        <v>0</v>
      </c>
      <c r="Q283" s="9"/>
      <c r="S283" s="3"/>
      <c r="T283" s="3"/>
    </row>
    <row r="284" spans="2:20" ht="16.5" customHeight="1">
      <c r="B284" s="10"/>
      <c r="C284" s="11" t="s">
        <v>8</v>
      </c>
      <c r="D284" s="12">
        <f aca="true" t="shared" si="62" ref="D284:M284">SUM(D278:D283)</f>
        <v>0</v>
      </c>
      <c r="E284" s="12">
        <f t="shared" si="62"/>
        <v>0</v>
      </c>
      <c r="F284" s="12">
        <f t="shared" si="62"/>
        <v>0</v>
      </c>
      <c r="G284" s="39">
        <f t="shared" si="62"/>
        <v>0</v>
      </c>
      <c r="H284" s="12">
        <f t="shared" si="62"/>
        <v>0</v>
      </c>
      <c r="I284" s="13">
        <f t="shared" si="62"/>
        <v>0</v>
      </c>
      <c r="J284" s="55">
        <f t="shared" si="62"/>
        <v>10</v>
      </c>
      <c r="K284" s="55">
        <f t="shared" si="62"/>
        <v>21</v>
      </c>
      <c r="L284" s="55">
        <f t="shared" si="62"/>
        <v>18</v>
      </c>
      <c r="M284" s="55">
        <f t="shared" si="62"/>
        <v>3</v>
      </c>
      <c r="N284" s="14"/>
      <c r="O284" s="13">
        <f>SUM(O278:O283)</f>
        <v>52</v>
      </c>
      <c r="P284" s="15">
        <f>(O284/$O$535)*100</f>
        <v>0.32302149335321156</v>
      </c>
      <c r="Q284" s="14"/>
      <c r="S284" s="3"/>
      <c r="T284" s="3"/>
    </row>
    <row r="285" spans="2:20" ht="16.5" customHeight="1">
      <c r="B285" s="7"/>
      <c r="D285" s="8"/>
      <c r="E285" s="8"/>
      <c r="F285" s="8"/>
      <c r="G285" s="38"/>
      <c r="H285" s="8"/>
      <c r="I285" s="3"/>
      <c r="J285" s="54"/>
      <c r="K285" s="54"/>
      <c r="L285" s="54"/>
      <c r="M285" s="54"/>
      <c r="N285" s="9"/>
      <c r="O285" s="3"/>
      <c r="P285" s="3"/>
      <c r="Q285" s="9"/>
      <c r="S285" s="3"/>
      <c r="T285" s="3"/>
    </row>
    <row r="286" spans="2:20" ht="16.5" customHeight="1">
      <c r="B286" s="7" t="s">
        <v>165</v>
      </c>
      <c r="C286" t="s">
        <v>166</v>
      </c>
      <c r="D286" s="8">
        <v>0</v>
      </c>
      <c r="E286" s="8">
        <v>0</v>
      </c>
      <c r="F286" s="8">
        <v>0</v>
      </c>
      <c r="G286" s="38">
        <v>0</v>
      </c>
      <c r="H286" s="8">
        <v>0</v>
      </c>
      <c r="I286" s="3">
        <v>0</v>
      </c>
      <c r="J286" s="54">
        <v>0</v>
      </c>
      <c r="K286" s="54">
        <v>0</v>
      </c>
      <c r="L286" s="54">
        <v>0</v>
      </c>
      <c r="M286" s="54">
        <v>0</v>
      </c>
      <c r="N286" s="9"/>
      <c r="O286" s="3">
        <f aca="true" t="shared" si="63" ref="O286:O303">SUM(D286:N286)</f>
        <v>0</v>
      </c>
      <c r="P286" s="6">
        <f aca="true" t="shared" si="64" ref="P286:P303">(O286/$O$304)*100</f>
        <v>0</v>
      </c>
      <c r="Q286" s="9"/>
      <c r="S286" s="3"/>
      <c r="T286" s="3"/>
    </row>
    <row r="287" spans="2:20" ht="16.5" customHeight="1">
      <c r="B287" s="7"/>
      <c r="C287" t="s">
        <v>167</v>
      </c>
      <c r="D287" s="8">
        <v>0</v>
      </c>
      <c r="E287" s="8">
        <f>26+5</f>
        <v>31</v>
      </c>
      <c r="F287" s="8">
        <v>0</v>
      </c>
      <c r="G287" s="38">
        <v>4</v>
      </c>
      <c r="H287" s="8">
        <v>6</v>
      </c>
      <c r="I287" s="3">
        <v>0</v>
      </c>
      <c r="J287" s="54">
        <v>0</v>
      </c>
      <c r="K287" s="54">
        <v>0</v>
      </c>
      <c r="L287" s="54">
        <v>0</v>
      </c>
      <c r="M287" s="54">
        <v>0</v>
      </c>
      <c r="N287" s="9"/>
      <c r="O287" s="3">
        <f t="shared" si="63"/>
        <v>41</v>
      </c>
      <c r="P287" s="6">
        <f t="shared" si="64"/>
        <v>12.462006079027356</v>
      </c>
      <c r="Q287" s="9"/>
      <c r="S287" s="3"/>
      <c r="T287" s="3"/>
    </row>
    <row r="288" spans="2:20" ht="16.5" customHeight="1">
      <c r="B288" s="7"/>
      <c r="C288" t="s">
        <v>168</v>
      </c>
      <c r="D288" s="8">
        <v>0</v>
      </c>
      <c r="E288" s="8">
        <v>0</v>
      </c>
      <c r="F288" s="8">
        <v>0</v>
      </c>
      <c r="G288" s="38">
        <v>17</v>
      </c>
      <c r="H288" s="8">
        <v>7</v>
      </c>
      <c r="I288" s="3">
        <v>0</v>
      </c>
      <c r="J288" s="54">
        <v>0</v>
      </c>
      <c r="K288" s="54">
        <v>18</v>
      </c>
      <c r="L288" s="54">
        <v>8</v>
      </c>
      <c r="M288" s="54">
        <v>0</v>
      </c>
      <c r="N288" s="9"/>
      <c r="O288" s="3">
        <f t="shared" si="63"/>
        <v>50</v>
      </c>
      <c r="P288" s="6">
        <f t="shared" si="64"/>
        <v>15.19756838905775</v>
      </c>
      <c r="Q288" s="9"/>
      <c r="S288" s="3"/>
      <c r="T288" s="3"/>
    </row>
    <row r="289" spans="2:20" ht="16.5" customHeight="1">
      <c r="B289" s="7"/>
      <c r="C289" t="s">
        <v>169</v>
      </c>
      <c r="D289" s="8">
        <v>0</v>
      </c>
      <c r="E289" s="8">
        <v>4</v>
      </c>
      <c r="F289" s="8">
        <v>0</v>
      </c>
      <c r="G289" s="38">
        <v>4</v>
      </c>
      <c r="H289" s="8">
        <v>0</v>
      </c>
      <c r="I289" s="3">
        <v>6</v>
      </c>
      <c r="J289" s="54">
        <v>2</v>
      </c>
      <c r="K289" s="54">
        <v>7</v>
      </c>
      <c r="L289" s="54">
        <v>20</v>
      </c>
      <c r="M289" s="54">
        <v>0</v>
      </c>
      <c r="N289" s="9"/>
      <c r="O289" s="3">
        <f t="shared" si="63"/>
        <v>43</v>
      </c>
      <c r="P289" s="6">
        <f t="shared" si="64"/>
        <v>13.069908814589665</v>
      </c>
      <c r="Q289" s="9"/>
      <c r="S289" s="3"/>
      <c r="T289" s="3"/>
    </row>
    <row r="290" spans="2:20" ht="16.5" customHeight="1">
      <c r="B290" s="7"/>
      <c r="C290" t="s">
        <v>170</v>
      </c>
      <c r="D290" s="8">
        <v>0</v>
      </c>
      <c r="E290" s="8">
        <v>0</v>
      </c>
      <c r="F290" s="8">
        <v>0</v>
      </c>
      <c r="G290" s="38">
        <v>6</v>
      </c>
      <c r="H290" s="8">
        <v>0</v>
      </c>
      <c r="I290" s="3">
        <v>0</v>
      </c>
      <c r="J290" s="54">
        <v>0</v>
      </c>
      <c r="K290" s="54">
        <v>0</v>
      </c>
      <c r="L290" s="54">
        <v>0</v>
      </c>
      <c r="M290" s="54">
        <v>0</v>
      </c>
      <c r="N290" s="9"/>
      <c r="O290" s="3">
        <f t="shared" si="63"/>
        <v>6</v>
      </c>
      <c r="P290" s="6">
        <f t="shared" si="64"/>
        <v>1.82370820668693</v>
      </c>
      <c r="Q290" s="9"/>
      <c r="S290" s="3"/>
      <c r="T290" s="3"/>
    </row>
    <row r="291" spans="2:20" ht="16.5" customHeight="1">
      <c r="B291" s="7"/>
      <c r="C291" t="s">
        <v>171</v>
      </c>
      <c r="D291" s="8">
        <v>0</v>
      </c>
      <c r="E291" s="8">
        <v>0</v>
      </c>
      <c r="F291" s="8">
        <v>0</v>
      </c>
      <c r="G291" s="38">
        <v>0</v>
      </c>
      <c r="H291" s="8">
        <v>0</v>
      </c>
      <c r="I291" s="3">
        <v>0</v>
      </c>
      <c r="J291" s="54">
        <v>0</v>
      </c>
      <c r="K291" s="54">
        <v>0</v>
      </c>
      <c r="L291" s="54">
        <v>0</v>
      </c>
      <c r="M291" s="54">
        <v>0</v>
      </c>
      <c r="N291" s="9"/>
      <c r="O291" s="3">
        <f t="shared" si="63"/>
        <v>0</v>
      </c>
      <c r="P291" s="6">
        <f t="shared" si="64"/>
        <v>0</v>
      </c>
      <c r="Q291" s="9"/>
      <c r="S291" s="3"/>
      <c r="T291" s="3"/>
    </row>
    <row r="292" spans="2:20" ht="16.5" customHeight="1">
      <c r="B292" s="7"/>
      <c r="C292" t="s">
        <v>172</v>
      </c>
      <c r="D292" s="8">
        <v>0</v>
      </c>
      <c r="E292" s="8">
        <f>2+10</f>
        <v>12</v>
      </c>
      <c r="F292" s="8">
        <v>0</v>
      </c>
      <c r="G292" s="38">
        <v>0</v>
      </c>
      <c r="H292" s="8">
        <v>1</v>
      </c>
      <c r="I292" s="3">
        <v>0</v>
      </c>
      <c r="J292" s="54">
        <v>0</v>
      </c>
      <c r="K292" s="54">
        <v>0</v>
      </c>
      <c r="L292" s="54">
        <v>0</v>
      </c>
      <c r="M292" s="54">
        <v>0</v>
      </c>
      <c r="N292" s="9"/>
      <c r="O292" s="3">
        <f t="shared" si="63"/>
        <v>13</v>
      </c>
      <c r="P292" s="6">
        <f t="shared" si="64"/>
        <v>3.951367781155015</v>
      </c>
      <c r="Q292" s="9"/>
      <c r="S292" s="3"/>
      <c r="T292" s="3"/>
    </row>
    <row r="293" spans="2:20" ht="16.5" customHeight="1">
      <c r="B293" s="7"/>
      <c r="C293" t="s">
        <v>173</v>
      </c>
      <c r="D293" s="8">
        <v>0</v>
      </c>
      <c r="E293" s="8">
        <f>1+10</f>
        <v>11</v>
      </c>
      <c r="F293" s="8">
        <v>0</v>
      </c>
      <c r="G293" s="38">
        <v>0</v>
      </c>
      <c r="H293" s="8">
        <v>0</v>
      </c>
      <c r="I293" s="3">
        <v>7</v>
      </c>
      <c r="J293" s="54">
        <v>16</v>
      </c>
      <c r="K293" s="54">
        <v>13</v>
      </c>
      <c r="L293" s="54">
        <v>0</v>
      </c>
      <c r="M293" s="54">
        <v>0</v>
      </c>
      <c r="N293" s="9"/>
      <c r="O293" s="3">
        <f t="shared" si="63"/>
        <v>47</v>
      </c>
      <c r="P293" s="6">
        <f t="shared" si="64"/>
        <v>14.285714285714285</v>
      </c>
      <c r="Q293" s="9"/>
      <c r="S293" s="3"/>
      <c r="T293" s="3"/>
    </row>
    <row r="294" spans="2:20" ht="16.5" customHeight="1">
      <c r="B294" s="7"/>
      <c r="C294" t="s">
        <v>174</v>
      </c>
      <c r="D294" s="8">
        <v>0</v>
      </c>
      <c r="E294" s="8">
        <v>1</v>
      </c>
      <c r="F294" s="8">
        <v>0</v>
      </c>
      <c r="G294" s="38">
        <v>0</v>
      </c>
      <c r="H294" s="8">
        <v>0</v>
      </c>
      <c r="I294" s="3">
        <v>0</v>
      </c>
      <c r="J294" s="54">
        <v>0</v>
      </c>
      <c r="K294" s="54">
        <v>0</v>
      </c>
      <c r="L294" s="54">
        <v>0</v>
      </c>
      <c r="M294" s="54">
        <v>0</v>
      </c>
      <c r="N294" s="9"/>
      <c r="O294" s="3">
        <f t="shared" si="63"/>
        <v>1</v>
      </c>
      <c r="P294" s="6">
        <f t="shared" si="64"/>
        <v>0.303951367781155</v>
      </c>
      <c r="Q294" s="9"/>
      <c r="S294" s="3"/>
      <c r="T294" s="3"/>
    </row>
    <row r="295" spans="2:20" ht="16.5" customHeight="1">
      <c r="B295" s="7"/>
      <c r="C295" t="s">
        <v>175</v>
      </c>
      <c r="D295" s="8">
        <v>0</v>
      </c>
      <c r="E295" s="8">
        <f>4+2</f>
        <v>6</v>
      </c>
      <c r="F295" s="8">
        <v>0</v>
      </c>
      <c r="G295" s="38">
        <v>0</v>
      </c>
      <c r="H295" s="8">
        <v>1</v>
      </c>
      <c r="I295" s="3">
        <v>0</v>
      </c>
      <c r="J295" s="54">
        <v>0</v>
      </c>
      <c r="K295" s="54">
        <v>0</v>
      </c>
      <c r="L295" s="54">
        <v>0</v>
      </c>
      <c r="M295" s="54">
        <v>0</v>
      </c>
      <c r="N295" s="9"/>
      <c r="O295" s="3">
        <f t="shared" si="63"/>
        <v>7</v>
      </c>
      <c r="P295" s="6">
        <f t="shared" si="64"/>
        <v>2.127659574468085</v>
      </c>
      <c r="Q295" s="9"/>
      <c r="S295" s="3"/>
      <c r="T295" s="3"/>
    </row>
    <row r="296" spans="2:20" ht="16.5" customHeight="1">
      <c r="B296" s="7"/>
      <c r="C296" t="s">
        <v>176</v>
      </c>
      <c r="D296" s="8">
        <v>0</v>
      </c>
      <c r="E296" s="8">
        <v>6</v>
      </c>
      <c r="F296" s="8">
        <v>0</v>
      </c>
      <c r="G296" s="38">
        <v>0</v>
      </c>
      <c r="H296" s="8">
        <v>0</v>
      </c>
      <c r="I296" s="3">
        <v>0</v>
      </c>
      <c r="J296" s="54">
        <v>0</v>
      </c>
      <c r="K296" s="54">
        <v>0</v>
      </c>
      <c r="L296" s="54">
        <v>0</v>
      </c>
      <c r="M296" s="54">
        <v>0</v>
      </c>
      <c r="N296" s="9"/>
      <c r="O296" s="3">
        <f t="shared" si="63"/>
        <v>6</v>
      </c>
      <c r="P296" s="6">
        <f t="shared" si="64"/>
        <v>1.82370820668693</v>
      </c>
      <c r="Q296" s="9"/>
      <c r="S296" s="3"/>
      <c r="T296" s="3"/>
    </row>
    <row r="297" spans="2:20" ht="16.5" customHeight="1">
      <c r="B297" s="7"/>
      <c r="C297" t="s">
        <v>177</v>
      </c>
      <c r="D297" s="8">
        <v>0</v>
      </c>
      <c r="E297" s="8">
        <v>0</v>
      </c>
      <c r="F297" s="8">
        <v>0</v>
      </c>
      <c r="G297" s="38">
        <v>0</v>
      </c>
      <c r="H297" s="8">
        <v>0</v>
      </c>
      <c r="I297" s="3">
        <v>0</v>
      </c>
      <c r="J297" s="54">
        <v>0</v>
      </c>
      <c r="K297" s="54">
        <v>0</v>
      </c>
      <c r="L297" s="54">
        <v>0</v>
      </c>
      <c r="M297" s="54">
        <v>0</v>
      </c>
      <c r="N297" s="9"/>
      <c r="O297" s="3">
        <f t="shared" si="63"/>
        <v>0</v>
      </c>
      <c r="P297" s="6">
        <f t="shared" si="64"/>
        <v>0</v>
      </c>
      <c r="Q297" s="9"/>
      <c r="S297" s="3"/>
      <c r="T297" s="3"/>
    </row>
    <row r="298" spans="2:20" ht="16.5" customHeight="1">
      <c r="B298" s="7"/>
      <c r="C298" t="s">
        <v>178</v>
      </c>
      <c r="D298" s="8">
        <v>0</v>
      </c>
      <c r="E298" s="8">
        <f>14+20</f>
        <v>34</v>
      </c>
      <c r="F298" s="8">
        <v>0</v>
      </c>
      <c r="G298" s="38">
        <v>0</v>
      </c>
      <c r="H298" s="8">
        <v>0</v>
      </c>
      <c r="I298" s="3">
        <v>0</v>
      </c>
      <c r="J298" s="54">
        <v>0</v>
      </c>
      <c r="K298" s="54">
        <v>0</v>
      </c>
      <c r="L298" s="54">
        <v>0</v>
      </c>
      <c r="M298" s="54">
        <v>0</v>
      </c>
      <c r="N298" s="9"/>
      <c r="O298" s="3">
        <f t="shared" si="63"/>
        <v>34</v>
      </c>
      <c r="P298" s="6">
        <f t="shared" si="64"/>
        <v>10.33434650455927</v>
      </c>
      <c r="Q298" s="9"/>
      <c r="S298" s="3"/>
      <c r="T298" s="3"/>
    </row>
    <row r="299" spans="2:20" ht="16.5" customHeight="1">
      <c r="B299" s="7"/>
      <c r="C299" t="s">
        <v>385</v>
      </c>
      <c r="D299" s="8">
        <v>0</v>
      </c>
      <c r="E299" s="8">
        <v>0</v>
      </c>
      <c r="F299" s="8">
        <v>0</v>
      </c>
      <c r="G299" s="38">
        <v>0</v>
      </c>
      <c r="H299" s="8">
        <v>0</v>
      </c>
      <c r="I299" s="3">
        <v>0</v>
      </c>
      <c r="J299" s="54">
        <v>4</v>
      </c>
      <c r="K299" s="54">
        <v>0</v>
      </c>
      <c r="L299" s="54">
        <v>0</v>
      </c>
      <c r="M299" s="54">
        <v>0</v>
      </c>
      <c r="N299" s="9"/>
      <c r="O299" s="3">
        <f t="shared" si="63"/>
        <v>4</v>
      </c>
      <c r="P299" s="6">
        <f t="shared" si="64"/>
        <v>1.21580547112462</v>
      </c>
      <c r="Q299" s="9"/>
      <c r="S299" s="3"/>
      <c r="T299" s="3"/>
    </row>
    <row r="300" spans="2:20" ht="16.5" customHeight="1">
      <c r="B300" s="7"/>
      <c r="C300" t="s">
        <v>179</v>
      </c>
      <c r="D300" s="8">
        <v>0</v>
      </c>
      <c r="E300" s="8">
        <v>0</v>
      </c>
      <c r="F300" s="8">
        <v>0</v>
      </c>
      <c r="G300" s="38">
        <v>0</v>
      </c>
      <c r="H300" s="8">
        <v>0</v>
      </c>
      <c r="I300" s="3">
        <v>0</v>
      </c>
      <c r="J300" s="54">
        <v>0</v>
      </c>
      <c r="K300" s="54">
        <v>5</v>
      </c>
      <c r="L300" s="54">
        <v>0</v>
      </c>
      <c r="M300" s="54">
        <v>0</v>
      </c>
      <c r="N300" s="9"/>
      <c r="O300" s="3">
        <f t="shared" si="63"/>
        <v>5</v>
      </c>
      <c r="P300" s="6">
        <f t="shared" si="64"/>
        <v>1.5197568389057752</v>
      </c>
      <c r="Q300" s="9"/>
      <c r="S300" s="3"/>
      <c r="T300" s="3"/>
    </row>
    <row r="301" spans="2:20" ht="16.5" customHeight="1">
      <c r="B301" s="7"/>
      <c r="C301" t="s">
        <v>180</v>
      </c>
      <c r="D301" s="8">
        <v>0</v>
      </c>
      <c r="E301" s="8">
        <v>0</v>
      </c>
      <c r="F301" s="8">
        <v>0</v>
      </c>
      <c r="G301" s="38">
        <v>0</v>
      </c>
      <c r="H301" s="8">
        <v>15</v>
      </c>
      <c r="I301" s="3">
        <v>0</v>
      </c>
      <c r="J301" s="54">
        <v>0</v>
      </c>
      <c r="K301" s="54">
        <v>0</v>
      </c>
      <c r="L301" s="54">
        <v>0</v>
      </c>
      <c r="M301" s="54">
        <v>0</v>
      </c>
      <c r="N301" s="9"/>
      <c r="O301" s="3">
        <f t="shared" si="63"/>
        <v>15</v>
      </c>
      <c r="P301" s="6">
        <f t="shared" si="64"/>
        <v>4.5592705167173255</v>
      </c>
      <c r="Q301" s="9"/>
      <c r="S301" s="3"/>
      <c r="T301" s="3"/>
    </row>
    <row r="302" spans="2:20" ht="16.5" customHeight="1">
      <c r="B302" s="7"/>
      <c r="C302" t="s">
        <v>181</v>
      </c>
      <c r="D302" s="8">
        <v>0</v>
      </c>
      <c r="E302" s="8">
        <v>0</v>
      </c>
      <c r="F302" s="8">
        <v>0</v>
      </c>
      <c r="G302" s="38">
        <v>0</v>
      </c>
      <c r="H302" s="8">
        <v>0</v>
      </c>
      <c r="I302" s="3">
        <v>0</v>
      </c>
      <c r="J302" s="54">
        <v>2</v>
      </c>
      <c r="K302" s="54">
        <v>0</v>
      </c>
      <c r="L302" s="54">
        <v>0</v>
      </c>
      <c r="M302" s="54">
        <v>0</v>
      </c>
      <c r="N302" s="9"/>
      <c r="O302" s="3">
        <f t="shared" si="63"/>
        <v>2</v>
      </c>
      <c r="P302" s="6">
        <f t="shared" si="64"/>
        <v>0.60790273556231</v>
      </c>
      <c r="Q302" s="9"/>
      <c r="S302" s="3"/>
      <c r="T302" s="3"/>
    </row>
    <row r="303" spans="2:20" ht="16.5" customHeight="1">
      <c r="B303" s="7"/>
      <c r="C303" t="s">
        <v>182</v>
      </c>
      <c r="D303" s="8">
        <v>0</v>
      </c>
      <c r="E303" s="8">
        <f>20+3+28</f>
        <v>51</v>
      </c>
      <c r="F303" s="8">
        <v>0</v>
      </c>
      <c r="G303" s="38">
        <v>2</v>
      </c>
      <c r="H303" s="8">
        <v>2</v>
      </c>
      <c r="I303" s="3">
        <v>0</v>
      </c>
      <c r="J303" s="54">
        <v>0</v>
      </c>
      <c r="K303" s="54">
        <v>0</v>
      </c>
      <c r="L303" s="54">
        <v>0</v>
      </c>
      <c r="M303" s="54">
        <v>0</v>
      </c>
      <c r="N303" s="9"/>
      <c r="O303" s="3">
        <f t="shared" si="63"/>
        <v>55</v>
      </c>
      <c r="P303" s="6">
        <f t="shared" si="64"/>
        <v>16.717325227963524</v>
      </c>
      <c r="Q303" s="9"/>
      <c r="S303" s="3"/>
      <c r="T303" s="3"/>
    </row>
    <row r="304" spans="2:20" ht="16.5" customHeight="1">
      <c r="B304" s="10"/>
      <c r="C304" s="11" t="s">
        <v>8</v>
      </c>
      <c r="D304" s="12">
        <f aca="true" t="shared" si="65" ref="D304:M304">SUM(D285:D303)</f>
        <v>0</v>
      </c>
      <c r="E304" s="12">
        <f t="shared" si="65"/>
        <v>156</v>
      </c>
      <c r="F304" s="12">
        <f t="shared" si="65"/>
        <v>0</v>
      </c>
      <c r="G304" s="39">
        <f t="shared" si="65"/>
        <v>33</v>
      </c>
      <c r="H304" s="12">
        <f t="shared" si="65"/>
        <v>32</v>
      </c>
      <c r="I304" s="13">
        <f t="shared" si="65"/>
        <v>13</v>
      </c>
      <c r="J304" s="55">
        <f t="shared" si="65"/>
        <v>24</v>
      </c>
      <c r="K304" s="55">
        <f t="shared" si="65"/>
        <v>43</v>
      </c>
      <c r="L304" s="55">
        <f t="shared" si="65"/>
        <v>28</v>
      </c>
      <c r="M304" s="55">
        <f t="shared" si="65"/>
        <v>0</v>
      </c>
      <c r="N304" s="14"/>
      <c r="O304" s="13">
        <f>SUM(O285:O303)</f>
        <v>329</v>
      </c>
      <c r="P304" s="15">
        <f>(O304/$O$535)*100</f>
        <v>2.0437321406385887</v>
      </c>
      <c r="Q304" s="14"/>
      <c r="S304" s="3"/>
      <c r="T304" s="3"/>
    </row>
    <row r="305" spans="2:20" ht="16.5" customHeight="1">
      <c r="B305" s="7"/>
      <c r="D305" s="8"/>
      <c r="E305" s="8"/>
      <c r="F305" s="8"/>
      <c r="G305" s="38"/>
      <c r="H305" s="8"/>
      <c r="I305" s="3"/>
      <c r="J305" s="54"/>
      <c r="K305" s="54"/>
      <c r="L305" s="54"/>
      <c r="M305" s="54"/>
      <c r="N305" s="9"/>
      <c r="O305" s="3"/>
      <c r="P305" s="3"/>
      <c r="Q305" s="9"/>
      <c r="S305" s="3"/>
      <c r="T305" s="3"/>
    </row>
    <row r="306" spans="2:20" ht="16.5" customHeight="1">
      <c r="B306" s="7" t="s">
        <v>370</v>
      </c>
      <c r="C306" t="s">
        <v>446</v>
      </c>
      <c r="D306" s="8">
        <v>0</v>
      </c>
      <c r="E306" s="8">
        <v>0</v>
      </c>
      <c r="F306" s="8">
        <v>0</v>
      </c>
      <c r="G306" s="38">
        <v>0</v>
      </c>
      <c r="H306" s="8">
        <v>0</v>
      </c>
      <c r="I306" s="3">
        <v>0</v>
      </c>
      <c r="J306" s="54">
        <v>0</v>
      </c>
      <c r="K306" s="54">
        <v>0</v>
      </c>
      <c r="L306" s="54">
        <v>5</v>
      </c>
      <c r="M306" s="54">
        <v>0</v>
      </c>
      <c r="N306" s="9"/>
      <c r="O306" s="3">
        <f>SUM(D306:N306)</f>
        <v>5</v>
      </c>
      <c r="P306" s="6">
        <f>(O306/$O$310)*100</f>
        <v>4.807692307692308</v>
      </c>
      <c r="Q306" s="9"/>
      <c r="S306" s="3"/>
      <c r="T306" s="3"/>
    </row>
    <row r="307" spans="2:20" ht="16.5" customHeight="1">
      <c r="B307" s="7"/>
      <c r="C307" t="s">
        <v>386</v>
      </c>
      <c r="D307" s="8">
        <v>0</v>
      </c>
      <c r="E307" s="8">
        <v>0</v>
      </c>
      <c r="F307" s="8">
        <v>0</v>
      </c>
      <c r="G307" s="38">
        <v>0</v>
      </c>
      <c r="H307" s="8">
        <v>0</v>
      </c>
      <c r="I307" s="3">
        <v>0</v>
      </c>
      <c r="J307" s="54">
        <v>3</v>
      </c>
      <c r="K307" s="54">
        <v>5</v>
      </c>
      <c r="L307" s="54">
        <v>8</v>
      </c>
      <c r="M307" s="54">
        <v>6</v>
      </c>
      <c r="N307" s="9"/>
      <c r="O307" s="3">
        <f>SUM(D307:N307)</f>
        <v>22</v>
      </c>
      <c r="P307" s="6">
        <f>(O307/$O$310)*100</f>
        <v>21.153846153846153</v>
      </c>
      <c r="Q307" s="9"/>
      <c r="S307" s="3"/>
      <c r="T307" s="3"/>
    </row>
    <row r="308" spans="2:20" ht="16.5" customHeight="1">
      <c r="B308" s="7"/>
      <c r="C308" t="s">
        <v>418</v>
      </c>
      <c r="D308" s="8">
        <v>0</v>
      </c>
      <c r="E308" s="8">
        <v>0</v>
      </c>
      <c r="F308" s="8">
        <v>0</v>
      </c>
      <c r="G308" s="38">
        <v>0</v>
      </c>
      <c r="H308" s="8">
        <v>0</v>
      </c>
      <c r="I308" s="3">
        <v>0</v>
      </c>
      <c r="J308" s="54">
        <v>0</v>
      </c>
      <c r="K308" s="54">
        <v>4</v>
      </c>
      <c r="L308" s="54">
        <v>3</v>
      </c>
      <c r="M308" s="54">
        <v>0</v>
      </c>
      <c r="N308" s="9"/>
      <c r="O308" s="3">
        <f>SUM(D308:N308)</f>
        <v>7</v>
      </c>
      <c r="P308" s="6">
        <f>(O308/$O$310)*100</f>
        <v>6.730769230769231</v>
      </c>
      <c r="Q308" s="9"/>
      <c r="S308" s="3"/>
      <c r="T308" s="3"/>
    </row>
    <row r="309" spans="2:20" ht="16.5" customHeight="1">
      <c r="B309" s="7"/>
      <c r="C309" t="s">
        <v>371</v>
      </c>
      <c r="D309" s="8">
        <v>0</v>
      </c>
      <c r="E309" s="8">
        <v>0</v>
      </c>
      <c r="F309" s="8">
        <v>0</v>
      </c>
      <c r="G309" s="38">
        <v>0</v>
      </c>
      <c r="H309" s="8">
        <v>0</v>
      </c>
      <c r="I309" s="3">
        <v>19</v>
      </c>
      <c r="J309" s="54">
        <v>9</v>
      </c>
      <c r="K309" s="54">
        <v>0</v>
      </c>
      <c r="L309" s="54">
        <v>25</v>
      </c>
      <c r="M309" s="54">
        <v>17</v>
      </c>
      <c r="N309" s="9"/>
      <c r="O309" s="3">
        <f>SUM(D309:N309)</f>
        <v>70</v>
      </c>
      <c r="P309" s="6">
        <f>(O309/$O$310)*100</f>
        <v>67.3076923076923</v>
      </c>
      <c r="Q309" s="9"/>
      <c r="S309" s="3"/>
      <c r="T309" s="3"/>
    </row>
    <row r="310" spans="2:20" ht="16.5" customHeight="1">
      <c r="B310" s="10"/>
      <c r="C310" s="11" t="s">
        <v>8</v>
      </c>
      <c r="D310" s="12">
        <f aca="true" t="shared" si="66" ref="D310:M310">SUM(D305:D309)</f>
        <v>0</v>
      </c>
      <c r="E310" s="12">
        <f t="shared" si="66"/>
        <v>0</v>
      </c>
      <c r="F310" s="12">
        <f t="shared" si="66"/>
        <v>0</v>
      </c>
      <c r="G310" s="39">
        <f t="shared" si="66"/>
        <v>0</v>
      </c>
      <c r="H310" s="12">
        <f t="shared" si="66"/>
        <v>0</v>
      </c>
      <c r="I310" s="13">
        <f t="shared" si="66"/>
        <v>19</v>
      </c>
      <c r="J310" s="55">
        <f t="shared" si="66"/>
        <v>12</v>
      </c>
      <c r="K310" s="55">
        <f t="shared" si="66"/>
        <v>9</v>
      </c>
      <c r="L310" s="55">
        <f t="shared" si="66"/>
        <v>41</v>
      </c>
      <c r="M310" s="55">
        <f t="shared" si="66"/>
        <v>23</v>
      </c>
      <c r="N310" s="14"/>
      <c r="O310" s="13">
        <f>SUM(O305:O309)</f>
        <v>104</v>
      </c>
      <c r="P310" s="15">
        <f>(O310/$O$535)*100</f>
        <v>0.6460429867064231</v>
      </c>
      <c r="Q310" s="14"/>
      <c r="S310" s="3"/>
      <c r="T310" s="3"/>
    </row>
    <row r="311" spans="2:20" ht="16.5" customHeight="1">
      <c r="B311" s="7"/>
      <c r="D311" s="8"/>
      <c r="E311" s="8"/>
      <c r="F311" s="8"/>
      <c r="G311" s="38"/>
      <c r="H311" s="8"/>
      <c r="I311" s="3"/>
      <c r="J311" s="54"/>
      <c r="K311" s="54"/>
      <c r="L311" s="54"/>
      <c r="M311" s="54"/>
      <c r="N311" s="9"/>
      <c r="O311" s="3"/>
      <c r="P311" s="3"/>
      <c r="Q311" s="9"/>
      <c r="S311" s="3"/>
      <c r="T311" s="3"/>
    </row>
    <row r="312" spans="2:20" ht="16.5" customHeight="1">
      <c r="B312" s="7" t="s">
        <v>183</v>
      </c>
      <c r="C312" t="s">
        <v>184</v>
      </c>
      <c r="D312" s="8">
        <v>0</v>
      </c>
      <c r="E312" s="8">
        <v>0</v>
      </c>
      <c r="F312" s="8">
        <v>0</v>
      </c>
      <c r="G312" s="38">
        <v>0</v>
      </c>
      <c r="H312" s="8">
        <v>0</v>
      </c>
      <c r="I312" s="3">
        <v>0</v>
      </c>
      <c r="J312" s="54">
        <v>0</v>
      </c>
      <c r="K312" s="54">
        <v>0</v>
      </c>
      <c r="L312" s="54">
        <v>0</v>
      </c>
      <c r="M312" s="54">
        <v>0</v>
      </c>
      <c r="N312" s="9"/>
      <c r="O312" s="3">
        <f>SUM(D312:N312)</f>
        <v>0</v>
      </c>
      <c r="P312" s="6">
        <f>(O312/$O$315)*100</f>
        <v>0</v>
      </c>
      <c r="Q312" s="9"/>
      <c r="S312" s="3"/>
      <c r="T312" s="3"/>
    </row>
    <row r="313" spans="2:20" ht="16.5" customHeight="1">
      <c r="B313" s="7"/>
      <c r="C313" t="s">
        <v>185</v>
      </c>
      <c r="D313" s="8">
        <v>14</v>
      </c>
      <c r="E313" s="8">
        <v>0</v>
      </c>
      <c r="F313" s="8">
        <v>0</v>
      </c>
      <c r="G313" s="38">
        <v>0</v>
      </c>
      <c r="H313" s="8">
        <v>0</v>
      </c>
      <c r="I313" s="3">
        <v>0</v>
      </c>
      <c r="J313" s="54">
        <v>0</v>
      </c>
      <c r="K313" s="54">
        <v>0</v>
      </c>
      <c r="L313" s="54">
        <v>0</v>
      </c>
      <c r="M313" s="54">
        <v>0</v>
      </c>
      <c r="N313" s="9"/>
      <c r="O313" s="3">
        <f>SUM(D313:N313)</f>
        <v>14</v>
      </c>
      <c r="P313" s="6">
        <f>(O313/$O$315)*100</f>
        <v>100</v>
      </c>
      <c r="Q313" s="9"/>
      <c r="S313" s="3"/>
      <c r="T313" s="3"/>
    </row>
    <row r="314" spans="2:20" ht="16.5" customHeight="1">
      <c r="B314" s="7"/>
      <c r="C314" t="s">
        <v>186</v>
      </c>
      <c r="D314" s="8">
        <v>0</v>
      </c>
      <c r="E314" s="8">
        <v>0</v>
      </c>
      <c r="F314" s="8">
        <v>0</v>
      </c>
      <c r="G314" s="38">
        <v>0</v>
      </c>
      <c r="H314" s="8">
        <v>0</v>
      </c>
      <c r="I314" s="3">
        <v>0</v>
      </c>
      <c r="J314" s="54">
        <v>0</v>
      </c>
      <c r="K314" s="54">
        <v>0</v>
      </c>
      <c r="L314" s="54">
        <v>0</v>
      </c>
      <c r="M314" s="54">
        <v>0</v>
      </c>
      <c r="N314" s="9"/>
      <c r="O314" s="3">
        <f>SUM(D314:N314)</f>
        <v>0</v>
      </c>
      <c r="P314" s="6">
        <f>(O314/$O$315)*100</f>
        <v>0</v>
      </c>
      <c r="Q314" s="9"/>
      <c r="S314" s="3"/>
      <c r="T314" s="3"/>
    </row>
    <row r="315" spans="2:20" ht="16.5" customHeight="1">
      <c r="B315" s="10"/>
      <c r="C315" s="11" t="s">
        <v>8</v>
      </c>
      <c r="D315" s="12">
        <f aca="true" t="shared" si="67" ref="D315:M315">SUM(D311:D314)</f>
        <v>14</v>
      </c>
      <c r="E315" s="12">
        <f t="shared" si="67"/>
        <v>0</v>
      </c>
      <c r="F315" s="12">
        <f t="shared" si="67"/>
        <v>0</v>
      </c>
      <c r="G315" s="39">
        <f t="shared" si="67"/>
        <v>0</v>
      </c>
      <c r="H315" s="12">
        <f t="shared" si="67"/>
        <v>0</v>
      </c>
      <c r="I315" s="13">
        <f t="shared" si="67"/>
        <v>0</v>
      </c>
      <c r="J315" s="55">
        <f t="shared" si="67"/>
        <v>0</v>
      </c>
      <c r="K315" s="55">
        <f t="shared" si="67"/>
        <v>0</v>
      </c>
      <c r="L315" s="55">
        <f t="shared" si="67"/>
        <v>0</v>
      </c>
      <c r="M315" s="55">
        <f t="shared" si="67"/>
        <v>0</v>
      </c>
      <c r="N315" s="14"/>
      <c r="O315" s="13">
        <f>SUM(O311:O314)</f>
        <v>14</v>
      </c>
      <c r="P315" s="15">
        <f>(O315/$O$535)*100</f>
        <v>0.08696732513355696</v>
      </c>
      <c r="Q315" s="14"/>
      <c r="S315" s="3"/>
      <c r="T315" s="3"/>
    </row>
    <row r="316" spans="2:20" ht="16.5" customHeight="1">
      <c r="B316" s="7"/>
      <c r="D316" s="8"/>
      <c r="E316" s="8"/>
      <c r="F316" s="8"/>
      <c r="G316" s="38"/>
      <c r="H316" s="8"/>
      <c r="I316" s="3"/>
      <c r="J316" s="54"/>
      <c r="K316" s="54"/>
      <c r="L316" s="54"/>
      <c r="M316" s="54"/>
      <c r="N316" s="9"/>
      <c r="O316" s="3"/>
      <c r="P316" s="3"/>
      <c r="Q316" s="9"/>
      <c r="S316" s="3"/>
      <c r="T316" s="3"/>
    </row>
    <row r="317" spans="2:20" ht="16.5" customHeight="1">
      <c r="B317" s="7" t="s">
        <v>187</v>
      </c>
      <c r="C317" t="s">
        <v>188</v>
      </c>
      <c r="D317" s="8">
        <f>8+7+8</f>
        <v>23</v>
      </c>
      <c r="E317" s="8">
        <v>0</v>
      </c>
      <c r="F317" s="8">
        <v>0</v>
      </c>
      <c r="G317" s="38">
        <v>0</v>
      </c>
      <c r="H317" s="8">
        <v>0</v>
      </c>
      <c r="I317" s="3">
        <v>0</v>
      </c>
      <c r="J317" s="54">
        <v>0</v>
      </c>
      <c r="K317" s="54">
        <v>0</v>
      </c>
      <c r="L317" s="54">
        <v>0</v>
      </c>
      <c r="M317" s="54">
        <v>0</v>
      </c>
      <c r="N317" s="9"/>
      <c r="O317" s="3">
        <f>SUM(D317:N317)</f>
        <v>23</v>
      </c>
      <c r="P317" s="6">
        <f>(O317/$O$319)*100</f>
        <v>40.35087719298245</v>
      </c>
      <c r="Q317" s="9"/>
      <c r="S317" s="3"/>
      <c r="T317" s="3"/>
    </row>
    <row r="318" spans="2:20" ht="16.5" customHeight="1">
      <c r="B318" s="7"/>
      <c r="C318" t="s">
        <v>387</v>
      </c>
      <c r="D318" s="8">
        <v>0</v>
      </c>
      <c r="E318" s="8">
        <v>0</v>
      </c>
      <c r="F318" s="8">
        <v>0</v>
      </c>
      <c r="G318" s="38">
        <v>0</v>
      </c>
      <c r="H318" s="8">
        <v>0</v>
      </c>
      <c r="I318" s="3">
        <v>0</v>
      </c>
      <c r="J318" s="54">
        <v>17</v>
      </c>
      <c r="K318" s="54">
        <v>2</v>
      </c>
      <c r="L318" s="54">
        <v>15</v>
      </c>
      <c r="M318" s="54">
        <v>0</v>
      </c>
      <c r="N318" s="9"/>
      <c r="O318" s="3">
        <f>SUM(D318:N318)</f>
        <v>34</v>
      </c>
      <c r="P318" s="6">
        <f>(O318/$O$319)*100</f>
        <v>59.64912280701754</v>
      </c>
      <c r="Q318" s="9"/>
      <c r="S318" s="3"/>
      <c r="T318" s="3"/>
    </row>
    <row r="319" spans="2:20" ht="16.5" customHeight="1">
      <c r="B319" s="10"/>
      <c r="C319" s="11" t="s">
        <v>8</v>
      </c>
      <c r="D319" s="12">
        <f aca="true" t="shared" si="68" ref="D319:M319">SUM(D316:D318)</f>
        <v>23</v>
      </c>
      <c r="E319" s="12">
        <f t="shared" si="68"/>
        <v>0</v>
      </c>
      <c r="F319" s="12">
        <f t="shared" si="68"/>
        <v>0</v>
      </c>
      <c r="G319" s="39">
        <f t="shared" si="68"/>
        <v>0</v>
      </c>
      <c r="H319" s="12">
        <f t="shared" si="68"/>
        <v>0</v>
      </c>
      <c r="I319" s="13">
        <f t="shared" si="68"/>
        <v>0</v>
      </c>
      <c r="J319" s="55">
        <f t="shared" si="68"/>
        <v>17</v>
      </c>
      <c r="K319" s="55">
        <f t="shared" si="68"/>
        <v>2</v>
      </c>
      <c r="L319" s="55">
        <f t="shared" si="68"/>
        <v>15</v>
      </c>
      <c r="M319" s="55">
        <f t="shared" si="68"/>
        <v>0</v>
      </c>
      <c r="N319" s="14"/>
      <c r="O319" s="13">
        <f>SUM(O316:O318)</f>
        <v>57</v>
      </c>
      <c r="P319" s="15">
        <f>(O319/$O$535)*100</f>
        <v>0.35408125232948195</v>
      </c>
      <c r="Q319" s="14"/>
      <c r="S319" s="3"/>
      <c r="T319" s="3"/>
    </row>
    <row r="320" spans="2:20" ht="16.5" customHeight="1">
      <c r="B320" s="7"/>
      <c r="D320" s="8"/>
      <c r="E320" s="8"/>
      <c r="F320" s="8"/>
      <c r="G320" s="38"/>
      <c r="H320" s="8"/>
      <c r="I320" s="3"/>
      <c r="J320" s="54"/>
      <c r="K320" s="54"/>
      <c r="L320" s="54"/>
      <c r="M320" s="54"/>
      <c r="N320" s="9"/>
      <c r="O320" s="3"/>
      <c r="P320" s="3"/>
      <c r="Q320" s="9"/>
      <c r="S320" s="3"/>
      <c r="T320" s="3"/>
    </row>
    <row r="321" spans="2:20" ht="16.5" customHeight="1">
      <c r="B321" s="7" t="s">
        <v>189</v>
      </c>
      <c r="C321" t="s">
        <v>190</v>
      </c>
      <c r="D321" s="8">
        <v>0</v>
      </c>
      <c r="E321" s="8">
        <v>67</v>
      </c>
      <c r="F321" s="8">
        <v>0</v>
      </c>
      <c r="G321" s="38">
        <v>0</v>
      </c>
      <c r="H321" s="8">
        <v>0</v>
      </c>
      <c r="I321" s="3">
        <v>0</v>
      </c>
      <c r="J321" s="54">
        <v>58</v>
      </c>
      <c r="K321" s="54">
        <v>0</v>
      </c>
      <c r="L321" s="54">
        <v>37</v>
      </c>
      <c r="M321" s="54">
        <v>0</v>
      </c>
      <c r="N321" s="9"/>
      <c r="O321" s="3">
        <f>SUM(D321:N321)</f>
        <v>162</v>
      </c>
      <c r="P321" s="6">
        <f>(O321/$O$322)*100</f>
        <v>100</v>
      </c>
      <c r="Q321" s="9"/>
      <c r="S321" s="3"/>
      <c r="T321" s="3"/>
    </row>
    <row r="322" spans="2:20" ht="16.5" customHeight="1">
      <c r="B322" s="10"/>
      <c r="C322" s="11" t="s">
        <v>8</v>
      </c>
      <c r="D322" s="12">
        <f aca="true" t="shared" si="69" ref="D322:M322">SUM(D320:D321)</f>
        <v>0</v>
      </c>
      <c r="E322" s="12">
        <f t="shared" si="69"/>
        <v>67</v>
      </c>
      <c r="F322" s="12">
        <f t="shared" si="69"/>
        <v>0</v>
      </c>
      <c r="G322" s="39">
        <f t="shared" si="69"/>
        <v>0</v>
      </c>
      <c r="H322" s="12">
        <f t="shared" si="69"/>
        <v>0</v>
      </c>
      <c r="I322" s="13">
        <f t="shared" si="69"/>
        <v>0</v>
      </c>
      <c r="J322" s="55">
        <f t="shared" si="69"/>
        <v>58</v>
      </c>
      <c r="K322" s="55">
        <f t="shared" si="69"/>
        <v>0</v>
      </c>
      <c r="L322" s="55">
        <f t="shared" si="69"/>
        <v>37</v>
      </c>
      <c r="M322" s="55">
        <f t="shared" si="69"/>
        <v>0</v>
      </c>
      <c r="N322" s="14"/>
      <c r="O322" s="13">
        <f>SUM(O320:O321)</f>
        <v>162</v>
      </c>
      <c r="P322" s="15">
        <f>(O322/$O$535)*100</f>
        <v>1.006336190831159</v>
      </c>
      <c r="Q322" s="14"/>
      <c r="S322" s="3"/>
      <c r="T322" s="3"/>
    </row>
    <row r="323" spans="2:20" ht="16.5" customHeight="1">
      <c r="B323" s="7"/>
      <c r="D323" s="8"/>
      <c r="E323" s="8"/>
      <c r="F323" s="8"/>
      <c r="G323" s="38"/>
      <c r="H323" s="8"/>
      <c r="I323" s="3"/>
      <c r="J323" s="54"/>
      <c r="K323" s="54"/>
      <c r="L323" s="54"/>
      <c r="M323" s="54"/>
      <c r="N323" s="9"/>
      <c r="O323" s="3"/>
      <c r="P323" s="3"/>
      <c r="Q323" s="9"/>
      <c r="S323" s="3"/>
      <c r="T323" s="3"/>
    </row>
    <row r="324" spans="2:20" ht="16.5" customHeight="1">
      <c r="B324" s="7" t="s">
        <v>191</v>
      </c>
      <c r="C324" t="s">
        <v>192</v>
      </c>
      <c r="D324" s="8">
        <v>0</v>
      </c>
      <c r="E324" s="8">
        <v>0</v>
      </c>
      <c r="F324" s="8">
        <v>0</v>
      </c>
      <c r="G324" s="38">
        <v>0</v>
      </c>
      <c r="H324" s="8">
        <v>0</v>
      </c>
      <c r="I324" s="3">
        <v>0</v>
      </c>
      <c r="J324" s="54">
        <v>5</v>
      </c>
      <c r="K324" s="54">
        <v>4</v>
      </c>
      <c r="L324" s="54">
        <v>1</v>
      </c>
      <c r="M324" s="54">
        <v>13</v>
      </c>
      <c r="N324" s="9"/>
      <c r="O324" s="3">
        <f aca="true" t="shared" si="70" ref="O324:O329">SUM(D324:N324)</f>
        <v>23</v>
      </c>
      <c r="P324" s="6">
        <f aca="true" t="shared" si="71" ref="P324:P329">(O324/$O$330)*100</f>
        <v>8.646616541353383</v>
      </c>
      <c r="Q324" s="9"/>
      <c r="S324" s="3"/>
      <c r="T324" s="3"/>
    </row>
    <row r="325" spans="2:20" ht="16.5" customHeight="1">
      <c r="B325" s="7"/>
      <c r="C325" t="s">
        <v>419</v>
      </c>
      <c r="D325" s="8">
        <v>0</v>
      </c>
      <c r="E325" s="8">
        <v>0</v>
      </c>
      <c r="F325" s="8">
        <v>0</v>
      </c>
      <c r="G325" s="38">
        <v>0</v>
      </c>
      <c r="H325" s="8">
        <v>0</v>
      </c>
      <c r="I325" s="3">
        <v>0</v>
      </c>
      <c r="J325" s="54">
        <v>0</v>
      </c>
      <c r="K325" s="54">
        <v>2</v>
      </c>
      <c r="L325" s="54">
        <v>2</v>
      </c>
      <c r="M325" s="54">
        <v>4</v>
      </c>
      <c r="N325" s="9"/>
      <c r="O325" s="3">
        <f t="shared" si="70"/>
        <v>8</v>
      </c>
      <c r="P325" s="6">
        <f t="shared" si="71"/>
        <v>3.007518796992481</v>
      </c>
      <c r="Q325" s="9"/>
      <c r="S325" s="3"/>
      <c r="T325" s="3"/>
    </row>
    <row r="326" spans="2:20" ht="16.5" customHeight="1">
      <c r="B326" s="7"/>
      <c r="C326" t="s">
        <v>193</v>
      </c>
      <c r="D326" s="8">
        <v>0</v>
      </c>
      <c r="E326" s="8">
        <v>5</v>
      </c>
      <c r="F326" s="8">
        <v>0</v>
      </c>
      <c r="G326" s="38">
        <v>0</v>
      </c>
      <c r="H326" s="8">
        <v>0</v>
      </c>
      <c r="I326" s="3">
        <v>0</v>
      </c>
      <c r="J326" s="54">
        <v>0</v>
      </c>
      <c r="K326" s="54">
        <v>0</v>
      </c>
      <c r="L326" s="54">
        <v>0</v>
      </c>
      <c r="M326" s="54">
        <v>0</v>
      </c>
      <c r="N326" s="9"/>
      <c r="O326" s="3">
        <f t="shared" si="70"/>
        <v>5</v>
      </c>
      <c r="P326" s="6">
        <f t="shared" si="71"/>
        <v>1.8796992481203008</v>
      </c>
      <c r="Q326" s="9"/>
      <c r="S326" s="3"/>
      <c r="T326" s="3"/>
    </row>
    <row r="327" spans="2:20" ht="16.5" customHeight="1">
      <c r="B327" s="7"/>
      <c r="C327" t="s">
        <v>194</v>
      </c>
      <c r="D327" s="8">
        <v>0</v>
      </c>
      <c r="E327" s="8">
        <v>3</v>
      </c>
      <c r="F327" s="8">
        <v>0</v>
      </c>
      <c r="G327" s="38">
        <v>0</v>
      </c>
      <c r="H327" s="8">
        <v>1</v>
      </c>
      <c r="I327" s="3">
        <v>0</v>
      </c>
      <c r="J327" s="54">
        <v>12</v>
      </c>
      <c r="K327" s="54">
        <v>16</v>
      </c>
      <c r="L327" s="54">
        <v>0</v>
      </c>
      <c r="M327" s="54">
        <v>0</v>
      </c>
      <c r="N327" s="9"/>
      <c r="O327" s="3">
        <f t="shared" si="70"/>
        <v>32</v>
      </c>
      <c r="P327" s="6">
        <f t="shared" si="71"/>
        <v>12.030075187969924</v>
      </c>
      <c r="Q327" s="9"/>
      <c r="S327" s="3"/>
      <c r="T327" s="3"/>
    </row>
    <row r="328" spans="2:20" ht="16.5" customHeight="1">
      <c r="B328" s="7"/>
      <c r="C328" t="s">
        <v>369</v>
      </c>
      <c r="D328" s="8">
        <v>0</v>
      </c>
      <c r="E328" s="8">
        <v>0</v>
      </c>
      <c r="F328" s="8">
        <v>0</v>
      </c>
      <c r="G328" s="38">
        <v>0</v>
      </c>
      <c r="H328" s="8">
        <v>0</v>
      </c>
      <c r="I328" s="3">
        <v>22</v>
      </c>
      <c r="J328" s="54">
        <v>73</v>
      </c>
      <c r="K328" s="54">
        <v>90</v>
      </c>
      <c r="L328" s="54">
        <v>0</v>
      </c>
      <c r="M328" s="54">
        <v>6</v>
      </c>
      <c r="N328" s="9"/>
      <c r="O328" s="3">
        <f t="shared" si="70"/>
        <v>191</v>
      </c>
      <c r="P328" s="6">
        <f t="shared" si="71"/>
        <v>71.80451127819549</v>
      </c>
      <c r="Q328" s="9"/>
      <c r="S328" s="3"/>
      <c r="T328" s="3"/>
    </row>
    <row r="329" spans="2:20" ht="16.5" customHeight="1">
      <c r="B329" s="7"/>
      <c r="C329" t="s">
        <v>195</v>
      </c>
      <c r="D329" s="8">
        <v>0</v>
      </c>
      <c r="E329" s="8">
        <v>0</v>
      </c>
      <c r="F329" s="8">
        <f>5+2</f>
        <v>7</v>
      </c>
      <c r="G329" s="38">
        <v>0</v>
      </c>
      <c r="H329" s="8">
        <v>0</v>
      </c>
      <c r="I329" s="3">
        <v>0</v>
      </c>
      <c r="J329" s="54">
        <v>0</v>
      </c>
      <c r="K329" s="54">
        <v>0</v>
      </c>
      <c r="L329" s="54">
        <v>0</v>
      </c>
      <c r="M329" s="54">
        <v>0</v>
      </c>
      <c r="N329" s="9"/>
      <c r="O329" s="3">
        <f t="shared" si="70"/>
        <v>7</v>
      </c>
      <c r="P329" s="6">
        <f t="shared" si="71"/>
        <v>2.631578947368421</v>
      </c>
      <c r="Q329" s="9"/>
      <c r="S329" s="3"/>
      <c r="T329" s="3"/>
    </row>
    <row r="330" spans="2:20" ht="16.5" customHeight="1">
      <c r="B330" s="10"/>
      <c r="C330" s="11" t="s">
        <v>8</v>
      </c>
      <c r="D330" s="12">
        <f aca="true" t="shared" si="72" ref="D330:M330">SUM(D323:D329)</f>
        <v>0</v>
      </c>
      <c r="E330" s="12">
        <f t="shared" si="72"/>
        <v>8</v>
      </c>
      <c r="F330" s="12">
        <f t="shared" si="72"/>
        <v>7</v>
      </c>
      <c r="G330" s="39">
        <f t="shared" si="72"/>
        <v>0</v>
      </c>
      <c r="H330" s="12">
        <f t="shared" si="72"/>
        <v>1</v>
      </c>
      <c r="I330" s="13">
        <f t="shared" si="72"/>
        <v>22</v>
      </c>
      <c r="J330" s="55">
        <f t="shared" si="72"/>
        <v>90</v>
      </c>
      <c r="K330" s="55">
        <f t="shared" si="72"/>
        <v>112</v>
      </c>
      <c r="L330" s="55">
        <f t="shared" si="72"/>
        <v>3</v>
      </c>
      <c r="M330" s="55">
        <f t="shared" si="72"/>
        <v>23</v>
      </c>
      <c r="N330" s="14"/>
      <c r="O330" s="13">
        <f>SUM(O323:O329)</f>
        <v>266</v>
      </c>
      <c r="P330" s="15">
        <f>(O330/$O$535)*100</f>
        <v>1.6523791775375822</v>
      </c>
      <c r="Q330" s="14"/>
      <c r="S330" s="3"/>
      <c r="T330" s="3"/>
    </row>
    <row r="331" spans="2:20" ht="16.5" customHeight="1">
      <c r="B331" s="7"/>
      <c r="D331" s="8"/>
      <c r="E331" s="8"/>
      <c r="F331" s="8"/>
      <c r="G331" s="38"/>
      <c r="H331" s="8"/>
      <c r="I331" s="3"/>
      <c r="J331" s="54"/>
      <c r="K331" s="54"/>
      <c r="L331" s="54"/>
      <c r="M331" s="54"/>
      <c r="N331" s="9"/>
      <c r="O331" s="3"/>
      <c r="P331" s="3"/>
      <c r="Q331" s="9"/>
      <c r="S331" s="3"/>
      <c r="T331" s="3"/>
    </row>
    <row r="332" spans="2:20" ht="16.5" customHeight="1">
      <c r="B332" s="7" t="s">
        <v>196</v>
      </c>
      <c r="C332" t="s">
        <v>197</v>
      </c>
      <c r="D332" s="8">
        <v>0</v>
      </c>
      <c r="E332" s="8">
        <v>6</v>
      </c>
      <c r="F332" s="8">
        <v>0</v>
      </c>
      <c r="G332" s="38">
        <v>0</v>
      </c>
      <c r="H332" s="8">
        <v>0</v>
      </c>
      <c r="I332" s="3">
        <v>44</v>
      </c>
      <c r="J332" s="54">
        <v>0</v>
      </c>
      <c r="K332" s="54">
        <v>5</v>
      </c>
      <c r="L332" s="54">
        <v>0</v>
      </c>
      <c r="M332" s="54">
        <v>18</v>
      </c>
      <c r="N332" s="9"/>
      <c r="O332" s="3">
        <f>SUM(D332:N332)</f>
        <v>73</v>
      </c>
      <c r="P332" s="6">
        <f>(O332/$O$335)*100</f>
        <v>73</v>
      </c>
      <c r="Q332" s="9"/>
      <c r="S332" s="3"/>
      <c r="T332" s="3"/>
    </row>
    <row r="333" spans="2:20" ht="16.5" customHeight="1">
      <c r="B333" s="7"/>
      <c r="C333" t="s">
        <v>198</v>
      </c>
      <c r="D333" s="8">
        <v>0</v>
      </c>
      <c r="E333" s="8">
        <v>0</v>
      </c>
      <c r="F333" s="8">
        <v>0</v>
      </c>
      <c r="G333" s="38">
        <v>8</v>
      </c>
      <c r="H333" s="8">
        <v>0</v>
      </c>
      <c r="I333" s="3">
        <v>6</v>
      </c>
      <c r="J333" s="54">
        <v>0</v>
      </c>
      <c r="K333" s="54">
        <v>0</v>
      </c>
      <c r="L333" s="54">
        <v>7</v>
      </c>
      <c r="M333" s="54">
        <v>0</v>
      </c>
      <c r="N333" s="9"/>
      <c r="O333" s="3">
        <f>SUM(D333:N333)</f>
        <v>21</v>
      </c>
      <c r="P333" s="6">
        <f>(O333/$O$335)*100</f>
        <v>21</v>
      </c>
      <c r="Q333" s="9"/>
      <c r="S333" s="3"/>
      <c r="T333" s="3"/>
    </row>
    <row r="334" spans="2:20" ht="16.5" customHeight="1">
      <c r="B334" s="7"/>
      <c r="C334" t="s">
        <v>447</v>
      </c>
      <c r="D334" s="8">
        <v>0</v>
      </c>
      <c r="E334" s="8">
        <v>0</v>
      </c>
      <c r="F334" s="8">
        <v>0</v>
      </c>
      <c r="G334" s="38">
        <v>0</v>
      </c>
      <c r="H334" s="8">
        <v>0</v>
      </c>
      <c r="I334" s="3">
        <v>0</v>
      </c>
      <c r="J334" s="54">
        <v>0</v>
      </c>
      <c r="K334" s="54">
        <v>0</v>
      </c>
      <c r="L334" s="54">
        <v>6</v>
      </c>
      <c r="M334" s="54">
        <v>0</v>
      </c>
      <c r="N334" s="9"/>
      <c r="O334" s="3">
        <f>SUM(D334:N334)</f>
        <v>6</v>
      </c>
      <c r="P334" s="6">
        <f>(O334/$O$335)*100</f>
        <v>6</v>
      </c>
      <c r="Q334" s="9"/>
      <c r="S334" s="3"/>
      <c r="T334" s="3"/>
    </row>
    <row r="335" spans="2:20" ht="16.5" customHeight="1">
      <c r="B335" s="10"/>
      <c r="C335" s="11" t="s">
        <v>8</v>
      </c>
      <c r="D335" s="12">
        <f aca="true" t="shared" si="73" ref="D335:M335">SUM(D331:D334)</f>
        <v>0</v>
      </c>
      <c r="E335" s="12">
        <f t="shared" si="73"/>
        <v>6</v>
      </c>
      <c r="F335" s="12">
        <f t="shared" si="73"/>
        <v>0</v>
      </c>
      <c r="G335" s="39">
        <f t="shared" si="73"/>
        <v>8</v>
      </c>
      <c r="H335" s="12">
        <f t="shared" si="73"/>
        <v>0</v>
      </c>
      <c r="I335" s="13">
        <f t="shared" si="73"/>
        <v>50</v>
      </c>
      <c r="J335" s="55">
        <f t="shared" si="73"/>
        <v>0</v>
      </c>
      <c r="K335" s="55">
        <f t="shared" si="73"/>
        <v>5</v>
      </c>
      <c r="L335" s="55">
        <f t="shared" si="73"/>
        <v>13</v>
      </c>
      <c r="M335" s="55">
        <f t="shared" si="73"/>
        <v>18</v>
      </c>
      <c r="N335" s="14"/>
      <c r="O335" s="13">
        <f>SUM(O331:O334)</f>
        <v>100</v>
      </c>
      <c r="P335" s="15">
        <f>(O335/$O$535)*100</f>
        <v>0.6211951795254068</v>
      </c>
      <c r="Q335" s="14"/>
      <c r="S335" s="3"/>
      <c r="T335" s="3"/>
    </row>
    <row r="336" spans="2:20" ht="16.5" customHeight="1">
      <c r="B336" s="7"/>
      <c r="D336" s="8"/>
      <c r="E336" s="8"/>
      <c r="F336" s="8"/>
      <c r="G336" s="38"/>
      <c r="H336" s="8"/>
      <c r="I336" s="3"/>
      <c r="J336" s="54"/>
      <c r="K336" s="54"/>
      <c r="L336" s="54"/>
      <c r="M336" s="54"/>
      <c r="N336" s="9"/>
      <c r="O336" s="3"/>
      <c r="P336" s="3"/>
      <c r="Q336" s="9"/>
      <c r="S336" s="3"/>
      <c r="T336" s="3"/>
    </row>
    <row r="337" spans="2:20" ht="16.5" customHeight="1">
      <c r="B337" s="7" t="s">
        <v>199</v>
      </c>
      <c r="C337" t="s">
        <v>200</v>
      </c>
      <c r="D337" s="8">
        <v>5</v>
      </c>
      <c r="E337" s="8">
        <v>5</v>
      </c>
      <c r="F337" s="8">
        <v>0</v>
      </c>
      <c r="G337" s="38">
        <v>0</v>
      </c>
      <c r="H337" s="8">
        <v>29</v>
      </c>
      <c r="I337" s="3">
        <v>0</v>
      </c>
      <c r="J337" s="54">
        <v>0</v>
      </c>
      <c r="K337" s="54">
        <v>0</v>
      </c>
      <c r="L337" s="54">
        <v>0</v>
      </c>
      <c r="M337" s="54">
        <v>0</v>
      </c>
      <c r="N337" s="9"/>
      <c r="O337" s="3">
        <f aca="true" t="shared" si="74" ref="O337:O351">SUM(D337:N337)</f>
        <v>39</v>
      </c>
      <c r="P337" s="6">
        <f aca="true" t="shared" si="75" ref="P337:P351">(O337/$O$352)*100</f>
        <v>6.220095693779904</v>
      </c>
      <c r="Q337" s="9"/>
      <c r="S337" s="3"/>
      <c r="T337" s="3"/>
    </row>
    <row r="338" spans="2:20" ht="16.5" customHeight="1">
      <c r="B338" s="7"/>
      <c r="C338" t="s">
        <v>388</v>
      </c>
      <c r="D338" s="8">
        <v>0</v>
      </c>
      <c r="E338" s="8">
        <v>0</v>
      </c>
      <c r="F338" s="8">
        <v>0</v>
      </c>
      <c r="G338" s="38">
        <v>0</v>
      </c>
      <c r="H338" s="8">
        <v>0</v>
      </c>
      <c r="I338" s="3">
        <v>0</v>
      </c>
      <c r="J338" s="54">
        <v>5</v>
      </c>
      <c r="K338" s="54">
        <v>0</v>
      </c>
      <c r="L338" s="54">
        <v>0</v>
      </c>
      <c r="M338" s="54">
        <v>0</v>
      </c>
      <c r="N338" s="9"/>
      <c r="O338" s="3">
        <f t="shared" si="74"/>
        <v>5</v>
      </c>
      <c r="P338" s="6">
        <f t="shared" si="75"/>
        <v>0.7974481658692184</v>
      </c>
      <c r="Q338" s="9"/>
      <c r="S338" s="3"/>
      <c r="T338" s="3"/>
    </row>
    <row r="339" spans="2:20" ht="16.5" customHeight="1">
      <c r="B339" s="7"/>
      <c r="C339" t="s">
        <v>201</v>
      </c>
      <c r="D339" s="8">
        <v>0</v>
      </c>
      <c r="E339" s="8">
        <v>0</v>
      </c>
      <c r="F339" s="8">
        <v>0</v>
      </c>
      <c r="G339" s="38">
        <v>4</v>
      </c>
      <c r="H339" s="8">
        <v>0</v>
      </c>
      <c r="I339" s="3">
        <v>0</v>
      </c>
      <c r="J339" s="54">
        <v>0</v>
      </c>
      <c r="K339" s="54">
        <v>0</v>
      </c>
      <c r="L339" s="54">
        <v>0</v>
      </c>
      <c r="M339" s="54">
        <v>0</v>
      </c>
      <c r="N339" s="9"/>
      <c r="O339" s="3">
        <f t="shared" si="74"/>
        <v>4</v>
      </c>
      <c r="P339" s="6">
        <f t="shared" si="75"/>
        <v>0.6379585326953748</v>
      </c>
      <c r="Q339" s="9"/>
      <c r="S339" s="3"/>
      <c r="T339" s="3"/>
    </row>
    <row r="340" spans="2:20" ht="16.5" customHeight="1">
      <c r="B340" s="7"/>
      <c r="C340" t="s">
        <v>202</v>
      </c>
      <c r="D340" s="8">
        <v>11</v>
      </c>
      <c r="E340" s="8">
        <v>0</v>
      </c>
      <c r="F340" s="8">
        <v>0</v>
      </c>
      <c r="G340" s="38">
        <v>0</v>
      </c>
      <c r="H340" s="8">
        <v>0</v>
      </c>
      <c r="I340" s="3">
        <v>0</v>
      </c>
      <c r="J340" s="54">
        <v>0</v>
      </c>
      <c r="K340" s="54">
        <v>10</v>
      </c>
      <c r="L340" s="54">
        <v>9</v>
      </c>
      <c r="M340" s="54">
        <v>11</v>
      </c>
      <c r="N340" s="9"/>
      <c r="O340" s="3">
        <f t="shared" si="74"/>
        <v>41</v>
      </c>
      <c r="P340" s="6">
        <f t="shared" si="75"/>
        <v>6.539074960127592</v>
      </c>
      <c r="Q340" s="9"/>
      <c r="S340" s="3"/>
      <c r="T340" s="3"/>
    </row>
    <row r="341" spans="2:20" ht="16.5" customHeight="1">
      <c r="B341" s="7"/>
      <c r="C341" t="s">
        <v>203</v>
      </c>
      <c r="D341" s="8">
        <v>0</v>
      </c>
      <c r="E341" s="8">
        <v>0</v>
      </c>
      <c r="F341" s="8">
        <v>0</v>
      </c>
      <c r="G341" s="38">
        <v>6</v>
      </c>
      <c r="H341" s="8">
        <v>0</v>
      </c>
      <c r="I341" s="3">
        <v>0</v>
      </c>
      <c r="J341" s="54">
        <v>0</v>
      </c>
      <c r="K341" s="54">
        <v>0</v>
      </c>
      <c r="L341" s="54">
        <v>0</v>
      </c>
      <c r="M341" s="54">
        <v>0</v>
      </c>
      <c r="N341" s="9"/>
      <c r="O341" s="3">
        <f t="shared" si="74"/>
        <v>6</v>
      </c>
      <c r="P341" s="6">
        <f t="shared" si="75"/>
        <v>0.9569377990430622</v>
      </c>
      <c r="Q341" s="9"/>
      <c r="S341" s="3"/>
      <c r="T341" s="3"/>
    </row>
    <row r="342" spans="2:20" ht="16.5" customHeight="1">
      <c r="B342" s="7"/>
      <c r="C342" t="s">
        <v>204</v>
      </c>
      <c r="D342" s="8">
        <v>2</v>
      </c>
      <c r="E342" s="8">
        <v>0</v>
      </c>
      <c r="F342" s="8">
        <v>0</v>
      </c>
      <c r="G342" s="38">
        <v>0</v>
      </c>
      <c r="H342" s="8">
        <v>0</v>
      </c>
      <c r="I342" s="3">
        <v>0</v>
      </c>
      <c r="J342" s="54">
        <v>0</v>
      </c>
      <c r="K342" s="54">
        <v>0</v>
      </c>
      <c r="L342" s="54">
        <v>0</v>
      </c>
      <c r="M342" s="54">
        <v>0</v>
      </c>
      <c r="N342" s="9"/>
      <c r="O342" s="3">
        <f t="shared" si="74"/>
        <v>2</v>
      </c>
      <c r="P342" s="6">
        <f t="shared" si="75"/>
        <v>0.3189792663476874</v>
      </c>
      <c r="Q342" s="9"/>
      <c r="S342" s="3"/>
      <c r="T342" s="3"/>
    </row>
    <row r="343" spans="2:20" ht="16.5" customHeight="1">
      <c r="B343" s="7"/>
      <c r="C343" t="s">
        <v>205</v>
      </c>
      <c r="D343" s="8">
        <v>3</v>
      </c>
      <c r="E343" s="8">
        <v>0</v>
      </c>
      <c r="F343" s="8">
        <v>0</v>
      </c>
      <c r="G343" s="38">
        <v>0</v>
      </c>
      <c r="H343" s="8">
        <v>0</v>
      </c>
      <c r="I343" s="3">
        <v>0</v>
      </c>
      <c r="J343" s="54">
        <v>0</v>
      </c>
      <c r="K343" s="54">
        <v>9</v>
      </c>
      <c r="L343" s="54">
        <v>6</v>
      </c>
      <c r="M343" s="54">
        <v>0</v>
      </c>
      <c r="N343" s="9"/>
      <c r="O343" s="3">
        <f t="shared" si="74"/>
        <v>18</v>
      </c>
      <c r="P343" s="6">
        <f t="shared" si="75"/>
        <v>2.8708133971291865</v>
      </c>
      <c r="Q343" s="9"/>
      <c r="S343" s="3"/>
      <c r="T343" s="3"/>
    </row>
    <row r="344" spans="2:20" ht="16.5" customHeight="1">
      <c r="B344" s="7"/>
      <c r="C344" t="s">
        <v>206</v>
      </c>
      <c r="D344" s="8">
        <v>0</v>
      </c>
      <c r="E344" s="8">
        <v>0</v>
      </c>
      <c r="F344" s="8">
        <v>0</v>
      </c>
      <c r="G344" s="38">
        <v>2</v>
      </c>
      <c r="H344" s="8">
        <v>0</v>
      </c>
      <c r="I344" s="3">
        <v>0</v>
      </c>
      <c r="J344" s="54">
        <v>0</v>
      </c>
      <c r="K344" s="54">
        <v>0</v>
      </c>
      <c r="L344" s="54">
        <v>0</v>
      </c>
      <c r="M344" s="54">
        <v>0</v>
      </c>
      <c r="N344" s="9"/>
      <c r="O344" s="3">
        <f t="shared" si="74"/>
        <v>2</v>
      </c>
      <c r="P344" s="6">
        <f t="shared" si="75"/>
        <v>0.3189792663476874</v>
      </c>
      <c r="Q344" s="9"/>
      <c r="S344" s="3"/>
      <c r="T344" s="3"/>
    </row>
    <row r="345" spans="2:17" ht="16.5" customHeight="1">
      <c r="B345" s="7"/>
      <c r="C345" t="s">
        <v>207</v>
      </c>
      <c r="D345" s="8">
        <v>51</v>
      </c>
      <c r="E345" s="8">
        <v>61</v>
      </c>
      <c r="F345" s="8">
        <v>9</v>
      </c>
      <c r="G345" s="38">
        <v>38</v>
      </c>
      <c r="H345" s="8">
        <v>30</v>
      </c>
      <c r="I345" s="3">
        <v>8</v>
      </c>
      <c r="J345" s="54">
        <v>92</v>
      </c>
      <c r="K345" s="54">
        <v>26</v>
      </c>
      <c r="L345" s="54">
        <v>24</v>
      </c>
      <c r="M345" s="54">
        <v>30</v>
      </c>
      <c r="N345" s="9"/>
      <c r="O345" s="3">
        <f t="shared" si="74"/>
        <v>369</v>
      </c>
      <c r="P345" s="6">
        <f t="shared" si="75"/>
        <v>58.85167464114832</v>
      </c>
      <c r="Q345" s="9"/>
    </row>
    <row r="346" spans="2:17" ht="16.5" customHeight="1">
      <c r="B346" s="7"/>
      <c r="C346" t="s">
        <v>389</v>
      </c>
      <c r="D346" s="8">
        <v>0</v>
      </c>
      <c r="E346" s="8">
        <v>0</v>
      </c>
      <c r="F346" s="8">
        <v>0</v>
      </c>
      <c r="G346" s="38">
        <v>0</v>
      </c>
      <c r="H346" s="8">
        <v>0</v>
      </c>
      <c r="I346" s="3">
        <v>0</v>
      </c>
      <c r="J346" s="54">
        <v>12</v>
      </c>
      <c r="K346" s="54">
        <v>0</v>
      </c>
      <c r="L346" s="54">
        <v>0</v>
      </c>
      <c r="M346" s="54">
        <v>0</v>
      </c>
      <c r="N346" s="9"/>
      <c r="O346" s="3">
        <f t="shared" si="74"/>
        <v>12</v>
      </c>
      <c r="P346" s="6">
        <f t="shared" si="75"/>
        <v>1.9138755980861244</v>
      </c>
      <c r="Q346" s="9"/>
    </row>
    <row r="347" spans="2:17" ht="16.5" customHeight="1">
      <c r="B347" s="7"/>
      <c r="C347" t="s">
        <v>208</v>
      </c>
      <c r="D347" s="8">
        <v>0</v>
      </c>
      <c r="E347" s="8">
        <v>0</v>
      </c>
      <c r="F347" s="8">
        <v>13</v>
      </c>
      <c r="G347" s="38">
        <v>17</v>
      </c>
      <c r="H347" s="8">
        <v>0</v>
      </c>
      <c r="I347" s="3">
        <v>0</v>
      </c>
      <c r="J347" s="54">
        <v>0</v>
      </c>
      <c r="K347" s="54">
        <v>0</v>
      </c>
      <c r="L347" s="54">
        <v>0</v>
      </c>
      <c r="M347" s="54">
        <v>0</v>
      </c>
      <c r="N347" s="9"/>
      <c r="O347" s="3">
        <f t="shared" si="74"/>
        <v>30</v>
      </c>
      <c r="P347" s="6">
        <f t="shared" si="75"/>
        <v>4.784688995215311</v>
      </c>
      <c r="Q347" s="9"/>
    </row>
    <row r="348" spans="2:17" ht="16.5" customHeight="1">
      <c r="B348" s="7"/>
      <c r="C348" t="s">
        <v>429</v>
      </c>
      <c r="D348" s="8">
        <v>0</v>
      </c>
      <c r="E348" s="8">
        <v>0</v>
      </c>
      <c r="F348" s="8">
        <v>0</v>
      </c>
      <c r="G348" s="38">
        <v>0</v>
      </c>
      <c r="H348" s="8">
        <v>0</v>
      </c>
      <c r="I348" s="3">
        <v>0</v>
      </c>
      <c r="J348" s="54">
        <v>0</v>
      </c>
      <c r="K348" s="54">
        <v>2</v>
      </c>
      <c r="L348" s="54">
        <v>0</v>
      </c>
      <c r="M348" s="54">
        <v>0</v>
      </c>
      <c r="N348" s="9"/>
      <c r="O348" s="3">
        <f t="shared" si="74"/>
        <v>2</v>
      </c>
      <c r="P348" s="6">
        <f t="shared" si="75"/>
        <v>0.3189792663476874</v>
      </c>
      <c r="Q348" s="9"/>
    </row>
    <row r="349" spans="2:17" ht="16.5" customHeight="1">
      <c r="B349" s="7"/>
      <c r="C349" t="s">
        <v>209</v>
      </c>
      <c r="D349" s="8">
        <v>0</v>
      </c>
      <c r="E349" s="8">
        <v>0</v>
      </c>
      <c r="F349" s="8">
        <v>0</v>
      </c>
      <c r="G349" s="38">
        <v>3</v>
      </c>
      <c r="H349" s="8">
        <v>0</v>
      </c>
      <c r="I349" s="3">
        <v>42</v>
      </c>
      <c r="J349" s="54">
        <v>0</v>
      </c>
      <c r="K349" s="54">
        <v>0</v>
      </c>
      <c r="L349" s="54">
        <v>11</v>
      </c>
      <c r="M349" s="54">
        <v>0</v>
      </c>
      <c r="N349" s="9"/>
      <c r="O349" s="3">
        <f t="shared" si="74"/>
        <v>56</v>
      </c>
      <c r="P349" s="6">
        <f t="shared" si="75"/>
        <v>8.931419457735247</v>
      </c>
      <c r="Q349" s="9"/>
    </row>
    <row r="350" spans="2:17" ht="16.5" customHeight="1">
      <c r="B350" s="7"/>
      <c r="C350" t="s">
        <v>210</v>
      </c>
      <c r="D350" s="8">
        <v>3</v>
      </c>
      <c r="E350" s="8">
        <v>0</v>
      </c>
      <c r="F350" s="8">
        <f>12+1+4</f>
        <v>17</v>
      </c>
      <c r="G350" s="38">
        <v>6</v>
      </c>
      <c r="H350" s="8">
        <v>0</v>
      </c>
      <c r="I350" s="3">
        <v>0</v>
      </c>
      <c r="J350" s="54">
        <v>3</v>
      </c>
      <c r="K350" s="54">
        <v>6</v>
      </c>
      <c r="L350" s="54">
        <v>0</v>
      </c>
      <c r="M350" s="54">
        <v>0</v>
      </c>
      <c r="N350" s="9"/>
      <c r="O350" s="3">
        <f t="shared" si="74"/>
        <v>35</v>
      </c>
      <c r="P350" s="6">
        <f t="shared" si="75"/>
        <v>5.582137161084529</v>
      </c>
      <c r="Q350" s="9"/>
    </row>
    <row r="351" spans="2:17" ht="16.5" customHeight="1">
      <c r="B351" s="7"/>
      <c r="C351" t="s">
        <v>211</v>
      </c>
      <c r="D351" s="8">
        <v>0</v>
      </c>
      <c r="E351" s="8">
        <v>6</v>
      </c>
      <c r="F351" s="8">
        <v>0</v>
      </c>
      <c r="G351" s="38">
        <v>0</v>
      </c>
      <c r="H351" s="8">
        <v>0</v>
      </c>
      <c r="I351" s="3">
        <v>0</v>
      </c>
      <c r="J351" s="54">
        <v>0</v>
      </c>
      <c r="K351" s="54">
        <v>0</v>
      </c>
      <c r="L351" s="54">
        <v>0</v>
      </c>
      <c r="M351" s="54">
        <v>0</v>
      </c>
      <c r="N351" s="9"/>
      <c r="O351" s="3">
        <f t="shared" si="74"/>
        <v>6</v>
      </c>
      <c r="P351" s="6">
        <f t="shared" si="75"/>
        <v>0.9569377990430622</v>
      </c>
      <c r="Q351" s="9"/>
    </row>
    <row r="352" spans="2:17" ht="16.5" customHeight="1">
      <c r="B352" s="10"/>
      <c r="C352" s="11" t="s">
        <v>8</v>
      </c>
      <c r="D352" s="12">
        <f aca="true" t="shared" si="76" ref="D352:M352">SUM(D336:D351)</f>
        <v>75</v>
      </c>
      <c r="E352" s="12">
        <f t="shared" si="76"/>
        <v>72</v>
      </c>
      <c r="F352" s="12">
        <f t="shared" si="76"/>
        <v>39</v>
      </c>
      <c r="G352" s="39">
        <f t="shared" si="76"/>
        <v>76</v>
      </c>
      <c r="H352" s="12">
        <f t="shared" si="76"/>
        <v>59</v>
      </c>
      <c r="I352" s="13">
        <f t="shared" si="76"/>
        <v>50</v>
      </c>
      <c r="J352" s="55">
        <f t="shared" si="76"/>
        <v>112</v>
      </c>
      <c r="K352" s="55">
        <f t="shared" si="76"/>
        <v>53</v>
      </c>
      <c r="L352" s="55">
        <f t="shared" si="76"/>
        <v>50</v>
      </c>
      <c r="M352" s="55">
        <f t="shared" si="76"/>
        <v>41</v>
      </c>
      <c r="N352" s="14"/>
      <c r="O352" s="13">
        <f>SUM(O336:O351)</f>
        <v>627</v>
      </c>
      <c r="P352" s="15">
        <f>(O352/$O$535)*100</f>
        <v>3.894893775624301</v>
      </c>
      <c r="Q352" s="14"/>
    </row>
    <row r="353" spans="2:17" ht="16.5" customHeight="1">
      <c r="B353" s="7"/>
      <c r="D353" s="8"/>
      <c r="E353" s="8"/>
      <c r="F353" s="8"/>
      <c r="G353" s="38"/>
      <c r="H353" s="8"/>
      <c r="I353" s="3"/>
      <c r="J353" s="54"/>
      <c r="K353" s="54"/>
      <c r="L353" s="54"/>
      <c r="M353" s="54"/>
      <c r="N353" s="9"/>
      <c r="O353" s="3"/>
      <c r="P353" s="3"/>
      <c r="Q353" s="9"/>
    </row>
    <row r="354" spans="2:17" ht="16.5" customHeight="1">
      <c r="B354" s="7" t="s">
        <v>212</v>
      </c>
      <c r="C354" t="s">
        <v>213</v>
      </c>
      <c r="D354" s="8">
        <v>20</v>
      </c>
      <c r="E354" s="8">
        <v>0</v>
      </c>
      <c r="F354" s="8">
        <v>10</v>
      </c>
      <c r="G354" s="38">
        <v>15</v>
      </c>
      <c r="H354" s="8">
        <v>21</v>
      </c>
      <c r="I354" s="3">
        <v>5</v>
      </c>
      <c r="J354" s="54">
        <v>0</v>
      </c>
      <c r="K354" s="54">
        <v>0</v>
      </c>
      <c r="L354" s="54">
        <v>8</v>
      </c>
      <c r="M354" s="54">
        <v>0</v>
      </c>
      <c r="N354" s="9"/>
      <c r="O354" s="3">
        <f aca="true" t="shared" si="77" ref="O354:O370">SUM(D354:N354)</f>
        <v>79</v>
      </c>
      <c r="P354" s="6">
        <f aca="true" t="shared" si="78" ref="P354:P370">(O354/$O$371)*100</f>
        <v>12.680577849117174</v>
      </c>
      <c r="Q354" s="9"/>
    </row>
    <row r="355" spans="2:17" ht="16.5" customHeight="1">
      <c r="B355" s="7"/>
      <c r="C355" t="s">
        <v>214</v>
      </c>
      <c r="D355" s="8">
        <v>0</v>
      </c>
      <c r="E355" s="8">
        <v>0</v>
      </c>
      <c r="F355" s="8">
        <v>2</v>
      </c>
      <c r="G355" s="38">
        <v>0</v>
      </c>
      <c r="H355" s="8">
        <v>0</v>
      </c>
      <c r="I355" s="3">
        <v>0</v>
      </c>
      <c r="J355" s="54">
        <v>0</v>
      </c>
      <c r="K355" s="54">
        <v>0</v>
      </c>
      <c r="L355" s="54">
        <v>0</v>
      </c>
      <c r="M355" s="54">
        <v>0</v>
      </c>
      <c r="N355" s="9"/>
      <c r="O355" s="3">
        <f t="shared" si="77"/>
        <v>2</v>
      </c>
      <c r="P355" s="6">
        <f t="shared" si="78"/>
        <v>0.32102728731942215</v>
      </c>
      <c r="Q355" s="9"/>
    </row>
    <row r="356" spans="2:17" ht="16.5" customHeight="1">
      <c r="B356" s="7"/>
      <c r="C356" t="s">
        <v>215</v>
      </c>
      <c r="D356" s="8">
        <v>0</v>
      </c>
      <c r="E356" s="8">
        <v>4</v>
      </c>
      <c r="F356" s="8">
        <v>0</v>
      </c>
      <c r="G356" s="38">
        <v>0</v>
      </c>
      <c r="H356" s="8">
        <v>0</v>
      </c>
      <c r="I356" s="3">
        <v>0</v>
      </c>
      <c r="J356" s="54">
        <v>0</v>
      </c>
      <c r="K356" s="54">
        <v>0</v>
      </c>
      <c r="L356" s="54">
        <v>0</v>
      </c>
      <c r="M356" s="54">
        <v>0</v>
      </c>
      <c r="N356" s="9"/>
      <c r="O356" s="3">
        <f t="shared" si="77"/>
        <v>4</v>
      </c>
      <c r="P356" s="6">
        <f t="shared" si="78"/>
        <v>0.6420545746388443</v>
      </c>
      <c r="Q356" s="9"/>
    </row>
    <row r="357" spans="2:20" ht="16.5" customHeight="1">
      <c r="B357" s="7"/>
      <c r="C357" t="s">
        <v>105</v>
      </c>
      <c r="D357" s="8">
        <v>0</v>
      </c>
      <c r="E357" s="8">
        <v>41</v>
      </c>
      <c r="F357" s="8">
        <f>21+4</f>
        <v>25</v>
      </c>
      <c r="G357" s="38">
        <v>35</v>
      </c>
      <c r="H357" s="8">
        <v>11</v>
      </c>
      <c r="I357" s="3">
        <v>12</v>
      </c>
      <c r="J357" s="54">
        <v>21</v>
      </c>
      <c r="K357" s="54">
        <v>8</v>
      </c>
      <c r="L357" s="54">
        <v>0</v>
      </c>
      <c r="M357" s="54">
        <v>8</v>
      </c>
      <c r="N357" s="9"/>
      <c r="O357" s="3">
        <f t="shared" si="77"/>
        <v>161</v>
      </c>
      <c r="P357" s="6">
        <f t="shared" si="78"/>
        <v>25.842696629213485</v>
      </c>
      <c r="Q357" s="9"/>
      <c r="S357" s="3"/>
      <c r="T357" s="3"/>
    </row>
    <row r="358" spans="2:20" ht="16.5" customHeight="1">
      <c r="B358" s="7"/>
      <c r="C358" t="s">
        <v>216</v>
      </c>
      <c r="D358" s="8">
        <v>0</v>
      </c>
      <c r="E358" s="8">
        <v>0</v>
      </c>
      <c r="F358" s="8">
        <v>6</v>
      </c>
      <c r="G358" s="38">
        <v>27</v>
      </c>
      <c r="H358" s="8">
        <v>0</v>
      </c>
      <c r="I358" s="3">
        <v>13</v>
      </c>
      <c r="J358" s="54">
        <v>8</v>
      </c>
      <c r="K358" s="54">
        <v>0</v>
      </c>
      <c r="L358" s="54">
        <v>0</v>
      </c>
      <c r="M358" s="54">
        <v>3</v>
      </c>
      <c r="N358" s="9"/>
      <c r="O358" s="3">
        <f t="shared" si="77"/>
        <v>57</v>
      </c>
      <c r="P358" s="6">
        <f t="shared" si="78"/>
        <v>9.149277688603531</v>
      </c>
      <c r="Q358" s="9"/>
      <c r="S358" s="3"/>
      <c r="T358" s="3"/>
    </row>
    <row r="359" spans="2:20" ht="16.5" customHeight="1">
      <c r="B359" s="7"/>
      <c r="C359" t="s">
        <v>217</v>
      </c>
      <c r="D359" s="8">
        <v>45</v>
      </c>
      <c r="E359" s="8">
        <v>16</v>
      </c>
      <c r="F359" s="8">
        <f>19+5</f>
        <v>24</v>
      </c>
      <c r="G359" s="38">
        <v>13</v>
      </c>
      <c r="H359" s="8">
        <v>8</v>
      </c>
      <c r="I359" s="3">
        <v>6</v>
      </c>
      <c r="J359" s="54">
        <v>5</v>
      </c>
      <c r="K359" s="54">
        <v>1</v>
      </c>
      <c r="L359" s="54">
        <v>10</v>
      </c>
      <c r="M359" s="54">
        <v>4</v>
      </c>
      <c r="N359" s="9"/>
      <c r="O359" s="3">
        <f t="shared" si="77"/>
        <v>132</v>
      </c>
      <c r="P359" s="6">
        <f t="shared" si="78"/>
        <v>21.187800963081862</v>
      </c>
      <c r="Q359" s="9"/>
      <c r="S359" s="3"/>
      <c r="T359" s="3"/>
    </row>
    <row r="360" spans="2:20" ht="16.5" customHeight="1">
      <c r="B360" s="7"/>
      <c r="C360" t="s">
        <v>218</v>
      </c>
      <c r="D360" s="8">
        <v>0</v>
      </c>
      <c r="E360" s="8">
        <v>0</v>
      </c>
      <c r="F360" s="8">
        <v>0</v>
      </c>
      <c r="G360" s="38">
        <v>24</v>
      </c>
      <c r="H360" s="8">
        <v>8</v>
      </c>
      <c r="I360" s="3">
        <v>0</v>
      </c>
      <c r="J360" s="54">
        <v>0</v>
      </c>
      <c r="K360" s="54">
        <v>13</v>
      </c>
      <c r="L360" s="54">
        <v>5</v>
      </c>
      <c r="M360" s="54">
        <v>0</v>
      </c>
      <c r="N360" s="9"/>
      <c r="O360" s="3">
        <f t="shared" si="77"/>
        <v>50</v>
      </c>
      <c r="P360" s="6">
        <f t="shared" si="78"/>
        <v>8.025682182985554</v>
      </c>
      <c r="Q360" s="9"/>
      <c r="S360" s="3"/>
      <c r="T360" s="3"/>
    </row>
    <row r="361" spans="2:20" ht="16.5" customHeight="1">
      <c r="B361" s="7"/>
      <c r="C361" t="s">
        <v>219</v>
      </c>
      <c r="D361" s="8">
        <v>0</v>
      </c>
      <c r="E361" s="8">
        <v>3</v>
      </c>
      <c r="F361" s="8">
        <v>0</v>
      </c>
      <c r="G361" s="38">
        <v>0</v>
      </c>
      <c r="H361" s="8">
        <v>0</v>
      </c>
      <c r="I361" s="3">
        <v>0</v>
      </c>
      <c r="J361" s="54">
        <v>3</v>
      </c>
      <c r="K361" s="54">
        <v>0</v>
      </c>
      <c r="L361" s="54">
        <v>13</v>
      </c>
      <c r="M361" s="54">
        <v>0</v>
      </c>
      <c r="N361" s="9"/>
      <c r="O361" s="3">
        <f t="shared" si="77"/>
        <v>19</v>
      </c>
      <c r="P361" s="6">
        <f t="shared" si="78"/>
        <v>3.0497592295345104</v>
      </c>
      <c r="Q361" s="9"/>
      <c r="S361" s="3"/>
      <c r="T361" s="3"/>
    </row>
    <row r="362" spans="2:20" ht="16.5" customHeight="1">
      <c r="B362" s="7"/>
      <c r="C362" t="s">
        <v>220</v>
      </c>
      <c r="D362" s="8">
        <v>0</v>
      </c>
      <c r="E362" s="8">
        <v>14</v>
      </c>
      <c r="F362" s="8">
        <v>0</v>
      </c>
      <c r="G362" s="38">
        <v>0</v>
      </c>
      <c r="H362" s="8">
        <v>0</v>
      </c>
      <c r="I362" s="3">
        <v>0</v>
      </c>
      <c r="J362" s="54">
        <v>0</v>
      </c>
      <c r="K362" s="54">
        <v>0</v>
      </c>
      <c r="L362" s="54">
        <v>0</v>
      </c>
      <c r="M362" s="54">
        <v>0</v>
      </c>
      <c r="N362" s="9"/>
      <c r="O362" s="3">
        <f t="shared" si="77"/>
        <v>14</v>
      </c>
      <c r="P362" s="6">
        <f t="shared" si="78"/>
        <v>2.247191011235955</v>
      </c>
      <c r="Q362" s="9"/>
      <c r="S362" s="3"/>
      <c r="T362" s="3"/>
    </row>
    <row r="363" spans="2:20" ht="16.5" customHeight="1">
      <c r="B363" s="7"/>
      <c r="C363" t="s">
        <v>343</v>
      </c>
      <c r="D363" s="8">
        <v>0</v>
      </c>
      <c r="E363" s="8">
        <v>0</v>
      </c>
      <c r="F363" s="8">
        <v>0</v>
      </c>
      <c r="G363" s="38">
        <v>0</v>
      </c>
      <c r="H363" s="8">
        <v>0</v>
      </c>
      <c r="I363" s="3">
        <v>5</v>
      </c>
      <c r="J363" s="54">
        <v>1</v>
      </c>
      <c r="K363" s="54">
        <v>0</v>
      </c>
      <c r="L363" s="54">
        <v>2</v>
      </c>
      <c r="M363" s="54">
        <v>0</v>
      </c>
      <c r="N363" s="9"/>
      <c r="O363" s="3">
        <f t="shared" si="77"/>
        <v>8</v>
      </c>
      <c r="P363" s="6">
        <f t="shared" si="78"/>
        <v>1.2841091492776886</v>
      </c>
      <c r="Q363" s="9"/>
      <c r="S363" s="3"/>
      <c r="T363" s="3"/>
    </row>
    <row r="364" spans="2:20" ht="16.5" customHeight="1">
      <c r="B364" s="7"/>
      <c r="C364" t="s">
        <v>420</v>
      </c>
      <c r="D364" s="8">
        <v>0</v>
      </c>
      <c r="E364" s="8">
        <v>0</v>
      </c>
      <c r="F364" s="8">
        <v>0</v>
      </c>
      <c r="G364" s="38">
        <v>0</v>
      </c>
      <c r="H364" s="8">
        <v>0</v>
      </c>
      <c r="I364" s="3">
        <v>0</v>
      </c>
      <c r="J364" s="54">
        <v>0</v>
      </c>
      <c r="K364" s="54">
        <v>5</v>
      </c>
      <c r="L364" s="54">
        <v>0</v>
      </c>
      <c r="M364" s="54">
        <v>0</v>
      </c>
      <c r="N364" s="9"/>
      <c r="O364" s="3">
        <f t="shared" si="77"/>
        <v>5</v>
      </c>
      <c r="P364" s="6">
        <f t="shared" si="78"/>
        <v>0.8025682182985553</v>
      </c>
      <c r="Q364" s="9"/>
      <c r="S364" s="3"/>
      <c r="T364" s="3"/>
    </row>
    <row r="365" spans="2:20" ht="16.5" customHeight="1">
      <c r="B365" s="7"/>
      <c r="C365" t="s">
        <v>466</v>
      </c>
      <c r="D365" s="8">
        <v>0</v>
      </c>
      <c r="E365" s="8">
        <v>0</v>
      </c>
      <c r="F365" s="8">
        <v>0</v>
      </c>
      <c r="G365" s="38">
        <v>0</v>
      </c>
      <c r="H365" s="8">
        <v>0</v>
      </c>
      <c r="I365" s="3">
        <v>0</v>
      </c>
      <c r="J365" s="54">
        <v>0</v>
      </c>
      <c r="K365" s="54">
        <v>0</v>
      </c>
      <c r="L365" s="54">
        <v>0</v>
      </c>
      <c r="M365" s="54">
        <v>1</v>
      </c>
      <c r="N365" s="9"/>
      <c r="O365" s="3">
        <f t="shared" si="77"/>
        <v>1</v>
      </c>
      <c r="P365" s="6">
        <f t="shared" si="78"/>
        <v>0.16051364365971107</v>
      </c>
      <c r="Q365" s="9"/>
      <c r="S365" s="3"/>
      <c r="T365" s="3"/>
    </row>
    <row r="366" spans="2:20" ht="16.5" customHeight="1">
      <c r="B366" s="7"/>
      <c r="C366" t="s">
        <v>86</v>
      </c>
      <c r="D366" s="8">
        <v>0</v>
      </c>
      <c r="E366" s="8">
        <f>5+2</f>
        <v>7</v>
      </c>
      <c r="F366" s="8">
        <v>0</v>
      </c>
      <c r="G366" s="38">
        <v>0</v>
      </c>
      <c r="H366" s="8">
        <v>0</v>
      </c>
      <c r="I366" s="3">
        <v>0</v>
      </c>
      <c r="J366" s="54">
        <v>0</v>
      </c>
      <c r="K366" s="54">
        <v>0</v>
      </c>
      <c r="L366" s="54">
        <v>0</v>
      </c>
      <c r="M366" s="54">
        <v>5</v>
      </c>
      <c r="N366" s="9"/>
      <c r="O366" s="3">
        <f t="shared" si="77"/>
        <v>12</v>
      </c>
      <c r="P366" s="6">
        <f t="shared" si="78"/>
        <v>1.9261637239165328</v>
      </c>
      <c r="Q366" s="9"/>
      <c r="S366" s="3"/>
      <c r="T366" s="3"/>
    </row>
    <row r="367" spans="2:20" ht="16.5" customHeight="1">
      <c r="B367" s="7"/>
      <c r="C367" t="s">
        <v>221</v>
      </c>
      <c r="D367" s="8">
        <v>0</v>
      </c>
      <c r="E367" s="8">
        <v>3</v>
      </c>
      <c r="F367" s="8">
        <v>0</v>
      </c>
      <c r="G367" s="38">
        <v>0</v>
      </c>
      <c r="H367" s="8">
        <v>0</v>
      </c>
      <c r="I367" s="3">
        <v>0</v>
      </c>
      <c r="J367" s="54">
        <v>0</v>
      </c>
      <c r="K367" s="54">
        <v>0</v>
      </c>
      <c r="L367" s="54">
        <v>0</v>
      </c>
      <c r="M367" s="54">
        <v>0</v>
      </c>
      <c r="N367" s="9"/>
      <c r="O367" s="3">
        <f t="shared" si="77"/>
        <v>3</v>
      </c>
      <c r="P367" s="6">
        <f t="shared" si="78"/>
        <v>0.4815409309791332</v>
      </c>
      <c r="Q367" s="9"/>
      <c r="S367" s="3"/>
      <c r="T367" s="3"/>
    </row>
    <row r="368" spans="2:20" ht="16.5" customHeight="1">
      <c r="B368" s="7"/>
      <c r="C368" t="s">
        <v>222</v>
      </c>
      <c r="D368" s="8">
        <v>14</v>
      </c>
      <c r="E368" s="8">
        <v>0</v>
      </c>
      <c r="F368" s="8">
        <v>0</v>
      </c>
      <c r="G368" s="38">
        <v>0</v>
      </c>
      <c r="H368" s="8">
        <v>0</v>
      </c>
      <c r="I368" s="3">
        <v>20</v>
      </c>
      <c r="J368" s="54">
        <v>2</v>
      </c>
      <c r="K368" s="54">
        <v>0</v>
      </c>
      <c r="L368" s="54">
        <v>0</v>
      </c>
      <c r="M368" s="54">
        <v>0</v>
      </c>
      <c r="N368" s="9"/>
      <c r="O368" s="3">
        <f t="shared" si="77"/>
        <v>36</v>
      </c>
      <c r="P368" s="6">
        <f t="shared" si="78"/>
        <v>5.778491171749598</v>
      </c>
      <c r="Q368" s="9"/>
      <c r="S368" s="3"/>
      <c r="T368" s="3"/>
    </row>
    <row r="369" spans="2:20" ht="16.5" customHeight="1">
      <c r="B369" s="7"/>
      <c r="C369" t="s">
        <v>223</v>
      </c>
      <c r="D369" s="8">
        <v>0</v>
      </c>
      <c r="E369" s="8">
        <v>5</v>
      </c>
      <c r="F369" s="8">
        <v>0</v>
      </c>
      <c r="G369" s="38">
        <v>0</v>
      </c>
      <c r="H369" s="8">
        <v>0</v>
      </c>
      <c r="I369" s="3">
        <v>0</v>
      </c>
      <c r="J369" s="54">
        <v>2</v>
      </c>
      <c r="K369" s="54">
        <v>0</v>
      </c>
      <c r="L369" s="54">
        <v>2</v>
      </c>
      <c r="M369" s="54">
        <v>0</v>
      </c>
      <c r="N369" s="9"/>
      <c r="O369" s="3">
        <f t="shared" si="77"/>
        <v>9</v>
      </c>
      <c r="P369" s="6">
        <f t="shared" si="78"/>
        <v>1.4446227929373996</v>
      </c>
      <c r="Q369" s="9"/>
      <c r="S369" s="3"/>
      <c r="T369" s="3"/>
    </row>
    <row r="370" spans="2:20" ht="16.5" customHeight="1">
      <c r="B370" s="7"/>
      <c r="C370" t="s">
        <v>348</v>
      </c>
      <c r="D370" s="8">
        <v>12</v>
      </c>
      <c r="E370" s="8">
        <v>0</v>
      </c>
      <c r="F370" s="8">
        <v>0</v>
      </c>
      <c r="G370" s="38">
        <v>0</v>
      </c>
      <c r="H370" s="8">
        <v>11</v>
      </c>
      <c r="I370" s="3">
        <v>6</v>
      </c>
      <c r="J370" s="54">
        <v>2</v>
      </c>
      <c r="K370" s="54">
        <v>0</v>
      </c>
      <c r="L370" s="54">
        <v>0</v>
      </c>
      <c r="M370" s="54">
        <v>0</v>
      </c>
      <c r="N370" s="9"/>
      <c r="O370" s="3">
        <f t="shared" si="77"/>
        <v>31</v>
      </c>
      <c r="P370" s="6">
        <f t="shared" si="78"/>
        <v>4.975922953451043</v>
      </c>
      <c r="Q370" s="9"/>
      <c r="S370" s="3"/>
      <c r="T370" s="3"/>
    </row>
    <row r="371" spans="2:20" ht="16.5" customHeight="1">
      <c r="B371" s="10"/>
      <c r="C371" s="11" t="s">
        <v>8</v>
      </c>
      <c r="D371" s="12">
        <f aca="true" t="shared" si="79" ref="D371:M371">SUM(D353:D370)</f>
        <v>91</v>
      </c>
      <c r="E371" s="12">
        <f t="shared" si="79"/>
        <v>93</v>
      </c>
      <c r="F371" s="12">
        <f t="shared" si="79"/>
        <v>67</v>
      </c>
      <c r="G371" s="39">
        <f t="shared" si="79"/>
        <v>114</v>
      </c>
      <c r="H371" s="12">
        <f t="shared" si="79"/>
        <v>59</v>
      </c>
      <c r="I371" s="13">
        <f t="shared" si="79"/>
        <v>67</v>
      </c>
      <c r="J371" s="55">
        <f t="shared" si="79"/>
        <v>44</v>
      </c>
      <c r="K371" s="55">
        <f t="shared" si="79"/>
        <v>27</v>
      </c>
      <c r="L371" s="55">
        <f t="shared" si="79"/>
        <v>40</v>
      </c>
      <c r="M371" s="55">
        <f t="shared" si="79"/>
        <v>21</v>
      </c>
      <c r="N371" s="14"/>
      <c r="O371" s="13">
        <f>SUM(O353:O370)</f>
        <v>623</v>
      </c>
      <c r="P371" s="15">
        <f>(O371/$O$535)*100</f>
        <v>3.870045968443285</v>
      </c>
      <c r="Q371" s="14"/>
      <c r="S371" s="3"/>
      <c r="T371" s="3"/>
    </row>
    <row r="372" spans="2:20" ht="16.5" customHeight="1">
      <c r="B372" s="7"/>
      <c r="D372" s="8"/>
      <c r="E372" s="8"/>
      <c r="F372" s="8"/>
      <c r="G372" s="38"/>
      <c r="H372" s="8"/>
      <c r="I372" s="3"/>
      <c r="J372" s="54"/>
      <c r="K372" s="54"/>
      <c r="L372" s="54"/>
      <c r="M372" s="54"/>
      <c r="N372" s="9"/>
      <c r="O372" s="3"/>
      <c r="P372" s="3"/>
      <c r="Q372" s="9"/>
      <c r="S372" s="3"/>
      <c r="T372" s="3"/>
    </row>
    <row r="373" spans="2:20" ht="16.5" customHeight="1">
      <c r="B373" s="7" t="s">
        <v>224</v>
      </c>
      <c r="C373" t="s">
        <v>390</v>
      </c>
      <c r="D373" s="8">
        <v>0</v>
      </c>
      <c r="E373" s="8">
        <v>0</v>
      </c>
      <c r="F373" s="8">
        <v>0</v>
      </c>
      <c r="G373" s="38">
        <v>0</v>
      </c>
      <c r="H373" s="8">
        <v>0</v>
      </c>
      <c r="I373" s="3">
        <v>0</v>
      </c>
      <c r="J373" s="54">
        <v>1</v>
      </c>
      <c r="K373" s="54">
        <v>0</v>
      </c>
      <c r="L373" s="54">
        <v>0</v>
      </c>
      <c r="M373" s="54">
        <v>0</v>
      </c>
      <c r="N373" s="9"/>
      <c r="O373" s="3">
        <f>SUM(D373:N373)</f>
        <v>1</v>
      </c>
      <c r="P373" s="6">
        <f>(O373/$O$378)*100</f>
        <v>0.2331002331002331</v>
      </c>
      <c r="Q373" s="9"/>
      <c r="S373" s="3"/>
      <c r="T373" s="3"/>
    </row>
    <row r="374" spans="2:20" ht="16.5" customHeight="1">
      <c r="B374" s="7"/>
      <c r="C374" t="s">
        <v>421</v>
      </c>
      <c r="D374" s="8">
        <v>0</v>
      </c>
      <c r="E374" s="8">
        <v>0</v>
      </c>
      <c r="F374" s="8">
        <v>0</v>
      </c>
      <c r="G374" s="38">
        <v>0</v>
      </c>
      <c r="H374" s="8">
        <v>0</v>
      </c>
      <c r="I374" s="3">
        <v>0</v>
      </c>
      <c r="J374" s="54">
        <v>0</v>
      </c>
      <c r="K374" s="54">
        <v>5</v>
      </c>
      <c r="L374" s="54">
        <v>0</v>
      </c>
      <c r="M374" s="54">
        <v>0</v>
      </c>
      <c r="N374" s="9"/>
      <c r="O374" s="3">
        <f>SUM(D374:N374)</f>
        <v>5</v>
      </c>
      <c r="P374" s="6">
        <f>(O374/$O$378)*100</f>
        <v>1.1655011655011656</v>
      </c>
      <c r="Q374" s="9"/>
      <c r="S374" s="3"/>
      <c r="T374" s="3"/>
    </row>
    <row r="375" spans="2:20" ht="16.5" customHeight="1">
      <c r="B375" s="7"/>
      <c r="C375" t="s">
        <v>225</v>
      </c>
      <c r="D375" s="8">
        <v>0</v>
      </c>
      <c r="E375" s="8">
        <f>10+3</f>
        <v>13</v>
      </c>
      <c r="F375" s="8">
        <v>0</v>
      </c>
      <c r="G375" s="38">
        <v>0</v>
      </c>
      <c r="H375" s="8">
        <v>5</v>
      </c>
      <c r="I375" s="3">
        <v>0</v>
      </c>
      <c r="J375" s="54">
        <v>17</v>
      </c>
      <c r="K375" s="54">
        <v>0</v>
      </c>
      <c r="L375" s="54">
        <v>16</v>
      </c>
      <c r="M375" s="54">
        <v>0</v>
      </c>
      <c r="N375" s="9"/>
      <c r="O375" s="3">
        <f>SUM(D375:N375)</f>
        <v>51</v>
      </c>
      <c r="P375" s="6">
        <f>(O375/$O$378)*100</f>
        <v>11.888111888111888</v>
      </c>
      <c r="Q375" s="9"/>
      <c r="S375" s="3"/>
      <c r="T375" s="3"/>
    </row>
    <row r="376" spans="2:20" ht="16.5" customHeight="1">
      <c r="B376" s="7"/>
      <c r="C376" t="s">
        <v>226</v>
      </c>
      <c r="D376" s="8">
        <v>0</v>
      </c>
      <c r="E376" s="8">
        <f>28+43</f>
        <v>71</v>
      </c>
      <c r="F376" s="8">
        <v>0</v>
      </c>
      <c r="G376" s="38">
        <v>0</v>
      </c>
      <c r="H376" s="8">
        <v>0</v>
      </c>
      <c r="I376" s="3">
        <v>0</v>
      </c>
      <c r="J376" s="54">
        <v>127</v>
      </c>
      <c r="K376" s="54">
        <v>0</v>
      </c>
      <c r="L376" s="54">
        <v>64</v>
      </c>
      <c r="M376" s="54">
        <v>54</v>
      </c>
      <c r="N376" s="9"/>
      <c r="O376" s="3">
        <f>SUM(D376:N376)</f>
        <v>316</v>
      </c>
      <c r="P376" s="6">
        <f>(O376/$O$378)*100</f>
        <v>73.65967365967366</v>
      </c>
      <c r="Q376" s="9"/>
      <c r="S376" s="3"/>
      <c r="T376" s="3"/>
    </row>
    <row r="377" spans="2:20" ht="16.5" customHeight="1">
      <c r="B377" s="7"/>
      <c r="C377" t="s">
        <v>227</v>
      </c>
      <c r="D377" s="8">
        <v>0</v>
      </c>
      <c r="E377" s="8">
        <f>16+4</f>
        <v>20</v>
      </c>
      <c r="F377" s="8">
        <v>0</v>
      </c>
      <c r="G377" s="38">
        <v>0</v>
      </c>
      <c r="H377" s="8">
        <v>0</v>
      </c>
      <c r="I377" s="3">
        <v>0</v>
      </c>
      <c r="J377" s="54">
        <v>29</v>
      </c>
      <c r="K377" s="54">
        <v>0</v>
      </c>
      <c r="L377" s="54">
        <v>7</v>
      </c>
      <c r="M377" s="54">
        <v>0</v>
      </c>
      <c r="N377" s="9"/>
      <c r="O377" s="3">
        <f>SUM(D377:N377)</f>
        <v>56</v>
      </c>
      <c r="P377" s="6">
        <f>(O377/$O$378)*100</f>
        <v>13.053613053613052</v>
      </c>
      <c r="Q377" s="9"/>
      <c r="S377" s="3"/>
      <c r="T377" s="3"/>
    </row>
    <row r="378" spans="2:20" ht="16.5" customHeight="1">
      <c r="B378" s="10"/>
      <c r="C378" s="11" t="s">
        <v>8</v>
      </c>
      <c r="D378" s="12">
        <f aca="true" t="shared" si="80" ref="D378:M378">SUM(D372:D377)</f>
        <v>0</v>
      </c>
      <c r="E378" s="12">
        <f t="shared" si="80"/>
        <v>104</v>
      </c>
      <c r="F378" s="12">
        <f t="shared" si="80"/>
        <v>0</v>
      </c>
      <c r="G378" s="39">
        <f t="shared" si="80"/>
        <v>0</v>
      </c>
      <c r="H378" s="12">
        <f t="shared" si="80"/>
        <v>5</v>
      </c>
      <c r="I378" s="13">
        <f t="shared" si="80"/>
        <v>0</v>
      </c>
      <c r="J378" s="55">
        <f t="shared" si="80"/>
        <v>174</v>
      </c>
      <c r="K378" s="55">
        <f t="shared" si="80"/>
        <v>5</v>
      </c>
      <c r="L378" s="55">
        <f t="shared" si="80"/>
        <v>87</v>
      </c>
      <c r="M378" s="55">
        <f t="shared" si="80"/>
        <v>54</v>
      </c>
      <c r="N378" s="14"/>
      <c r="O378" s="13">
        <f>SUM(O372:O377)</f>
        <v>429</v>
      </c>
      <c r="P378" s="15">
        <f>(O378/$O$535)*100</f>
        <v>2.6649273201639954</v>
      </c>
      <c r="Q378" s="14"/>
      <c r="S378" s="3"/>
      <c r="T378" s="3"/>
    </row>
    <row r="379" spans="2:20" ht="16.5" customHeight="1">
      <c r="B379" s="7"/>
      <c r="D379" s="8"/>
      <c r="E379" s="8"/>
      <c r="F379" s="8"/>
      <c r="G379" s="38"/>
      <c r="H379" s="8"/>
      <c r="I379" s="3"/>
      <c r="J379" s="54"/>
      <c r="K379" s="54"/>
      <c r="L379" s="54"/>
      <c r="M379" s="54"/>
      <c r="N379" s="9"/>
      <c r="O379" s="3"/>
      <c r="P379" s="3"/>
      <c r="Q379" s="9"/>
      <c r="S379" s="3"/>
      <c r="T379" s="3"/>
    </row>
    <row r="380" spans="2:20" ht="16.5" customHeight="1">
      <c r="B380" s="7" t="s">
        <v>228</v>
      </c>
      <c r="C380" t="s">
        <v>229</v>
      </c>
      <c r="D380" s="8">
        <v>0</v>
      </c>
      <c r="E380" s="8">
        <v>0</v>
      </c>
      <c r="F380" s="8">
        <v>2</v>
      </c>
      <c r="G380" s="38">
        <v>2</v>
      </c>
      <c r="H380" s="8">
        <v>0</v>
      </c>
      <c r="I380" s="3">
        <v>0</v>
      </c>
      <c r="J380" s="54">
        <v>0</v>
      </c>
      <c r="K380" s="54">
        <v>0</v>
      </c>
      <c r="L380" s="54">
        <v>0</v>
      </c>
      <c r="M380" s="54">
        <v>0</v>
      </c>
      <c r="N380" s="9"/>
      <c r="O380" s="3">
        <f aca="true" t="shared" si="81" ref="O380:O388">SUM(D380:N380)</f>
        <v>4</v>
      </c>
      <c r="P380" s="6">
        <f aca="true" t="shared" si="82" ref="P380:P388">(O380/$O$389)*100</f>
        <v>2.0408163265306123</v>
      </c>
      <c r="Q380" s="9"/>
      <c r="S380" s="3"/>
      <c r="T380" s="3"/>
    </row>
    <row r="381" spans="2:20" ht="16.5" customHeight="1">
      <c r="B381" s="7"/>
      <c r="C381" t="s">
        <v>230</v>
      </c>
      <c r="D381" s="8">
        <v>0</v>
      </c>
      <c r="E381" s="8">
        <f>1+1</f>
        <v>2</v>
      </c>
      <c r="F381" s="8">
        <v>0</v>
      </c>
      <c r="G381" s="38">
        <v>1</v>
      </c>
      <c r="H381" s="8">
        <v>0</v>
      </c>
      <c r="I381" s="3">
        <v>0</v>
      </c>
      <c r="J381" s="54">
        <v>1</v>
      </c>
      <c r="K381" s="54">
        <v>0</v>
      </c>
      <c r="L381" s="54">
        <v>0</v>
      </c>
      <c r="M381" s="54">
        <v>0</v>
      </c>
      <c r="N381" s="9"/>
      <c r="O381" s="3">
        <f t="shared" si="81"/>
        <v>4</v>
      </c>
      <c r="P381" s="6">
        <f t="shared" si="82"/>
        <v>2.0408163265306123</v>
      </c>
      <c r="Q381" s="9"/>
      <c r="S381" s="3"/>
      <c r="T381" s="3"/>
    </row>
    <row r="382" spans="2:20" ht="16.5" customHeight="1">
      <c r="B382" s="7"/>
      <c r="C382" t="s">
        <v>354</v>
      </c>
      <c r="D382" s="8">
        <v>0</v>
      </c>
      <c r="E382" s="8">
        <v>0</v>
      </c>
      <c r="F382" s="8">
        <v>0</v>
      </c>
      <c r="G382" s="38">
        <v>13</v>
      </c>
      <c r="H382" s="8">
        <v>0</v>
      </c>
      <c r="I382" s="3">
        <v>5</v>
      </c>
      <c r="J382" s="54">
        <v>0</v>
      </c>
      <c r="K382" s="54">
        <v>4</v>
      </c>
      <c r="L382" s="54">
        <v>0</v>
      </c>
      <c r="M382" s="54">
        <v>0</v>
      </c>
      <c r="N382" s="9"/>
      <c r="O382" s="3">
        <f t="shared" si="81"/>
        <v>22</v>
      </c>
      <c r="P382" s="6">
        <f t="shared" si="82"/>
        <v>11.224489795918368</v>
      </c>
      <c r="Q382" s="9"/>
      <c r="S382" s="3"/>
      <c r="T382" s="3"/>
    </row>
    <row r="383" spans="2:20" ht="16.5" customHeight="1">
      <c r="B383" s="7"/>
      <c r="C383" t="s">
        <v>231</v>
      </c>
      <c r="D383" s="8">
        <v>0</v>
      </c>
      <c r="E383" s="8">
        <v>1</v>
      </c>
      <c r="F383" s="8">
        <v>0</v>
      </c>
      <c r="G383" s="38">
        <v>0</v>
      </c>
      <c r="H383" s="8">
        <v>0</v>
      </c>
      <c r="I383" s="3">
        <v>0</v>
      </c>
      <c r="J383" s="54">
        <v>0</v>
      </c>
      <c r="K383" s="54">
        <v>0</v>
      </c>
      <c r="L383" s="54">
        <v>0</v>
      </c>
      <c r="M383" s="54">
        <v>0</v>
      </c>
      <c r="N383" s="9"/>
      <c r="O383" s="3">
        <f t="shared" si="81"/>
        <v>1</v>
      </c>
      <c r="P383" s="6">
        <f t="shared" si="82"/>
        <v>0.5102040816326531</v>
      </c>
      <c r="Q383" s="9"/>
      <c r="S383" s="3"/>
      <c r="T383" s="3"/>
    </row>
    <row r="384" spans="2:20" ht="16.5" customHeight="1">
      <c r="B384" s="7"/>
      <c r="C384" t="s">
        <v>232</v>
      </c>
      <c r="D384" s="8">
        <v>0</v>
      </c>
      <c r="E384" s="8">
        <v>0</v>
      </c>
      <c r="F384" s="8">
        <v>0</v>
      </c>
      <c r="G384" s="38">
        <v>0</v>
      </c>
      <c r="H384" s="8">
        <v>0</v>
      </c>
      <c r="I384" s="3">
        <v>0</v>
      </c>
      <c r="J384" s="54">
        <v>0</v>
      </c>
      <c r="K384" s="54">
        <v>5</v>
      </c>
      <c r="L384" s="54">
        <v>0</v>
      </c>
      <c r="M384" s="54">
        <v>11</v>
      </c>
      <c r="N384" s="9"/>
      <c r="O384" s="3">
        <f t="shared" si="81"/>
        <v>16</v>
      </c>
      <c r="P384" s="6">
        <f t="shared" si="82"/>
        <v>8.16326530612245</v>
      </c>
      <c r="Q384" s="9"/>
      <c r="S384" s="3"/>
      <c r="T384" s="3"/>
    </row>
    <row r="385" spans="2:20" ht="16.5" customHeight="1">
      <c r="B385" s="7"/>
      <c r="C385" t="s">
        <v>233</v>
      </c>
      <c r="D385" s="8">
        <v>16</v>
      </c>
      <c r="E385" s="8">
        <v>0</v>
      </c>
      <c r="F385" s="8">
        <v>2</v>
      </c>
      <c r="G385" s="38">
        <v>43</v>
      </c>
      <c r="H385" s="8">
        <v>0</v>
      </c>
      <c r="I385" s="3">
        <v>0</v>
      </c>
      <c r="J385" s="54">
        <v>15</v>
      </c>
      <c r="K385" s="54">
        <v>3</v>
      </c>
      <c r="L385" s="54">
        <v>5</v>
      </c>
      <c r="M385" s="54">
        <v>13</v>
      </c>
      <c r="N385" s="9"/>
      <c r="O385" s="3">
        <f t="shared" si="81"/>
        <v>97</v>
      </c>
      <c r="P385" s="6">
        <f t="shared" si="82"/>
        <v>49.48979591836735</v>
      </c>
      <c r="Q385" s="9"/>
      <c r="S385" s="3"/>
      <c r="T385" s="3"/>
    </row>
    <row r="386" spans="2:20" ht="16.5" customHeight="1">
      <c r="B386" s="7"/>
      <c r="C386" t="s">
        <v>357</v>
      </c>
      <c r="D386" s="8">
        <v>0</v>
      </c>
      <c r="E386" s="8">
        <v>0</v>
      </c>
      <c r="F386" s="8">
        <v>0</v>
      </c>
      <c r="G386" s="38">
        <v>0</v>
      </c>
      <c r="H386" s="8">
        <v>0</v>
      </c>
      <c r="I386" s="3">
        <v>2</v>
      </c>
      <c r="J386" s="54">
        <v>0</v>
      </c>
      <c r="K386" s="54">
        <v>4</v>
      </c>
      <c r="L386" s="54">
        <v>12</v>
      </c>
      <c r="M386" s="54">
        <v>2</v>
      </c>
      <c r="N386" s="9"/>
      <c r="O386" s="3">
        <f t="shared" si="81"/>
        <v>20</v>
      </c>
      <c r="P386" s="6">
        <f t="shared" si="82"/>
        <v>10.204081632653061</v>
      </c>
      <c r="Q386" s="9"/>
      <c r="S386" s="3"/>
      <c r="T386" s="3"/>
    </row>
    <row r="387" spans="2:20" ht="16.5" customHeight="1">
      <c r="B387" s="7"/>
      <c r="C387" t="s">
        <v>430</v>
      </c>
      <c r="D387" s="8">
        <v>0</v>
      </c>
      <c r="E387" s="8">
        <v>0</v>
      </c>
      <c r="F387" s="8">
        <v>0</v>
      </c>
      <c r="G387" s="38">
        <v>0</v>
      </c>
      <c r="H387" s="8">
        <v>0</v>
      </c>
      <c r="I387" s="3">
        <v>0</v>
      </c>
      <c r="J387" s="54">
        <v>0</v>
      </c>
      <c r="K387" s="54">
        <v>1</v>
      </c>
      <c r="L387" s="54">
        <v>21</v>
      </c>
      <c r="M387" s="54">
        <v>9</v>
      </c>
      <c r="N387" s="9"/>
      <c r="O387" s="3">
        <f t="shared" si="81"/>
        <v>31</v>
      </c>
      <c r="P387" s="6">
        <f t="shared" si="82"/>
        <v>15.816326530612246</v>
      </c>
      <c r="Q387" s="9"/>
      <c r="S387" s="3"/>
      <c r="T387" s="3"/>
    </row>
    <row r="388" spans="2:20" ht="16.5" customHeight="1">
      <c r="B388" s="7"/>
      <c r="C388" t="s">
        <v>234</v>
      </c>
      <c r="D388" s="8">
        <v>0</v>
      </c>
      <c r="E388" s="8">
        <v>0</v>
      </c>
      <c r="F388" s="8">
        <v>0</v>
      </c>
      <c r="G388" s="38">
        <v>1</v>
      </c>
      <c r="H388" s="8">
        <v>0</v>
      </c>
      <c r="I388" s="3">
        <v>0</v>
      </c>
      <c r="J388" s="54">
        <v>0</v>
      </c>
      <c r="K388" s="54">
        <v>0</v>
      </c>
      <c r="L388" s="54">
        <v>0</v>
      </c>
      <c r="M388" s="54">
        <v>0</v>
      </c>
      <c r="N388" s="9"/>
      <c r="O388" s="3">
        <f t="shared" si="81"/>
        <v>1</v>
      </c>
      <c r="P388" s="6">
        <f t="shared" si="82"/>
        <v>0.5102040816326531</v>
      </c>
      <c r="Q388" s="9"/>
      <c r="S388" s="3"/>
      <c r="T388" s="3"/>
    </row>
    <row r="389" spans="2:20" ht="16.5" customHeight="1">
      <c r="B389" s="10"/>
      <c r="C389" s="11" t="s">
        <v>8</v>
      </c>
      <c r="D389" s="12">
        <f aca="true" t="shared" si="83" ref="D389:M389">SUM(D379:D388)</f>
        <v>16</v>
      </c>
      <c r="E389" s="12">
        <f t="shared" si="83"/>
        <v>3</v>
      </c>
      <c r="F389" s="12">
        <f t="shared" si="83"/>
        <v>4</v>
      </c>
      <c r="G389" s="39">
        <f t="shared" si="83"/>
        <v>60</v>
      </c>
      <c r="H389" s="12">
        <f t="shared" si="83"/>
        <v>0</v>
      </c>
      <c r="I389" s="13">
        <f t="shared" si="83"/>
        <v>7</v>
      </c>
      <c r="J389" s="55">
        <f t="shared" si="83"/>
        <v>16</v>
      </c>
      <c r="K389" s="55">
        <f t="shared" si="83"/>
        <v>17</v>
      </c>
      <c r="L389" s="55">
        <f t="shared" si="83"/>
        <v>38</v>
      </c>
      <c r="M389" s="55">
        <f t="shared" si="83"/>
        <v>35</v>
      </c>
      <c r="N389" s="14"/>
      <c r="O389" s="13">
        <f>SUM(O379:O388)</f>
        <v>196</v>
      </c>
      <c r="P389" s="15">
        <f>(O389/$O$535)*100</f>
        <v>1.2175425518697975</v>
      </c>
      <c r="Q389" s="14"/>
      <c r="S389" s="3"/>
      <c r="T389" s="3"/>
    </row>
    <row r="390" spans="2:20" ht="16.5" customHeight="1">
      <c r="B390" s="7"/>
      <c r="D390" s="8"/>
      <c r="E390" s="8"/>
      <c r="F390" s="8"/>
      <c r="G390" s="38"/>
      <c r="H390" s="8"/>
      <c r="I390" s="3"/>
      <c r="J390" s="54"/>
      <c r="K390" s="54"/>
      <c r="L390" s="54"/>
      <c r="M390" s="54"/>
      <c r="N390" s="9"/>
      <c r="O390" s="3"/>
      <c r="P390" s="3"/>
      <c r="Q390" s="9"/>
      <c r="S390" s="3"/>
      <c r="T390" s="3"/>
    </row>
    <row r="391" spans="2:20" ht="16.5" customHeight="1">
      <c r="B391" s="7" t="s">
        <v>235</v>
      </c>
      <c r="C391" t="s">
        <v>236</v>
      </c>
      <c r="D391" s="8">
        <v>0</v>
      </c>
      <c r="E391" s="8">
        <v>0</v>
      </c>
      <c r="F391" s="8">
        <v>0</v>
      </c>
      <c r="G391" s="38">
        <v>5</v>
      </c>
      <c r="H391" s="8">
        <v>0</v>
      </c>
      <c r="I391" s="3">
        <v>10</v>
      </c>
      <c r="J391" s="54">
        <v>0</v>
      </c>
      <c r="K391" s="54">
        <v>0</v>
      </c>
      <c r="L391" s="54">
        <v>0</v>
      </c>
      <c r="M391" s="54">
        <v>0</v>
      </c>
      <c r="N391" s="9"/>
      <c r="O391" s="3">
        <f aca="true" t="shared" si="84" ref="O391:O411">SUM(D391:N391)</f>
        <v>15</v>
      </c>
      <c r="P391" s="6">
        <f aca="true" t="shared" si="85" ref="P391:P411">(O391/$O$412)*100</f>
        <v>3.325942350332594</v>
      </c>
      <c r="Q391" s="9"/>
      <c r="S391" s="3"/>
      <c r="T391" s="3"/>
    </row>
    <row r="392" spans="2:20" ht="16.5" customHeight="1">
      <c r="B392" s="7"/>
      <c r="C392" t="s">
        <v>237</v>
      </c>
      <c r="D392" s="8">
        <v>0</v>
      </c>
      <c r="E392" s="8">
        <v>0</v>
      </c>
      <c r="F392" s="8">
        <v>0</v>
      </c>
      <c r="G392" s="38">
        <v>0</v>
      </c>
      <c r="H392" s="8">
        <v>0</v>
      </c>
      <c r="I392" s="3">
        <v>4</v>
      </c>
      <c r="J392" s="54">
        <v>0</v>
      </c>
      <c r="K392" s="54">
        <v>3</v>
      </c>
      <c r="L392" s="54">
        <v>0</v>
      </c>
      <c r="M392" s="54">
        <v>0</v>
      </c>
      <c r="N392" s="9"/>
      <c r="O392" s="3">
        <f t="shared" si="84"/>
        <v>7</v>
      </c>
      <c r="P392" s="6">
        <f t="shared" si="85"/>
        <v>1.5521064301552108</v>
      </c>
      <c r="Q392" s="9"/>
      <c r="S392" s="3"/>
      <c r="T392" s="3"/>
    </row>
    <row r="393" spans="2:20" ht="16.5" customHeight="1">
      <c r="B393" s="7"/>
      <c r="C393" t="s">
        <v>238</v>
      </c>
      <c r="D393" s="8">
        <v>2</v>
      </c>
      <c r="E393" s="8">
        <v>0</v>
      </c>
      <c r="F393" s="8">
        <v>0</v>
      </c>
      <c r="G393" s="38">
        <v>0</v>
      </c>
      <c r="H393" s="8">
        <v>0</v>
      </c>
      <c r="I393" s="3">
        <v>0</v>
      </c>
      <c r="J393" s="54">
        <v>0</v>
      </c>
      <c r="K393" s="54">
        <v>0</v>
      </c>
      <c r="L393" s="54">
        <v>0</v>
      </c>
      <c r="M393" s="54">
        <v>0</v>
      </c>
      <c r="N393" s="9"/>
      <c r="O393" s="3">
        <f t="shared" si="84"/>
        <v>2</v>
      </c>
      <c r="P393" s="6">
        <f t="shared" si="85"/>
        <v>0.4434589800443459</v>
      </c>
      <c r="Q393" s="9"/>
      <c r="S393" s="3"/>
      <c r="T393" s="3"/>
    </row>
    <row r="394" spans="2:20" ht="16.5" customHeight="1">
      <c r="B394" s="7"/>
      <c r="C394" t="s">
        <v>239</v>
      </c>
      <c r="D394" s="8">
        <v>0</v>
      </c>
      <c r="E394" s="8">
        <f>5+10</f>
        <v>15</v>
      </c>
      <c r="F394" s="8">
        <v>0</v>
      </c>
      <c r="G394" s="38">
        <v>0</v>
      </c>
      <c r="H394" s="8">
        <v>6</v>
      </c>
      <c r="I394" s="3">
        <v>9</v>
      </c>
      <c r="J394" s="54">
        <v>3</v>
      </c>
      <c r="K394" s="54">
        <v>0</v>
      </c>
      <c r="L394" s="54">
        <v>0</v>
      </c>
      <c r="M394" s="54">
        <v>0</v>
      </c>
      <c r="N394" s="9"/>
      <c r="O394" s="3">
        <f t="shared" si="84"/>
        <v>33</v>
      </c>
      <c r="P394" s="6">
        <f t="shared" si="85"/>
        <v>7.317073170731707</v>
      </c>
      <c r="Q394" s="9"/>
      <c r="S394" s="3"/>
      <c r="T394" s="3"/>
    </row>
    <row r="395" spans="2:20" ht="16.5" customHeight="1">
      <c r="B395" s="7"/>
      <c r="C395" t="s">
        <v>317</v>
      </c>
      <c r="D395" s="8">
        <v>0</v>
      </c>
      <c r="E395" s="8">
        <v>0</v>
      </c>
      <c r="F395" s="8">
        <v>0</v>
      </c>
      <c r="G395" s="38">
        <v>0</v>
      </c>
      <c r="H395" s="8">
        <v>5</v>
      </c>
      <c r="I395" s="3">
        <v>0</v>
      </c>
      <c r="J395" s="54">
        <v>0</v>
      </c>
      <c r="K395" s="54">
        <v>0</v>
      </c>
      <c r="L395" s="54">
        <v>0</v>
      </c>
      <c r="M395" s="54">
        <v>0</v>
      </c>
      <c r="N395" s="9"/>
      <c r="O395" s="3">
        <f t="shared" si="84"/>
        <v>5</v>
      </c>
      <c r="P395" s="6">
        <f t="shared" si="85"/>
        <v>1.1086474501108647</v>
      </c>
      <c r="Q395" s="9"/>
      <c r="S395" s="3"/>
      <c r="T395" s="3"/>
    </row>
    <row r="396" spans="2:20" ht="16.5" customHeight="1">
      <c r="B396" s="7"/>
      <c r="C396" t="s">
        <v>365</v>
      </c>
      <c r="D396" s="8">
        <v>0</v>
      </c>
      <c r="E396" s="8">
        <v>0</v>
      </c>
      <c r="F396" s="8">
        <v>0</v>
      </c>
      <c r="G396" s="38">
        <v>0</v>
      </c>
      <c r="H396" s="8">
        <v>0</v>
      </c>
      <c r="I396" s="3">
        <v>5</v>
      </c>
      <c r="J396" s="54">
        <v>0</v>
      </c>
      <c r="K396" s="54">
        <v>0</v>
      </c>
      <c r="L396" s="54">
        <v>0</v>
      </c>
      <c r="M396" s="54">
        <v>0</v>
      </c>
      <c r="N396" s="9"/>
      <c r="O396" s="3">
        <f t="shared" si="84"/>
        <v>5</v>
      </c>
      <c r="P396" s="6">
        <f t="shared" si="85"/>
        <v>1.1086474501108647</v>
      </c>
      <c r="Q396" s="9"/>
      <c r="S396" s="3"/>
      <c r="T396" s="3"/>
    </row>
    <row r="397" spans="2:20" ht="16.5" customHeight="1">
      <c r="B397" s="7"/>
      <c r="C397" t="s">
        <v>240</v>
      </c>
      <c r="D397" s="8">
        <v>0</v>
      </c>
      <c r="E397" s="8">
        <v>0</v>
      </c>
      <c r="F397" s="8">
        <v>10</v>
      </c>
      <c r="G397" s="38">
        <v>0</v>
      </c>
      <c r="H397" s="8">
        <v>6</v>
      </c>
      <c r="I397" s="3">
        <v>0</v>
      </c>
      <c r="J397" s="54">
        <v>0</v>
      </c>
      <c r="K397" s="54">
        <v>0</v>
      </c>
      <c r="L397" s="54">
        <v>0</v>
      </c>
      <c r="M397" s="54">
        <v>0</v>
      </c>
      <c r="N397" s="9"/>
      <c r="O397" s="3">
        <f t="shared" si="84"/>
        <v>16</v>
      </c>
      <c r="P397" s="6">
        <f t="shared" si="85"/>
        <v>3.5476718403547673</v>
      </c>
      <c r="Q397" s="9"/>
      <c r="S397" s="3"/>
      <c r="T397" s="3"/>
    </row>
    <row r="398" spans="2:20" ht="16.5" customHeight="1">
      <c r="B398" s="7"/>
      <c r="C398" t="s">
        <v>241</v>
      </c>
      <c r="D398" s="8">
        <v>0</v>
      </c>
      <c r="E398" s="8">
        <v>0</v>
      </c>
      <c r="F398" s="8">
        <v>0</v>
      </c>
      <c r="G398" s="38">
        <v>5</v>
      </c>
      <c r="H398" s="8">
        <v>3</v>
      </c>
      <c r="I398" s="3">
        <v>2</v>
      </c>
      <c r="J398" s="54">
        <v>2</v>
      </c>
      <c r="K398" s="54">
        <v>0</v>
      </c>
      <c r="L398" s="54">
        <v>0</v>
      </c>
      <c r="M398" s="54">
        <v>0</v>
      </c>
      <c r="N398" s="9"/>
      <c r="O398" s="3">
        <f t="shared" si="84"/>
        <v>12</v>
      </c>
      <c r="P398" s="6">
        <f t="shared" si="85"/>
        <v>2.6607538802660753</v>
      </c>
      <c r="Q398" s="9"/>
      <c r="S398" s="3"/>
      <c r="T398" s="3"/>
    </row>
    <row r="399" spans="2:20" ht="16.5" customHeight="1">
      <c r="B399" s="7"/>
      <c r="C399" t="s">
        <v>329</v>
      </c>
      <c r="D399" s="8">
        <v>0</v>
      </c>
      <c r="E399" s="8">
        <v>0</v>
      </c>
      <c r="F399" s="8">
        <v>0</v>
      </c>
      <c r="G399" s="38">
        <v>0</v>
      </c>
      <c r="H399" s="8">
        <v>2</v>
      </c>
      <c r="I399" s="3">
        <v>0</v>
      </c>
      <c r="J399" s="54">
        <v>2</v>
      </c>
      <c r="K399" s="54">
        <v>0</v>
      </c>
      <c r="L399" s="54">
        <v>0</v>
      </c>
      <c r="M399" s="54">
        <v>0</v>
      </c>
      <c r="N399" s="9"/>
      <c r="O399" s="3">
        <f t="shared" si="84"/>
        <v>4</v>
      </c>
      <c r="P399" s="6">
        <f t="shared" si="85"/>
        <v>0.8869179600886918</v>
      </c>
      <c r="Q399" s="9"/>
      <c r="S399" s="3"/>
      <c r="T399" s="3"/>
    </row>
    <row r="400" spans="2:20" ht="16.5" customHeight="1">
      <c r="B400" s="7"/>
      <c r="C400" t="s">
        <v>467</v>
      </c>
      <c r="D400" s="8">
        <v>0</v>
      </c>
      <c r="E400" s="8">
        <v>0</v>
      </c>
      <c r="F400" s="8">
        <v>0</v>
      </c>
      <c r="G400" s="38">
        <v>0</v>
      </c>
      <c r="H400" s="8">
        <v>0</v>
      </c>
      <c r="I400" s="3">
        <v>0</v>
      </c>
      <c r="J400" s="54">
        <v>0</v>
      </c>
      <c r="K400" s="54">
        <v>0</v>
      </c>
      <c r="L400" s="54">
        <v>0</v>
      </c>
      <c r="M400" s="54">
        <v>5</v>
      </c>
      <c r="N400" s="9"/>
      <c r="O400" s="3">
        <f t="shared" si="84"/>
        <v>5</v>
      </c>
      <c r="P400" s="6">
        <f t="shared" si="85"/>
        <v>1.1086474501108647</v>
      </c>
      <c r="Q400" s="9"/>
      <c r="S400" s="3"/>
      <c r="T400" s="3"/>
    </row>
    <row r="401" spans="2:20" ht="16.5" customHeight="1">
      <c r="B401" s="7"/>
      <c r="C401" t="s">
        <v>242</v>
      </c>
      <c r="D401" s="8">
        <v>0</v>
      </c>
      <c r="E401" s="8">
        <v>0</v>
      </c>
      <c r="F401" s="8">
        <v>0</v>
      </c>
      <c r="G401" s="38">
        <v>1</v>
      </c>
      <c r="H401" s="8">
        <v>5</v>
      </c>
      <c r="I401" s="3">
        <v>0</v>
      </c>
      <c r="J401" s="54">
        <v>0</v>
      </c>
      <c r="K401" s="54">
        <v>3</v>
      </c>
      <c r="L401" s="54">
        <v>0</v>
      </c>
      <c r="M401" s="54">
        <v>-1</v>
      </c>
      <c r="N401" s="9"/>
      <c r="O401" s="3">
        <f t="shared" si="84"/>
        <v>8</v>
      </c>
      <c r="P401" s="6">
        <f t="shared" si="85"/>
        <v>1.7738359201773837</v>
      </c>
      <c r="Q401" s="9"/>
      <c r="S401" s="3"/>
      <c r="T401" s="3"/>
    </row>
    <row r="402" spans="2:20" ht="16.5" customHeight="1">
      <c r="B402" s="7"/>
      <c r="C402" t="s">
        <v>243</v>
      </c>
      <c r="D402" s="8">
        <v>0</v>
      </c>
      <c r="E402" s="8">
        <v>48</v>
      </c>
      <c r="F402" s="8">
        <f>57+10</f>
        <v>67</v>
      </c>
      <c r="G402" s="38">
        <v>27</v>
      </c>
      <c r="H402" s="8">
        <v>0</v>
      </c>
      <c r="I402" s="3">
        <v>21</v>
      </c>
      <c r="J402" s="54">
        <v>0</v>
      </c>
      <c r="K402" s="54">
        <v>18</v>
      </c>
      <c r="L402" s="54">
        <v>0</v>
      </c>
      <c r="M402" s="54">
        <v>0</v>
      </c>
      <c r="N402" s="9"/>
      <c r="O402" s="3">
        <f t="shared" si="84"/>
        <v>181</v>
      </c>
      <c r="P402" s="6">
        <f t="shared" si="85"/>
        <v>40.133037694013304</v>
      </c>
      <c r="Q402" s="9"/>
      <c r="S402" s="3"/>
      <c r="T402" s="3"/>
    </row>
    <row r="403" spans="2:20" ht="16.5" customHeight="1">
      <c r="B403" s="7"/>
      <c r="C403" t="s">
        <v>244</v>
      </c>
      <c r="D403" s="8">
        <v>0</v>
      </c>
      <c r="E403" s="8">
        <v>0</v>
      </c>
      <c r="F403" s="8">
        <v>0</v>
      </c>
      <c r="G403" s="38">
        <v>0</v>
      </c>
      <c r="H403" s="8">
        <v>4</v>
      </c>
      <c r="I403" s="3">
        <v>0</v>
      </c>
      <c r="J403" s="54">
        <v>5</v>
      </c>
      <c r="K403" s="54">
        <v>3</v>
      </c>
      <c r="L403" s="54">
        <v>9</v>
      </c>
      <c r="M403" s="54">
        <v>0</v>
      </c>
      <c r="N403" s="9"/>
      <c r="O403" s="3">
        <f t="shared" si="84"/>
        <v>21</v>
      </c>
      <c r="P403" s="6">
        <f t="shared" si="85"/>
        <v>4.656319290465632</v>
      </c>
      <c r="Q403" s="9"/>
      <c r="S403" s="3"/>
      <c r="T403" s="3"/>
    </row>
    <row r="404" spans="2:20" ht="16.5" customHeight="1">
      <c r="B404" s="7"/>
      <c r="C404" t="s">
        <v>468</v>
      </c>
      <c r="D404" s="8">
        <v>0</v>
      </c>
      <c r="E404" s="8">
        <v>0</v>
      </c>
      <c r="F404" s="8">
        <v>0</v>
      </c>
      <c r="G404" s="38">
        <v>0</v>
      </c>
      <c r="H404" s="8">
        <v>0</v>
      </c>
      <c r="I404" s="3">
        <v>0</v>
      </c>
      <c r="J404" s="54">
        <v>0</v>
      </c>
      <c r="K404" s="54">
        <v>0</v>
      </c>
      <c r="L404" s="54">
        <v>0</v>
      </c>
      <c r="M404" s="54">
        <v>4</v>
      </c>
      <c r="N404" s="9"/>
      <c r="O404" s="3">
        <f t="shared" si="84"/>
        <v>4</v>
      </c>
      <c r="P404" s="6">
        <f t="shared" si="85"/>
        <v>0.8869179600886918</v>
      </c>
      <c r="Q404" s="9"/>
      <c r="S404" s="3"/>
      <c r="T404" s="3"/>
    </row>
    <row r="405" spans="2:20" ht="16.5" customHeight="1">
      <c r="B405" s="7"/>
      <c r="C405" t="s">
        <v>347</v>
      </c>
      <c r="D405" s="8">
        <v>0</v>
      </c>
      <c r="E405" s="8">
        <v>0</v>
      </c>
      <c r="F405" s="8">
        <v>0</v>
      </c>
      <c r="G405" s="38">
        <v>0</v>
      </c>
      <c r="H405" s="8">
        <v>0</v>
      </c>
      <c r="I405" s="3">
        <v>3</v>
      </c>
      <c r="J405" s="54">
        <v>0</v>
      </c>
      <c r="K405" s="54">
        <v>3</v>
      </c>
      <c r="L405" s="54">
        <v>1</v>
      </c>
      <c r="M405" s="54">
        <v>0</v>
      </c>
      <c r="N405" s="9"/>
      <c r="O405" s="3">
        <f t="shared" si="84"/>
        <v>7</v>
      </c>
      <c r="P405" s="6">
        <f t="shared" si="85"/>
        <v>1.5521064301552108</v>
      </c>
      <c r="Q405" s="9"/>
      <c r="S405" s="3"/>
      <c r="T405" s="3"/>
    </row>
    <row r="406" spans="2:20" ht="16.5" customHeight="1">
      <c r="B406" s="7"/>
      <c r="C406" t="s">
        <v>391</v>
      </c>
      <c r="D406" s="8">
        <v>0</v>
      </c>
      <c r="E406" s="8">
        <v>0</v>
      </c>
      <c r="F406" s="8">
        <v>0</v>
      </c>
      <c r="G406" s="38">
        <v>0</v>
      </c>
      <c r="H406" s="8">
        <v>0</v>
      </c>
      <c r="I406" s="3">
        <v>0</v>
      </c>
      <c r="J406" s="54">
        <v>5</v>
      </c>
      <c r="K406" s="54">
        <v>0</v>
      </c>
      <c r="L406" s="54">
        <v>0</v>
      </c>
      <c r="M406" s="54">
        <v>0</v>
      </c>
      <c r="N406" s="9"/>
      <c r="O406" s="3">
        <f t="shared" si="84"/>
        <v>5</v>
      </c>
      <c r="P406" s="6">
        <f t="shared" si="85"/>
        <v>1.1086474501108647</v>
      </c>
      <c r="Q406" s="9"/>
      <c r="S406" s="3"/>
      <c r="T406" s="3"/>
    </row>
    <row r="407" spans="2:20" ht="16.5" customHeight="1">
      <c r="B407" s="7"/>
      <c r="C407" t="s">
        <v>245</v>
      </c>
      <c r="D407" s="8">
        <v>0</v>
      </c>
      <c r="E407" s="8">
        <v>0</v>
      </c>
      <c r="F407" s="8">
        <v>0</v>
      </c>
      <c r="G407" s="38">
        <v>3</v>
      </c>
      <c r="H407" s="8">
        <v>0</v>
      </c>
      <c r="I407" s="3">
        <v>2</v>
      </c>
      <c r="J407" s="54">
        <v>0</v>
      </c>
      <c r="K407" s="54">
        <v>0</v>
      </c>
      <c r="L407" s="54">
        <v>0</v>
      </c>
      <c r="M407" s="54">
        <v>0</v>
      </c>
      <c r="N407" s="9"/>
      <c r="O407" s="3">
        <f t="shared" si="84"/>
        <v>5</v>
      </c>
      <c r="P407" s="6">
        <f t="shared" si="85"/>
        <v>1.1086474501108647</v>
      </c>
      <c r="Q407" s="9"/>
      <c r="S407" s="3"/>
      <c r="T407" s="3"/>
    </row>
    <row r="408" spans="2:20" ht="16.5" customHeight="1">
      <c r="B408" s="7"/>
      <c r="C408" t="s">
        <v>359</v>
      </c>
      <c r="D408" s="8">
        <v>0</v>
      </c>
      <c r="E408" s="8">
        <v>0</v>
      </c>
      <c r="F408" s="8">
        <v>0</v>
      </c>
      <c r="G408" s="38">
        <v>0</v>
      </c>
      <c r="H408" s="8">
        <v>0</v>
      </c>
      <c r="I408" s="3">
        <v>5</v>
      </c>
      <c r="J408" s="54">
        <v>5</v>
      </c>
      <c r="K408" s="54">
        <v>6</v>
      </c>
      <c r="L408" s="54">
        <v>6</v>
      </c>
      <c r="M408" s="54">
        <v>0</v>
      </c>
      <c r="N408" s="9"/>
      <c r="O408" s="3">
        <f t="shared" si="84"/>
        <v>22</v>
      </c>
      <c r="P408" s="6">
        <f t="shared" si="85"/>
        <v>4.878048780487805</v>
      </c>
      <c r="Q408" s="9"/>
      <c r="S408" s="3"/>
      <c r="T408" s="3"/>
    </row>
    <row r="409" spans="2:20" ht="16.5" customHeight="1">
      <c r="B409" s="7"/>
      <c r="C409" t="s">
        <v>246</v>
      </c>
      <c r="D409" s="8">
        <v>0</v>
      </c>
      <c r="E409" s="8">
        <v>0</v>
      </c>
      <c r="F409" s="8">
        <v>0</v>
      </c>
      <c r="G409" s="38">
        <v>0</v>
      </c>
      <c r="H409" s="8">
        <v>0</v>
      </c>
      <c r="I409" s="3">
        <v>10</v>
      </c>
      <c r="J409" s="54">
        <v>26</v>
      </c>
      <c r="K409" s="54">
        <v>16</v>
      </c>
      <c r="L409" s="54">
        <v>5</v>
      </c>
      <c r="M409" s="54">
        <v>24</v>
      </c>
      <c r="N409" s="9"/>
      <c r="O409" s="3">
        <f t="shared" si="84"/>
        <v>81</v>
      </c>
      <c r="P409" s="6">
        <f t="shared" si="85"/>
        <v>17.96008869179601</v>
      </c>
      <c r="Q409" s="9"/>
      <c r="S409" s="3"/>
      <c r="T409" s="3"/>
    </row>
    <row r="410" spans="2:20" ht="16.5" customHeight="1">
      <c r="B410" s="7"/>
      <c r="C410" t="s">
        <v>247</v>
      </c>
      <c r="D410" s="8">
        <v>0</v>
      </c>
      <c r="E410" s="8">
        <v>7</v>
      </c>
      <c r="F410" s="8">
        <v>0</v>
      </c>
      <c r="G410" s="38">
        <v>0</v>
      </c>
      <c r="H410" s="8">
        <v>0</v>
      </c>
      <c r="I410" s="3">
        <v>0</v>
      </c>
      <c r="J410" s="54">
        <v>0</v>
      </c>
      <c r="K410" s="54">
        <v>0</v>
      </c>
      <c r="L410" s="54">
        <v>4</v>
      </c>
      <c r="M410" s="54">
        <v>0</v>
      </c>
      <c r="N410" s="9"/>
      <c r="O410" s="3">
        <f t="shared" si="84"/>
        <v>11</v>
      </c>
      <c r="P410" s="6">
        <f t="shared" si="85"/>
        <v>2.4390243902439024</v>
      </c>
      <c r="Q410" s="9"/>
      <c r="S410" s="3"/>
      <c r="T410" s="3"/>
    </row>
    <row r="411" spans="2:20" ht="16.5" customHeight="1">
      <c r="B411" s="7"/>
      <c r="C411" t="s">
        <v>361</v>
      </c>
      <c r="D411" s="8">
        <v>0</v>
      </c>
      <c r="E411" s="8">
        <v>0</v>
      </c>
      <c r="F411" s="8">
        <v>0</v>
      </c>
      <c r="G411" s="38">
        <v>0</v>
      </c>
      <c r="H411" s="8">
        <v>0</v>
      </c>
      <c r="I411" s="3">
        <v>2</v>
      </c>
      <c r="J411" s="54">
        <v>0</v>
      </c>
      <c r="K411" s="54">
        <v>0</v>
      </c>
      <c r="L411" s="54">
        <v>0</v>
      </c>
      <c r="M411" s="54">
        <v>0</v>
      </c>
      <c r="N411" s="9"/>
      <c r="O411" s="3">
        <f t="shared" si="84"/>
        <v>2</v>
      </c>
      <c r="P411" s="6">
        <f t="shared" si="85"/>
        <v>0.4434589800443459</v>
      </c>
      <c r="Q411" s="9"/>
      <c r="S411" s="3"/>
      <c r="T411" s="3"/>
    </row>
    <row r="412" spans="2:20" ht="16.5" customHeight="1">
      <c r="B412" s="10"/>
      <c r="C412" s="11" t="s">
        <v>8</v>
      </c>
      <c r="D412" s="12">
        <f aca="true" t="shared" si="86" ref="D412:M412">SUM(D390:D411)</f>
        <v>2</v>
      </c>
      <c r="E412" s="12">
        <f t="shared" si="86"/>
        <v>70</v>
      </c>
      <c r="F412" s="12">
        <f t="shared" si="86"/>
        <v>77</v>
      </c>
      <c r="G412" s="39">
        <f t="shared" si="86"/>
        <v>41</v>
      </c>
      <c r="H412" s="12">
        <f t="shared" si="86"/>
        <v>31</v>
      </c>
      <c r="I412" s="13">
        <f t="shared" si="86"/>
        <v>73</v>
      </c>
      <c r="J412" s="55">
        <f t="shared" si="86"/>
        <v>48</v>
      </c>
      <c r="K412" s="55">
        <f t="shared" si="86"/>
        <v>52</v>
      </c>
      <c r="L412" s="55">
        <f t="shared" si="86"/>
        <v>25</v>
      </c>
      <c r="M412" s="55">
        <f t="shared" si="86"/>
        <v>32</v>
      </c>
      <c r="N412" s="13"/>
      <c r="O412" s="16">
        <f>SUM(O390:O411)</f>
        <v>451</v>
      </c>
      <c r="P412" s="15">
        <f>(O412/$O$535)*100</f>
        <v>2.801590259659585</v>
      </c>
      <c r="Q412" s="14"/>
      <c r="S412" s="3"/>
      <c r="T412" s="3"/>
    </row>
    <row r="413" spans="2:20" ht="16.5" customHeight="1">
      <c r="B413" s="7"/>
      <c r="D413" s="8"/>
      <c r="E413" s="8"/>
      <c r="F413" s="8"/>
      <c r="G413" s="38"/>
      <c r="H413" s="8"/>
      <c r="I413" s="3"/>
      <c r="J413" s="54"/>
      <c r="K413" s="54"/>
      <c r="L413" s="54"/>
      <c r="M413" s="54"/>
      <c r="N413" s="9"/>
      <c r="O413" s="3"/>
      <c r="P413" s="3"/>
      <c r="Q413" s="9"/>
      <c r="S413" s="3"/>
      <c r="T413" s="3"/>
    </row>
    <row r="414" spans="2:17" ht="16.5" customHeight="1">
      <c r="B414" s="7" t="s">
        <v>248</v>
      </c>
      <c r="C414" t="s">
        <v>249</v>
      </c>
      <c r="D414" s="8">
        <v>40</v>
      </c>
      <c r="E414" s="8">
        <v>0</v>
      </c>
      <c r="F414" s="8">
        <v>0</v>
      </c>
      <c r="G414" s="38">
        <v>0</v>
      </c>
      <c r="H414" s="8">
        <v>0</v>
      </c>
      <c r="I414" s="3">
        <v>0</v>
      </c>
      <c r="J414" s="54">
        <v>0</v>
      </c>
      <c r="K414" s="54">
        <v>0</v>
      </c>
      <c r="L414" s="54">
        <v>0</v>
      </c>
      <c r="M414" s="54">
        <v>0</v>
      </c>
      <c r="N414" s="9"/>
      <c r="O414" s="3">
        <f>SUM(D414:N414)</f>
        <v>40</v>
      </c>
      <c r="P414" s="6">
        <f>(O414/$O$415)*100</f>
        <v>100</v>
      </c>
      <c r="Q414" s="9"/>
    </row>
    <row r="415" spans="2:17" ht="16.5" customHeight="1">
      <c r="B415" s="10"/>
      <c r="C415" s="11" t="s">
        <v>8</v>
      </c>
      <c r="D415" s="12">
        <f aca="true" t="shared" si="87" ref="D415:M415">SUM(D413:D414)</f>
        <v>40</v>
      </c>
      <c r="E415" s="12">
        <f t="shared" si="87"/>
        <v>0</v>
      </c>
      <c r="F415" s="12">
        <f t="shared" si="87"/>
        <v>0</v>
      </c>
      <c r="G415" s="39">
        <f t="shared" si="87"/>
        <v>0</v>
      </c>
      <c r="H415" s="12">
        <f t="shared" si="87"/>
        <v>0</v>
      </c>
      <c r="I415" s="13">
        <f t="shared" si="87"/>
        <v>0</v>
      </c>
      <c r="J415" s="55">
        <f t="shared" si="87"/>
        <v>0</v>
      </c>
      <c r="K415" s="55">
        <f t="shared" si="87"/>
        <v>0</v>
      </c>
      <c r="L415" s="55">
        <f t="shared" si="87"/>
        <v>0</v>
      </c>
      <c r="M415" s="55">
        <f t="shared" si="87"/>
        <v>0</v>
      </c>
      <c r="N415" s="14"/>
      <c r="O415" s="13">
        <f>SUM(O413:O414)</f>
        <v>40</v>
      </c>
      <c r="P415" s="15">
        <f>(O415/$O$535)*100</f>
        <v>0.24847807181016274</v>
      </c>
      <c r="Q415" s="14"/>
    </row>
    <row r="416" spans="2:17" ht="16.5" customHeight="1">
      <c r="B416" s="7"/>
      <c r="D416" s="8"/>
      <c r="E416" s="8"/>
      <c r="F416" s="8"/>
      <c r="G416" s="38"/>
      <c r="H416" s="8"/>
      <c r="I416" s="3"/>
      <c r="J416" s="54"/>
      <c r="K416" s="54"/>
      <c r="L416" s="54"/>
      <c r="M416" s="54"/>
      <c r="N416" s="9"/>
      <c r="O416" s="3"/>
      <c r="P416" s="3"/>
      <c r="Q416" s="9"/>
    </row>
    <row r="417" spans="2:17" ht="16.5" customHeight="1">
      <c r="B417" s="7" t="s">
        <v>345</v>
      </c>
      <c r="C417" t="s">
        <v>346</v>
      </c>
      <c r="D417" s="8">
        <v>0</v>
      </c>
      <c r="E417" s="8">
        <v>0</v>
      </c>
      <c r="F417" s="8">
        <v>0</v>
      </c>
      <c r="G417" s="38">
        <v>0</v>
      </c>
      <c r="H417" s="8">
        <v>0</v>
      </c>
      <c r="I417" s="3">
        <v>14</v>
      </c>
      <c r="J417" s="54">
        <v>0</v>
      </c>
      <c r="K417" s="54">
        <v>21</v>
      </c>
      <c r="L417" s="54">
        <v>18</v>
      </c>
      <c r="M417" s="54">
        <v>20</v>
      </c>
      <c r="N417" s="9"/>
      <c r="O417" s="3">
        <f>SUM(D417:N417)</f>
        <v>73</v>
      </c>
      <c r="P417" s="6">
        <f>(O417/$O$417)*100</f>
        <v>100</v>
      </c>
      <c r="Q417" s="9"/>
    </row>
    <row r="418" spans="2:17" ht="16.5" customHeight="1">
      <c r="B418" s="10"/>
      <c r="C418" s="11" t="s">
        <v>8</v>
      </c>
      <c r="D418" s="12">
        <f aca="true" t="shared" si="88" ref="D418:M418">SUM(D416:D417)</f>
        <v>0</v>
      </c>
      <c r="E418" s="12">
        <f t="shared" si="88"/>
        <v>0</v>
      </c>
      <c r="F418" s="12">
        <f t="shared" si="88"/>
        <v>0</v>
      </c>
      <c r="G418" s="39">
        <f t="shared" si="88"/>
        <v>0</v>
      </c>
      <c r="H418" s="12">
        <f t="shared" si="88"/>
        <v>0</v>
      </c>
      <c r="I418" s="13">
        <f t="shared" si="88"/>
        <v>14</v>
      </c>
      <c r="J418" s="55">
        <f t="shared" si="88"/>
        <v>0</v>
      </c>
      <c r="K418" s="55">
        <f t="shared" si="88"/>
        <v>21</v>
      </c>
      <c r="L418" s="55">
        <f t="shared" si="88"/>
        <v>18</v>
      </c>
      <c r="M418" s="55">
        <f t="shared" si="88"/>
        <v>20</v>
      </c>
      <c r="N418" s="14"/>
      <c r="O418" s="13">
        <f>SUM(O416:O417)</f>
        <v>73</v>
      </c>
      <c r="P418" s="15">
        <f>(O418/$O$535)*100</f>
        <v>0.453472481053547</v>
      </c>
      <c r="Q418" s="14"/>
    </row>
    <row r="419" spans="2:17" ht="16.5" customHeight="1">
      <c r="B419" s="7"/>
      <c r="D419" s="8"/>
      <c r="E419" s="8"/>
      <c r="F419" s="8"/>
      <c r="G419" s="38"/>
      <c r="H419" s="8"/>
      <c r="I419" s="3"/>
      <c r="J419" s="54"/>
      <c r="K419" s="54"/>
      <c r="L419" s="54"/>
      <c r="M419" s="54"/>
      <c r="N419" s="9"/>
      <c r="O419" s="3"/>
      <c r="P419" s="3"/>
      <c r="Q419" s="9"/>
    </row>
    <row r="420" spans="2:17" ht="16.5" customHeight="1">
      <c r="B420" s="7" t="s">
        <v>250</v>
      </c>
      <c r="C420" t="s">
        <v>251</v>
      </c>
      <c r="D420" s="8">
        <f>26+7</f>
        <v>33</v>
      </c>
      <c r="E420" s="8">
        <v>0</v>
      </c>
      <c r="F420" s="8">
        <v>0</v>
      </c>
      <c r="G420" s="38">
        <v>0</v>
      </c>
      <c r="H420" s="8">
        <v>0</v>
      </c>
      <c r="I420" s="3">
        <v>0</v>
      </c>
      <c r="J420" s="54">
        <v>0</v>
      </c>
      <c r="K420" s="54">
        <v>6</v>
      </c>
      <c r="L420" s="54">
        <v>0</v>
      </c>
      <c r="M420" s="54">
        <v>0</v>
      </c>
      <c r="N420" s="9"/>
      <c r="O420" s="3">
        <f>SUM(D420:N420)</f>
        <v>39</v>
      </c>
      <c r="P420" s="6">
        <f>(O420/$O$425)*100</f>
        <v>7.768924302788845</v>
      </c>
      <c r="Q420" s="9"/>
    </row>
    <row r="421" spans="2:17" ht="16.5" customHeight="1">
      <c r="B421" s="7"/>
      <c r="C421" t="s">
        <v>157</v>
      </c>
      <c r="D421" s="8">
        <v>0</v>
      </c>
      <c r="E421" s="8">
        <v>0</v>
      </c>
      <c r="F421" s="8">
        <v>0</v>
      </c>
      <c r="G421" s="38">
        <v>0</v>
      </c>
      <c r="H421" s="8">
        <v>0</v>
      </c>
      <c r="I421" s="3">
        <v>0</v>
      </c>
      <c r="J421" s="54">
        <v>24</v>
      </c>
      <c r="K421" s="54">
        <v>0</v>
      </c>
      <c r="L421" s="54">
        <v>9</v>
      </c>
      <c r="M421" s="54">
        <v>0</v>
      </c>
      <c r="N421" s="9"/>
      <c r="O421" s="3">
        <f>SUM(D421:N421)</f>
        <v>33</v>
      </c>
      <c r="P421" s="6">
        <f>(O421/$O$425)*100</f>
        <v>6.573705179282868</v>
      </c>
      <c r="Q421" s="9"/>
    </row>
    <row r="422" spans="2:17" ht="16.5" customHeight="1">
      <c r="B422" s="7"/>
      <c r="C422" t="s">
        <v>321</v>
      </c>
      <c r="D422" s="8">
        <v>0</v>
      </c>
      <c r="E422" s="8">
        <v>0</v>
      </c>
      <c r="F422" s="8">
        <v>0</v>
      </c>
      <c r="G422" s="38">
        <v>0</v>
      </c>
      <c r="H422" s="8">
        <v>18</v>
      </c>
      <c r="I422" s="3">
        <v>12</v>
      </c>
      <c r="J422" s="54">
        <v>0</v>
      </c>
      <c r="K422" s="54">
        <v>0</v>
      </c>
      <c r="L422" s="54">
        <v>0</v>
      </c>
      <c r="M422" s="54">
        <v>0</v>
      </c>
      <c r="N422" s="9"/>
      <c r="O422" s="3">
        <f>SUM(D422:N422)</f>
        <v>30</v>
      </c>
      <c r="P422" s="6">
        <f>(O422/$O$425)*100</f>
        <v>5.9760956175298805</v>
      </c>
      <c r="Q422" s="9"/>
    </row>
    <row r="423" spans="2:17" ht="16.5" customHeight="1">
      <c r="B423" s="7"/>
      <c r="C423" t="s">
        <v>174</v>
      </c>
      <c r="D423" s="8">
        <v>0</v>
      </c>
      <c r="E423" s="8">
        <v>0</v>
      </c>
      <c r="F423" s="8">
        <v>0</v>
      </c>
      <c r="G423" s="38">
        <v>0</v>
      </c>
      <c r="H423" s="8">
        <v>0</v>
      </c>
      <c r="I423" s="3">
        <v>0</v>
      </c>
      <c r="J423" s="54">
        <v>0</v>
      </c>
      <c r="K423" s="54">
        <v>0</v>
      </c>
      <c r="L423" s="54">
        <v>2</v>
      </c>
      <c r="M423" s="54">
        <v>0</v>
      </c>
      <c r="N423" s="9"/>
      <c r="O423" s="3">
        <f>SUM(D423:N423)</f>
        <v>2</v>
      </c>
      <c r="P423" s="6">
        <f>(O423/$O$425)*100</f>
        <v>0.398406374501992</v>
      </c>
      <c r="Q423" s="9"/>
    </row>
    <row r="424" spans="2:17" ht="16.5" customHeight="1">
      <c r="B424" s="7"/>
      <c r="C424" t="s">
        <v>431</v>
      </c>
      <c r="D424" s="8">
        <v>0</v>
      </c>
      <c r="E424" s="8">
        <v>0</v>
      </c>
      <c r="F424" s="8">
        <v>0</v>
      </c>
      <c r="G424" s="38">
        <v>0</v>
      </c>
      <c r="H424" s="8">
        <v>0</v>
      </c>
      <c r="I424" s="3">
        <v>0</v>
      </c>
      <c r="J424" s="54">
        <v>0</v>
      </c>
      <c r="K424" s="54">
        <v>37</v>
      </c>
      <c r="L424" s="54">
        <v>144</v>
      </c>
      <c r="M424" s="54">
        <v>217</v>
      </c>
      <c r="N424" s="9"/>
      <c r="O424" s="3">
        <f>SUM(D424:N424)</f>
        <v>398</v>
      </c>
      <c r="P424" s="6">
        <f>(O424/$O$425)*100</f>
        <v>79.2828685258964</v>
      </c>
      <c r="Q424" s="9"/>
    </row>
    <row r="425" spans="2:17" ht="16.5" customHeight="1">
      <c r="B425" s="10"/>
      <c r="C425" s="11" t="s">
        <v>8</v>
      </c>
      <c r="D425" s="12">
        <f aca="true" t="shared" si="89" ref="D425:M425">SUM(D419:D424)</f>
        <v>33</v>
      </c>
      <c r="E425" s="12">
        <f t="shared" si="89"/>
        <v>0</v>
      </c>
      <c r="F425" s="12">
        <f t="shared" si="89"/>
        <v>0</v>
      </c>
      <c r="G425" s="39">
        <f t="shared" si="89"/>
        <v>0</v>
      </c>
      <c r="H425" s="12">
        <f t="shared" si="89"/>
        <v>18</v>
      </c>
      <c r="I425" s="13">
        <f t="shared" si="89"/>
        <v>12</v>
      </c>
      <c r="J425" s="55">
        <f t="shared" si="89"/>
        <v>24</v>
      </c>
      <c r="K425" s="55">
        <f t="shared" si="89"/>
        <v>43</v>
      </c>
      <c r="L425" s="55">
        <f t="shared" si="89"/>
        <v>155</v>
      </c>
      <c r="M425" s="55">
        <f t="shared" si="89"/>
        <v>217</v>
      </c>
      <c r="N425" s="14"/>
      <c r="O425" s="13">
        <f>SUM(O419:O424)</f>
        <v>502</v>
      </c>
      <c r="P425" s="15">
        <f>(O425/$O$535)*100</f>
        <v>3.1183998012175427</v>
      </c>
      <c r="Q425" s="14"/>
    </row>
    <row r="426" spans="2:17" ht="16.5" customHeight="1">
      <c r="B426" s="7"/>
      <c r="D426" s="8"/>
      <c r="E426" s="8"/>
      <c r="F426" s="8"/>
      <c r="G426" s="38"/>
      <c r="H426" s="8"/>
      <c r="I426" s="3"/>
      <c r="J426" s="54"/>
      <c r="K426" s="54"/>
      <c r="L426" s="54"/>
      <c r="M426" s="54"/>
      <c r="N426" s="9"/>
      <c r="O426" s="3"/>
      <c r="P426" s="3"/>
      <c r="Q426" s="9"/>
    </row>
    <row r="427" spans="2:17" ht="16.5" customHeight="1">
      <c r="B427" s="7" t="s">
        <v>252</v>
      </c>
      <c r="C427" t="s">
        <v>253</v>
      </c>
      <c r="D427" s="8">
        <f>10+13+11</f>
        <v>34</v>
      </c>
      <c r="E427" s="8">
        <v>6</v>
      </c>
      <c r="F427" s="8">
        <v>0</v>
      </c>
      <c r="G427" s="38">
        <v>0</v>
      </c>
      <c r="H427" s="8">
        <v>0</v>
      </c>
      <c r="I427" s="3">
        <v>9</v>
      </c>
      <c r="J427" s="54">
        <v>0</v>
      </c>
      <c r="K427" s="54">
        <v>0</v>
      </c>
      <c r="L427" s="54">
        <v>0</v>
      </c>
      <c r="M427" s="54">
        <v>0</v>
      </c>
      <c r="N427" s="9"/>
      <c r="O427" s="3">
        <f>SUM(D427:N427)</f>
        <v>49</v>
      </c>
      <c r="P427" s="6">
        <f>(O427/$O$429)*100</f>
        <v>46.666666666666664</v>
      </c>
      <c r="Q427" s="9"/>
    </row>
    <row r="428" spans="2:17" ht="16.5" customHeight="1">
      <c r="B428" s="7"/>
      <c r="C428" t="s">
        <v>372</v>
      </c>
      <c r="D428" s="8">
        <v>0</v>
      </c>
      <c r="E428" s="8">
        <v>0</v>
      </c>
      <c r="F428" s="8">
        <v>0</v>
      </c>
      <c r="G428" s="38">
        <v>0</v>
      </c>
      <c r="H428" s="8">
        <v>0</v>
      </c>
      <c r="I428" s="3">
        <v>16</v>
      </c>
      <c r="J428" s="54">
        <v>0</v>
      </c>
      <c r="K428" s="54">
        <v>3</v>
      </c>
      <c r="L428" s="54">
        <v>37</v>
      </c>
      <c r="M428" s="54">
        <v>0</v>
      </c>
      <c r="N428" s="9"/>
      <c r="O428" s="3">
        <f>SUM(D428:N428)</f>
        <v>56</v>
      </c>
      <c r="P428" s="6">
        <f>(O428/$O$429)*100</f>
        <v>53.333333333333336</v>
      </c>
      <c r="Q428" s="9"/>
    </row>
    <row r="429" spans="2:17" ht="16.5" customHeight="1">
      <c r="B429" s="10"/>
      <c r="C429" s="11" t="s">
        <v>8</v>
      </c>
      <c r="D429" s="12">
        <f aca="true" t="shared" si="90" ref="D429:M429">SUM(D426:D428)</f>
        <v>34</v>
      </c>
      <c r="E429" s="12">
        <f t="shared" si="90"/>
        <v>6</v>
      </c>
      <c r="F429" s="12">
        <f t="shared" si="90"/>
        <v>0</v>
      </c>
      <c r="G429" s="39">
        <f t="shared" si="90"/>
        <v>0</v>
      </c>
      <c r="H429" s="12">
        <f t="shared" si="90"/>
        <v>0</v>
      </c>
      <c r="I429" s="13">
        <f t="shared" si="90"/>
        <v>25</v>
      </c>
      <c r="J429" s="55">
        <f t="shared" si="90"/>
        <v>0</v>
      </c>
      <c r="K429" s="55">
        <f t="shared" si="90"/>
        <v>3</v>
      </c>
      <c r="L429" s="55">
        <f t="shared" si="90"/>
        <v>37</v>
      </c>
      <c r="M429" s="55">
        <f t="shared" si="90"/>
        <v>0</v>
      </c>
      <c r="N429" s="14"/>
      <c r="O429" s="13">
        <f>SUM(O426:O428)</f>
        <v>105</v>
      </c>
      <c r="P429" s="15">
        <f>(O429/$O$535)*100</f>
        <v>0.6522549385016773</v>
      </c>
      <c r="Q429" s="14"/>
    </row>
    <row r="430" spans="2:17" ht="16.5" customHeight="1">
      <c r="B430" s="7"/>
      <c r="D430" s="8"/>
      <c r="E430" s="8"/>
      <c r="F430" s="8"/>
      <c r="G430" s="38"/>
      <c r="H430" s="8"/>
      <c r="I430" s="3"/>
      <c r="J430" s="54"/>
      <c r="K430" s="54"/>
      <c r="L430" s="54"/>
      <c r="M430" s="54"/>
      <c r="N430" s="9"/>
      <c r="O430" s="3"/>
      <c r="P430" s="3"/>
      <c r="Q430" s="9"/>
    </row>
    <row r="431" spans="2:17" ht="16.5" customHeight="1">
      <c r="B431" s="7" t="s">
        <v>254</v>
      </c>
      <c r="C431" t="s">
        <v>255</v>
      </c>
      <c r="D431" s="8">
        <v>0</v>
      </c>
      <c r="E431" s="8">
        <v>2</v>
      </c>
      <c r="F431" s="8">
        <v>0</v>
      </c>
      <c r="G431" s="38">
        <v>0</v>
      </c>
      <c r="H431" s="8">
        <v>0</v>
      </c>
      <c r="I431" s="3">
        <v>0</v>
      </c>
      <c r="J431" s="54">
        <v>0</v>
      </c>
      <c r="K431" s="54">
        <v>0</v>
      </c>
      <c r="L431" s="54">
        <v>0</v>
      </c>
      <c r="M431" s="54">
        <v>0</v>
      </c>
      <c r="N431" s="9"/>
      <c r="O431" s="3">
        <f aca="true" t="shared" si="91" ref="O431:O442">SUM(D431:N431)</f>
        <v>2</v>
      </c>
      <c r="P431" s="6">
        <f aca="true" t="shared" si="92" ref="P431:P442">(O431/$O$443)*100</f>
        <v>0.6042296072507553</v>
      </c>
      <c r="Q431" s="9"/>
    </row>
    <row r="432" spans="2:17" ht="16.5" customHeight="1">
      <c r="B432" s="7"/>
      <c r="C432" t="s">
        <v>256</v>
      </c>
      <c r="D432" s="8">
        <v>0</v>
      </c>
      <c r="E432" s="8">
        <v>13</v>
      </c>
      <c r="F432" s="8">
        <v>0</v>
      </c>
      <c r="G432" s="38">
        <v>0</v>
      </c>
      <c r="H432" s="8">
        <v>11</v>
      </c>
      <c r="I432" s="3">
        <v>0</v>
      </c>
      <c r="J432" s="54">
        <v>5</v>
      </c>
      <c r="K432" s="54">
        <v>0</v>
      </c>
      <c r="L432" s="54">
        <v>5</v>
      </c>
      <c r="M432" s="54">
        <v>0</v>
      </c>
      <c r="N432" s="9"/>
      <c r="O432" s="3">
        <f t="shared" si="91"/>
        <v>34</v>
      </c>
      <c r="P432" s="6">
        <f t="shared" si="92"/>
        <v>10.27190332326284</v>
      </c>
      <c r="Q432" s="9"/>
    </row>
    <row r="433" spans="2:17" ht="16.5" customHeight="1">
      <c r="B433" s="7"/>
      <c r="C433" t="s">
        <v>353</v>
      </c>
      <c r="D433" s="8">
        <v>0</v>
      </c>
      <c r="E433" s="8">
        <v>2</v>
      </c>
      <c r="F433" s="8">
        <v>0</v>
      </c>
      <c r="G433" s="38">
        <v>0</v>
      </c>
      <c r="H433" s="8">
        <v>0</v>
      </c>
      <c r="I433" s="3">
        <v>1</v>
      </c>
      <c r="J433" s="54">
        <v>1</v>
      </c>
      <c r="K433" s="54">
        <v>0</v>
      </c>
      <c r="L433" s="54">
        <v>0</v>
      </c>
      <c r="M433" s="54">
        <v>2</v>
      </c>
      <c r="N433" s="9"/>
      <c r="O433" s="3">
        <f t="shared" si="91"/>
        <v>6</v>
      </c>
      <c r="P433" s="6">
        <f t="shared" si="92"/>
        <v>1.812688821752266</v>
      </c>
      <c r="Q433" s="9"/>
    </row>
    <row r="434" spans="2:17" ht="16.5" customHeight="1">
      <c r="B434" s="7"/>
      <c r="C434" t="s">
        <v>257</v>
      </c>
      <c r="D434" s="8">
        <v>0</v>
      </c>
      <c r="E434" s="8">
        <v>3</v>
      </c>
      <c r="F434" s="8">
        <v>0</v>
      </c>
      <c r="G434" s="38">
        <v>0</v>
      </c>
      <c r="H434" s="8">
        <v>0</v>
      </c>
      <c r="I434" s="3">
        <v>0</v>
      </c>
      <c r="J434" s="54">
        <v>1</v>
      </c>
      <c r="K434" s="54">
        <v>0</v>
      </c>
      <c r="L434" s="54">
        <v>0</v>
      </c>
      <c r="M434" s="54">
        <v>0</v>
      </c>
      <c r="N434" s="9"/>
      <c r="O434" s="3">
        <f t="shared" si="91"/>
        <v>4</v>
      </c>
      <c r="P434" s="6">
        <f t="shared" si="92"/>
        <v>1.2084592145015105</v>
      </c>
      <c r="Q434" s="9"/>
    </row>
    <row r="435" spans="2:17" ht="16.5" customHeight="1">
      <c r="B435" s="7"/>
      <c r="C435" t="s">
        <v>145</v>
      </c>
      <c r="D435" s="8">
        <v>0</v>
      </c>
      <c r="E435" s="8">
        <f>4+1</f>
        <v>5</v>
      </c>
      <c r="F435" s="8">
        <v>0</v>
      </c>
      <c r="G435" s="38">
        <v>0</v>
      </c>
      <c r="H435" s="8">
        <v>0</v>
      </c>
      <c r="I435" s="3">
        <v>3</v>
      </c>
      <c r="J435" s="54">
        <v>2</v>
      </c>
      <c r="K435" s="54">
        <v>0</v>
      </c>
      <c r="L435" s="54">
        <v>0</v>
      </c>
      <c r="M435" s="54">
        <v>3</v>
      </c>
      <c r="N435" s="9"/>
      <c r="O435" s="3">
        <f t="shared" si="91"/>
        <v>13</v>
      </c>
      <c r="P435" s="6">
        <f t="shared" si="92"/>
        <v>3.927492447129909</v>
      </c>
      <c r="Q435" s="9"/>
    </row>
    <row r="436" spans="2:17" ht="16.5" customHeight="1">
      <c r="B436" s="7"/>
      <c r="C436" t="s">
        <v>258</v>
      </c>
      <c r="D436" s="8">
        <v>0</v>
      </c>
      <c r="E436" s="8">
        <f>1+2</f>
        <v>3</v>
      </c>
      <c r="F436" s="8">
        <v>0</v>
      </c>
      <c r="G436" s="38">
        <v>0</v>
      </c>
      <c r="H436" s="8">
        <v>0</v>
      </c>
      <c r="I436" s="3">
        <v>0</v>
      </c>
      <c r="J436" s="54">
        <v>1</v>
      </c>
      <c r="K436" s="54">
        <v>0</v>
      </c>
      <c r="L436" s="54">
        <v>2</v>
      </c>
      <c r="M436" s="54">
        <v>0</v>
      </c>
      <c r="N436" s="9"/>
      <c r="O436" s="3">
        <f t="shared" si="91"/>
        <v>6</v>
      </c>
      <c r="P436" s="6">
        <f t="shared" si="92"/>
        <v>1.812688821752266</v>
      </c>
      <c r="Q436" s="9"/>
    </row>
    <row r="437" spans="2:17" ht="16.5" customHeight="1">
      <c r="B437" s="7"/>
      <c r="C437" t="s">
        <v>259</v>
      </c>
      <c r="D437" s="8">
        <v>0</v>
      </c>
      <c r="E437" s="8">
        <v>0</v>
      </c>
      <c r="F437" s="8">
        <v>0</v>
      </c>
      <c r="G437" s="38">
        <v>0</v>
      </c>
      <c r="H437" s="8">
        <v>0</v>
      </c>
      <c r="I437" s="3">
        <v>1</v>
      </c>
      <c r="J437" s="54">
        <v>0</v>
      </c>
      <c r="K437" s="54">
        <v>0</v>
      </c>
      <c r="L437" s="54">
        <v>0</v>
      </c>
      <c r="M437" s="54">
        <v>0</v>
      </c>
      <c r="N437" s="9"/>
      <c r="O437" s="3">
        <f t="shared" si="91"/>
        <v>1</v>
      </c>
      <c r="P437" s="6">
        <f t="shared" si="92"/>
        <v>0.3021148036253776</v>
      </c>
      <c r="Q437" s="9"/>
    </row>
    <row r="438" spans="2:17" ht="16.5" customHeight="1">
      <c r="B438" s="7"/>
      <c r="C438" t="s">
        <v>260</v>
      </c>
      <c r="D438" s="8">
        <v>0</v>
      </c>
      <c r="E438" s="8">
        <v>17</v>
      </c>
      <c r="F438" s="8">
        <v>0</v>
      </c>
      <c r="G438" s="38">
        <v>0</v>
      </c>
      <c r="H438" s="8">
        <v>0</v>
      </c>
      <c r="I438" s="3">
        <v>10</v>
      </c>
      <c r="J438" s="54">
        <v>0</v>
      </c>
      <c r="K438" s="54">
        <v>0</v>
      </c>
      <c r="L438" s="54">
        <v>15</v>
      </c>
      <c r="M438" s="54">
        <v>0</v>
      </c>
      <c r="N438" s="9"/>
      <c r="O438" s="3">
        <f t="shared" si="91"/>
        <v>42</v>
      </c>
      <c r="P438" s="6">
        <f t="shared" si="92"/>
        <v>12.688821752265861</v>
      </c>
      <c r="Q438" s="9"/>
    </row>
    <row r="439" spans="2:17" ht="16.5" customHeight="1">
      <c r="B439" s="7"/>
      <c r="C439" t="s">
        <v>261</v>
      </c>
      <c r="D439" s="8">
        <v>0</v>
      </c>
      <c r="E439" s="8">
        <v>14</v>
      </c>
      <c r="F439" s="8">
        <v>0</v>
      </c>
      <c r="G439" s="38">
        <v>0</v>
      </c>
      <c r="H439" s="8">
        <v>0</v>
      </c>
      <c r="I439" s="3">
        <v>4</v>
      </c>
      <c r="J439" s="54">
        <v>0</v>
      </c>
      <c r="K439" s="54">
        <v>0</v>
      </c>
      <c r="L439" s="54">
        <v>8</v>
      </c>
      <c r="M439" s="54">
        <v>0</v>
      </c>
      <c r="N439" s="9"/>
      <c r="O439" s="3">
        <f t="shared" si="91"/>
        <v>26</v>
      </c>
      <c r="P439" s="6">
        <f t="shared" si="92"/>
        <v>7.854984894259818</v>
      </c>
      <c r="Q439" s="9"/>
    </row>
    <row r="440" spans="2:17" ht="16.5" customHeight="1">
      <c r="B440" s="7"/>
      <c r="C440" t="s">
        <v>262</v>
      </c>
      <c r="D440" s="8">
        <v>0</v>
      </c>
      <c r="E440" s="8">
        <v>11</v>
      </c>
      <c r="F440" s="8">
        <v>0</v>
      </c>
      <c r="G440" s="38">
        <v>0</v>
      </c>
      <c r="H440" s="8">
        <v>2</v>
      </c>
      <c r="I440" s="3">
        <v>0</v>
      </c>
      <c r="J440" s="54">
        <v>0</v>
      </c>
      <c r="K440" s="54">
        <v>0</v>
      </c>
      <c r="L440" s="54">
        <v>12</v>
      </c>
      <c r="M440" s="54">
        <v>0</v>
      </c>
      <c r="N440" s="9"/>
      <c r="O440" s="3">
        <f>SUM(D440:N440)</f>
        <v>25</v>
      </c>
      <c r="P440" s="6">
        <f t="shared" si="92"/>
        <v>7.552870090634441</v>
      </c>
      <c r="Q440" s="9"/>
    </row>
    <row r="441" spans="2:17" ht="16.5" customHeight="1">
      <c r="B441" s="7"/>
      <c r="C441" t="s">
        <v>392</v>
      </c>
      <c r="D441" s="8">
        <v>0</v>
      </c>
      <c r="E441" s="8">
        <v>2</v>
      </c>
      <c r="F441" s="8">
        <v>0</v>
      </c>
      <c r="G441" s="38">
        <v>0</v>
      </c>
      <c r="H441" s="8">
        <v>0</v>
      </c>
      <c r="I441" s="3">
        <v>0</v>
      </c>
      <c r="J441" s="54">
        <v>1</v>
      </c>
      <c r="K441" s="54">
        <v>0</v>
      </c>
      <c r="L441" s="54">
        <v>0</v>
      </c>
      <c r="M441" s="54">
        <v>0</v>
      </c>
      <c r="N441" s="9"/>
      <c r="O441" s="3">
        <f t="shared" si="91"/>
        <v>3</v>
      </c>
      <c r="P441" s="6">
        <f t="shared" si="92"/>
        <v>0.906344410876133</v>
      </c>
      <c r="Q441" s="9"/>
    </row>
    <row r="442" spans="2:17" ht="16.5" customHeight="1">
      <c r="B442" s="7"/>
      <c r="C442" t="s">
        <v>263</v>
      </c>
      <c r="D442" s="8">
        <v>0</v>
      </c>
      <c r="E442" s="8">
        <v>0</v>
      </c>
      <c r="F442" s="8">
        <v>0</v>
      </c>
      <c r="G442" s="38">
        <v>73</v>
      </c>
      <c r="H442" s="8">
        <v>0</v>
      </c>
      <c r="I442" s="3">
        <v>42</v>
      </c>
      <c r="J442" s="54">
        <v>0</v>
      </c>
      <c r="K442" s="54">
        <v>0</v>
      </c>
      <c r="L442" s="54">
        <v>0</v>
      </c>
      <c r="M442" s="54">
        <v>54</v>
      </c>
      <c r="N442" s="9"/>
      <c r="O442" s="3">
        <f t="shared" si="91"/>
        <v>169</v>
      </c>
      <c r="P442" s="6">
        <f t="shared" si="92"/>
        <v>51.057401812688816</v>
      </c>
      <c r="Q442" s="9"/>
    </row>
    <row r="443" spans="2:17" ht="16.5" customHeight="1">
      <c r="B443" s="10"/>
      <c r="C443" s="11" t="s">
        <v>8</v>
      </c>
      <c r="D443" s="12">
        <f aca="true" t="shared" si="93" ref="D443:M443">SUM(D430:D442)</f>
        <v>0</v>
      </c>
      <c r="E443" s="12">
        <f t="shared" si="93"/>
        <v>72</v>
      </c>
      <c r="F443" s="12">
        <f t="shared" si="93"/>
        <v>0</v>
      </c>
      <c r="G443" s="39">
        <f t="shared" si="93"/>
        <v>73</v>
      </c>
      <c r="H443" s="12">
        <f t="shared" si="93"/>
        <v>13</v>
      </c>
      <c r="I443" s="13">
        <f t="shared" si="93"/>
        <v>61</v>
      </c>
      <c r="J443" s="55">
        <f t="shared" si="93"/>
        <v>11</v>
      </c>
      <c r="K443" s="55">
        <f t="shared" si="93"/>
        <v>0</v>
      </c>
      <c r="L443" s="55">
        <f t="shared" si="93"/>
        <v>42</v>
      </c>
      <c r="M443" s="55">
        <f t="shared" si="93"/>
        <v>59</v>
      </c>
      <c r="N443" s="14"/>
      <c r="O443" s="13">
        <f>SUM(O430:O442)</f>
        <v>331</v>
      </c>
      <c r="P443" s="15">
        <f>(O443/$O$535)*100</f>
        <v>2.056156044229097</v>
      </c>
      <c r="Q443" s="14"/>
    </row>
    <row r="444" spans="2:17" ht="16.5" customHeight="1">
      <c r="B444" s="7"/>
      <c r="D444" s="8"/>
      <c r="E444" s="8"/>
      <c r="F444" s="8"/>
      <c r="G444" s="38"/>
      <c r="H444" s="8"/>
      <c r="I444" s="3"/>
      <c r="J444" s="54"/>
      <c r="K444" s="54"/>
      <c r="L444" s="54"/>
      <c r="M444" s="54"/>
      <c r="N444" s="9"/>
      <c r="O444" s="3"/>
      <c r="P444" s="3"/>
      <c r="Q444" s="9"/>
    </row>
    <row r="445" spans="2:17" ht="16.5" customHeight="1">
      <c r="B445" s="7" t="s">
        <v>264</v>
      </c>
      <c r="C445" t="s">
        <v>349</v>
      </c>
      <c r="D445" s="8">
        <v>0</v>
      </c>
      <c r="E445" s="8">
        <v>0</v>
      </c>
      <c r="F445" s="8">
        <v>0</v>
      </c>
      <c r="G445" s="38">
        <v>0</v>
      </c>
      <c r="H445" s="8">
        <v>0</v>
      </c>
      <c r="I445" s="3">
        <v>2</v>
      </c>
      <c r="J445" s="54">
        <v>0</v>
      </c>
      <c r="K445" s="54">
        <v>1</v>
      </c>
      <c r="L445" s="54">
        <v>0</v>
      </c>
      <c r="M445" s="54">
        <v>7</v>
      </c>
      <c r="N445" s="9"/>
      <c r="O445" s="3">
        <f aca="true" t="shared" si="94" ref="O445:O463">SUM(D445:N445)</f>
        <v>10</v>
      </c>
      <c r="P445" s="6">
        <f aca="true" t="shared" si="95" ref="P445:P463">(O445/$O$464)*100</f>
        <v>1.3192612137203166</v>
      </c>
      <c r="Q445" s="9"/>
    </row>
    <row r="446" spans="2:17" ht="16.5" customHeight="1">
      <c r="B446" s="7"/>
      <c r="C446" t="s">
        <v>350</v>
      </c>
      <c r="D446" s="8">
        <v>0</v>
      </c>
      <c r="E446" s="8">
        <v>0</v>
      </c>
      <c r="F446" s="8">
        <v>0</v>
      </c>
      <c r="G446" s="38">
        <v>0</v>
      </c>
      <c r="H446" s="8">
        <v>0</v>
      </c>
      <c r="I446" s="3">
        <v>2</v>
      </c>
      <c r="J446" s="54">
        <v>0</v>
      </c>
      <c r="K446" s="54">
        <v>1</v>
      </c>
      <c r="L446" s="54">
        <v>0</v>
      </c>
      <c r="M446" s="54">
        <v>0</v>
      </c>
      <c r="N446" s="9"/>
      <c r="O446" s="3">
        <f t="shared" si="94"/>
        <v>3</v>
      </c>
      <c r="P446" s="6">
        <f t="shared" si="95"/>
        <v>0.395778364116095</v>
      </c>
      <c r="Q446" s="9"/>
    </row>
    <row r="447" spans="2:17" ht="16.5" customHeight="1">
      <c r="B447" s="7"/>
      <c r="C447" t="s">
        <v>339</v>
      </c>
      <c r="D447" s="8">
        <v>0</v>
      </c>
      <c r="E447" s="8">
        <v>0</v>
      </c>
      <c r="F447" s="8">
        <v>0</v>
      </c>
      <c r="G447" s="38">
        <v>0</v>
      </c>
      <c r="H447" s="8">
        <v>0</v>
      </c>
      <c r="I447" s="3">
        <v>14</v>
      </c>
      <c r="J447" s="54">
        <v>18</v>
      </c>
      <c r="K447" s="54">
        <v>2</v>
      </c>
      <c r="L447" s="54">
        <v>0</v>
      </c>
      <c r="M447" s="54">
        <v>2</v>
      </c>
      <c r="N447" s="9"/>
      <c r="O447" s="3">
        <f t="shared" si="94"/>
        <v>36</v>
      </c>
      <c r="P447" s="6">
        <f t="shared" si="95"/>
        <v>4.749340369393139</v>
      </c>
      <c r="Q447" s="9"/>
    </row>
    <row r="448" spans="2:17" ht="16.5" customHeight="1">
      <c r="B448" s="7"/>
      <c r="C448" t="s">
        <v>422</v>
      </c>
      <c r="D448" s="8">
        <v>0</v>
      </c>
      <c r="E448" s="8">
        <v>0</v>
      </c>
      <c r="F448" s="8">
        <v>0</v>
      </c>
      <c r="G448" s="38">
        <v>0</v>
      </c>
      <c r="H448" s="8">
        <v>0</v>
      </c>
      <c r="I448" s="3">
        <v>0</v>
      </c>
      <c r="J448" s="54">
        <v>0</v>
      </c>
      <c r="K448" s="54">
        <v>8</v>
      </c>
      <c r="L448" s="54">
        <v>0</v>
      </c>
      <c r="M448" s="54">
        <v>0</v>
      </c>
      <c r="N448" s="9"/>
      <c r="O448" s="3">
        <f>SUM(D448:N448)</f>
        <v>8</v>
      </c>
      <c r="P448" s="6">
        <f t="shared" si="95"/>
        <v>1.0554089709762533</v>
      </c>
      <c r="Q448" s="9"/>
    </row>
    <row r="449" spans="2:17" ht="16.5" customHeight="1">
      <c r="B449" s="7"/>
      <c r="C449" t="s">
        <v>265</v>
      </c>
      <c r="D449" s="8">
        <v>0</v>
      </c>
      <c r="E449" s="8">
        <v>0</v>
      </c>
      <c r="F449" s="8">
        <v>0</v>
      </c>
      <c r="G449" s="38">
        <v>0</v>
      </c>
      <c r="H449" s="8">
        <v>0</v>
      </c>
      <c r="I449" s="3">
        <v>0</v>
      </c>
      <c r="J449" s="54">
        <v>0</v>
      </c>
      <c r="K449" s="54">
        <v>0</v>
      </c>
      <c r="L449" s="54">
        <v>0</v>
      </c>
      <c r="M449" s="54">
        <v>0</v>
      </c>
      <c r="N449" s="9"/>
      <c r="O449" s="3">
        <f t="shared" si="94"/>
        <v>0</v>
      </c>
      <c r="P449" s="6">
        <f t="shared" si="95"/>
        <v>0</v>
      </c>
      <c r="Q449" s="9"/>
    </row>
    <row r="450" spans="2:17" ht="16.5" customHeight="1">
      <c r="B450" s="7"/>
      <c r="C450" t="s">
        <v>352</v>
      </c>
      <c r="D450" s="8">
        <v>0</v>
      </c>
      <c r="E450" s="8">
        <v>0</v>
      </c>
      <c r="F450" s="8">
        <v>0</v>
      </c>
      <c r="G450" s="38">
        <v>0</v>
      </c>
      <c r="H450" s="8">
        <v>0</v>
      </c>
      <c r="I450" s="3">
        <v>2</v>
      </c>
      <c r="J450" s="54">
        <v>0</v>
      </c>
      <c r="K450" s="54">
        <v>2</v>
      </c>
      <c r="L450" s="54">
        <v>0</v>
      </c>
      <c r="M450" s="54">
        <v>0</v>
      </c>
      <c r="N450" s="9"/>
      <c r="O450" s="3">
        <f t="shared" si="94"/>
        <v>4</v>
      </c>
      <c r="P450" s="6">
        <f t="shared" si="95"/>
        <v>0.5277044854881267</v>
      </c>
      <c r="Q450" s="9"/>
    </row>
    <row r="451" spans="2:17" ht="16.5" customHeight="1">
      <c r="B451" s="7"/>
      <c r="C451" t="s">
        <v>469</v>
      </c>
      <c r="D451" s="8">
        <v>0</v>
      </c>
      <c r="E451" s="8">
        <v>0</v>
      </c>
      <c r="F451" s="8">
        <v>0</v>
      </c>
      <c r="G451" s="38">
        <v>0</v>
      </c>
      <c r="H451" s="8">
        <v>0</v>
      </c>
      <c r="I451" s="3">
        <v>22</v>
      </c>
      <c r="J451" s="54">
        <v>0</v>
      </c>
      <c r="K451" s="54">
        <v>0</v>
      </c>
      <c r="L451" s="54">
        <v>0</v>
      </c>
      <c r="M451" s="54">
        <v>22</v>
      </c>
      <c r="N451" s="9"/>
      <c r="O451" s="3">
        <f t="shared" si="94"/>
        <v>44</v>
      </c>
      <c r="P451" s="6">
        <f t="shared" si="95"/>
        <v>5.804749340369393</v>
      </c>
      <c r="Q451" s="9"/>
    </row>
    <row r="452" spans="2:17" ht="16.5" customHeight="1">
      <c r="B452" s="7"/>
      <c r="C452" t="s">
        <v>266</v>
      </c>
      <c r="D452" s="8">
        <v>0</v>
      </c>
      <c r="E452" s="8">
        <v>0</v>
      </c>
      <c r="F452" s="8">
        <v>0</v>
      </c>
      <c r="G452" s="38">
        <v>2</v>
      </c>
      <c r="H452" s="8">
        <v>0</v>
      </c>
      <c r="I452" s="3">
        <v>0</v>
      </c>
      <c r="J452" s="54">
        <v>0</v>
      </c>
      <c r="K452" s="54">
        <v>0</v>
      </c>
      <c r="L452" s="54">
        <v>0</v>
      </c>
      <c r="M452" s="54">
        <v>0</v>
      </c>
      <c r="N452" s="9"/>
      <c r="O452" s="3">
        <f t="shared" si="94"/>
        <v>2</v>
      </c>
      <c r="P452" s="6">
        <f t="shared" si="95"/>
        <v>0.2638522427440633</v>
      </c>
      <c r="Q452" s="9"/>
    </row>
    <row r="453" spans="2:17" ht="16.5" customHeight="1">
      <c r="B453" s="7"/>
      <c r="C453" t="s">
        <v>267</v>
      </c>
      <c r="D453" s="8">
        <v>0</v>
      </c>
      <c r="E453" s="8">
        <v>0</v>
      </c>
      <c r="F453" s="8">
        <v>0</v>
      </c>
      <c r="G453" s="38">
        <v>0</v>
      </c>
      <c r="H453" s="8">
        <v>11</v>
      </c>
      <c r="I453" s="3">
        <v>25</v>
      </c>
      <c r="J453" s="54">
        <v>13</v>
      </c>
      <c r="K453" s="54">
        <v>9</v>
      </c>
      <c r="L453" s="54">
        <v>16</v>
      </c>
      <c r="M453" s="54">
        <v>7</v>
      </c>
      <c r="N453" s="9"/>
      <c r="O453" s="3">
        <f t="shared" si="94"/>
        <v>81</v>
      </c>
      <c r="P453" s="6">
        <f t="shared" si="95"/>
        <v>10.686015831134563</v>
      </c>
      <c r="Q453" s="9"/>
    </row>
    <row r="454" spans="2:17" ht="16.5" customHeight="1">
      <c r="B454" s="7"/>
      <c r="C454" t="s">
        <v>268</v>
      </c>
      <c r="D454" s="8">
        <v>0</v>
      </c>
      <c r="E454" s="8">
        <f>8+1</f>
        <v>9</v>
      </c>
      <c r="F454" s="8">
        <f>36+20</f>
        <v>56</v>
      </c>
      <c r="G454" s="38">
        <v>-18</v>
      </c>
      <c r="H454" s="8">
        <v>0</v>
      </c>
      <c r="I454" s="3">
        <v>0</v>
      </c>
      <c r="J454" s="54">
        <v>3</v>
      </c>
      <c r="K454" s="54">
        <v>7</v>
      </c>
      <c r="L454" s="54">
        <v>1</v>
      </c>
      <c r="M454" s="54">
        <v>0</v>
      </c>
      <c r="N454" s="9"/>
      <c r="O454" s="3">
        <f t="shared" si="94"/>
        <v>58</v>
      </c>
      <c r="P454" s="6">
        <f t="shared" si="95"/>
        <v>7.651715039577836</v>
      </c>
      <c r="Q454" s="9"/>
    </row>
    <row r="455" spans="2:17" ht="16.5" customHeight="1">
      <c r="B455" s="7"/>
      <c r="C455" t="s">
        <v>393</v>
      </c>
      <c r="D455" s="8">
        <v>0</v>
      </c>
      <c r="E455" s="8">
        <v>0</v>
      </c>
      <c r="F455" s="8">
        <v>0</v>
      </c>
      <c r="G455" s="38">
        <v>0</v>
      </c>
      <c r="H455" s="8">
        <v>0</v>
      </c>
      <c r="I455" s="3">
        <v>0</v>
      </c>
      <c r="J455" s="54">
        <v>8</v>
      </c>
      <c r="K455" s="54">
        <v>4</v>
      </c>
      <c r="L455" s="54">
        <v>4</v>
      </c>
      <c r="M455" s="54">
        <v>0</v>
      </c>
      <c r="N455" s="9"/>
      <c r="O455" s="3">
        <f t="shared" si="94"/>
        <v>16</v>
      </c>
      <c r="P455" s="6">
        <f t="shared" si="95"/>
        <v>2.1108179419525066</v>
      </c>
      <c r="Q455" s="9"/>
    </row>
    <row r="456" spans="2:20" ht="16.5" customHeight="1">
      <c r="B456" s="7"/>
      <c r="C456" t="s">
        <v>269</v>
      </c>
      <c r="D456" s="8">
        <v>0</v>
      </c>
      <c r="E456" s="8">
        <v>0</v>
      </c>
      <c r="F456" s="8">
        <v>0</v>
      </c>
      <c r="G456" s="38">
        <v>0</v>
      </c>
      <c r="H456" s="8">
        <v>0</v>
      </c>
      <c r="I456" s="3">
        <v>0</v>
      </c>
      <c r="J456" s="54">
        <v>0</v>
      </c>
      <c r="K456" s="54">
        <v>0</v>
      </c>
      <c r="L456" s="54">
        <v>125</v>
      </c>
      <c r="M456" s="54">
        <v>0</v>
      </c>
      <c r="N456" s="9"/>
      <c r="O456" s="3">
        <f t="shared" si="94"/>
        <v>125</v>
      </c>
      <c r="P456" s="6">
        <f t="shared" si="95"/>
        <v>16.490765171503956</v>
      </c>
      <c r="Q456" s="9"/>
      <c r="S456" s="3"/>
      <c r="T456" s="3"/>
    </row>
    <row r="457" spans="2:20" ht="16.5" customHeight="1">
      <c r="B457" s="7"/>
      <c r="C457" t="s">
        <v>355</v>
      </c>
      <c r="D457" s="8">
        <v>0</v>
      </c>
      <c r="E457" s="8">
        <v>0</v>
      </c>
      <c r="F457" s="8">
        <v>0</v>
      </c>
      <c r="G457" s="38">
        <v>0</v>
      </c>
      <c r="H457" s="8">
        <v>0</v>
      </c>
      <c r="I457" s="3">
        <v>4</v>
      </c>
      <c r="J457" s="54">
        <v>0</v>
      </c>
      <c r="K457" s="54">
        <v>10</v>
      </c>
      <c r="L457" s="54">
        <v>0</v>
      </c>
      <c r="M457" s="54">
        <v>0</v>
      </c>
      <c r="N457" s="9"/>
      <c r="O457" s="3">
        <f t="shared" si="94"/>
        <v>14</v>
      </c>
      <c r="P457" s="6">
        <f t="shared" si="95"/>
        <v>1.8469656992084433</v>
      </c>
      <c r="Q457" s="9"/>
      <c r="S457" s="3"/>
      <c r="T457" s="3"/>
    </row>
    <row r="458" spans="2:20" ht="16.5" customHeight="1">
      <c r="B458" s="7"/>
      <c r="C458" t="s">
        <v>356</v>
      </c>
      <c r="D458" s="8">
        <v>0</v>
      </c>
      <c r="E458" s="8">
        <v>0</v>
      </c>
      <c r="F458" s="8">
        <v>0</v>
      </c>
      <c r="G458" s="38">
        <v>0</v>
      </c>
      <c r="H458" s="8">
        <v>0</v>
      </c>
      <c r="I458" s="3">
        <v>6</v>
      </c>
      <c r="J458" s="54">
        <v>0</v>
      </c>
      <c r="K458" s="54">
        <v>1</v>
      </c>
      <c r="L458" s="54">
        <v>0</v>
      </c>
      <c r="M458" s="54">
        <v>4</v>
      </c>
      <c r="N458" s="9"/>
      <c r="O458" s="3">
        <f t="shared" si="94"/>
        <v>11</v>
      </c>
      <c r="P458" s="6">
        <f t="shared" si="95"/>
        <v>1.4511873350923483</v>
      </c>
      <c r="Q458" s="9"/>
      <c r="S458" s="3"/>
      <c r="T458" s="3"/>
    </row>
    <row r="459" spans="2:20" ht="16.5" customHeight="1">
      <c r="B459" s="7"/>
      <c r="C459" t="s">
        <v>358</v>
      </c>
      <c r="D459" s="8">
        <v>0</v>
      </c>
      <c r="E459" s="8">
        <v>0</v>
      </c>
      <c r="F459" s="8">
        <v>0</v>
      </c>
      <c r="G459" s="38">
        <v>0</v>
      </c>
      <c r="H459" s="8">
        <v>0</v>
      </c>
      <c r="I459" s="3">
        <v>1</v>
      </c>
      <c r="J459" s="54">
        <v>0</v>
      </c>
      <c r="K459" s="54">
        <v>1</v>
      </c>
      <c r="L459" s="54">
        <v>0</v>
      </c>
      <c r="M459" s="54">
        <v>0</v>
      </c>
      <c r="N459" s="9"/>
      <c r="O459" s="3">
        <f t="shared" si="94"/>
        <v>2</v>
      </c>
      <c r="P459" s="6">
        <f t="shared" si="95"/>
        <v>0.2638522427440633</v>
      </c>
      <c r="Q459" s="9"/>
      <c r="S459" s="3"/>
      <c r="T459" s="3"/>
    </row>
    <row r="460" spans="2:20" ht="16.5" customHeight="1">
      <c r="B460" s="7"/>
      <c r="C460" t="s">
        <v>448</v>
      </c>
      <c r="D460" s="8">
        <v>0</v>
      </c>
      <c r="E460" s="8">
        <v>0</v>
      </c>
      <c r="F460" s="8">
        <v>0</v>
      </c>
      <c r="G460" s="38">
        <v>0</v>
      </c>
      <c r="H460" s="8">
        <v>0</v>
      </c>
      <c r="I460" s="3">
        <v>0</v>
      </c>
      <c r="J460" s="54">
        <v>0</v>
      </c>
      <c r="K460" s="54">
        <v>0</v>
      </c>
      <c r="L460" s="54">
        <v>8</v>
      </c>
      <c r="M460" s="54">
        <v>6</v>
      </c>
      <c r="N460" s="9"/>
      <c r="O460" s="3">
        <f t="shared" si="94"/>
        <v>14</v>
      </c>
      <c r="P460" s="6">
        <f t="shared" si="95"/>
        <v>1.8469656992084433</v>
      </c>
      <c r="Q460" s="9"/>
      <c r="S460" s="3"/>
      <c r="T460" s="3"/>
    </row>
    <row r="461" spans="2:20" ht="16.5" customHeight="1">
      <c r="B461" s="7"/>
      <c r="C461" t="s">
        <v>270</v>
      </c>
      <c r="D461" s="8">
        <v>5</v>
      </c>
      <c r="E461" s="8">
        <v>0</v>
      </c>
      <c r="F461" s="8">
        <v>0</v>
      </c>
      <c r="G461" s="38">
        <v>0</v>
      </c>
      <c r="H461" s="8">
        <v>0</v>
      </c>
      <c r="I461" s="3">
        <v>0</v>
      </c>
      <c r="J461" s="54">
        <v>0</v>
      </c>
      <c r="K461" s="54">
        <v>0</v>
      </c>
      <c r="L461" s="54">
        <v>0</v>
      </c>
      <c r="M461" s="54">
        <v>0</v>
      </c>
      <c r="N461" s="9"/>
      <c r="O461" s="3">
        <f t="shared" si="94"/>
        <v>5</v>
      </c>
      <c r="P461" s="6">
        <f t="shared" si="95"/>
        <v>0.6596306068601583</v>
      </c>
      <c r="Q461" s="9"/>
      <c r="S461" s="3"/>
      <c r="T461" s="3"/>
    </row>
    <row r="462" spans="2:20" ht="16.5" customHeight="1">
      <c r="B462" s="7"/>
      <c r="C462" t="s">
        <v>271</v>
      </c>
      <c r="D462" s="8">
        <v>0</v>
      </c>
      <c r="E462" s="8">
        <v>0</v>
      </c>
      <c r="F462" s="8">
        <v>0</v>
      </c>
      <c r="G462" s="38">
        <v>60</v>
      </c>
      <c r="H462" s="8">
        <v>0</v>
      </c>
      <c r="I462" s="3">
        <v>138</v>
      </c>
      <c r="J462" s="54">
        <v>0</v>
      </c>
      <c r="K462" s="54">
        <v>60</v>
      </c>
      <c r="L462" s="54">
        <v>64</v>
      </c>
      <c r="M462" s="54">
        <v>0</v>
      </c>
      <c r="N462" s="9"/>
      <c r="O462" s="3">
        <f t="shared" si="94"/>
        <v>322</v>
      </c>
      <c r="P462" s="6">
        <f t="shared" si="95"/>
        <v>42.480211081794195</v>
      </c>
      <c r="Q462" s="9"/>
      <c r="S462" s="3"/>
      <c r="T462" s="3"/>
    </row>
    <row r="463" spans="2:20" ht="16.5" customHeight="1">
      <c r="B463" s="7"/>
      <c r="C463" t="s">
        <v>360</v>
      </c>
      <c r="D463" s="8">
        <v>0</v>
      </c>
      <c r="E463" s="8">
        <v>0</v>
      </c>
      <c r="F463" s="8">
        <v>0</v>
      </c>
      <c r="G463" s="38">
        <v>0</v>
      </c>
      <c r="H463" s="8">
        <v>0</v>
      </c>
      <c r="I463" s="3">
        <v>3</v>
      </c>
      <c r="J463" s="54">
        <v>0</v>
      </c>
      <c r="K463" s="54">
        <v>0</v>
      </c>
      <c r="L463" s="54">
        <v>0</v>
      </c>
      <c r="M463" s="54">
        <v>0</v>
      </c>
      <c r="N463" s="9"/>
      <c r="O463" s="3">
        <f t="shared" si="94"/>
        <v>3</v>
      </c>
      <c r="P463" s="6">
        <f t="shared" si="95"/>
        <v>0.395778364116095</v>
      </c>
      <c r="Q463" s="9"/>
      <c r="S463" s="3"/>
      <c r="T463" s="3"/>
    </row>
    <row r="464" spans="2:20" ht="16.5" customHeight="1">
      <c r="B464" s="10"/>
      <c r="C464" s="11" t="s">
        <v>8</v>
      </c>
      <c r="D464" s="12">
        <f aca="true" t="shared" si="96" ref="D464:M464">SUM(D444:D463)</f>
        <v>5</v>
      </c>
      <c r="E464" s="12">
        <f t="shared" si="96"/>
        <v>9</v>
      </c>
      <c r="F464" s="12">
        <f t="shared" si="96"/>
        <v>56</v>
      </c>
      <c r="G464" s="39">
        <f t="shared" si="96"/>
        <v>44</v>
      </c>
      <c r="H464" s="12">
        <f t="shared" si="96"/>
        <v>11</v>
      </c>
      <c r="I464" s="13">
        <f t="shared" si="96"/>
        <v>219</v>
      </c>
      <c r="J464" s="55">
        <f t="shared" si="96"/>
        <v>42</v>
      </c>
      <c r="K464" s="55">
        <f t="shared" si="96"/>
        <v>106</v>
      </c>
      <c r="L464" s="55">
        <f t="shared" si="96"/>
        <v>218</v>
      </c>
      <c r="M464" s="55">
        <f t="shared" si="96"/>
        <v>48</v>
      </c>
      <c r="N464" s="14"/>
      <c r="O464" s="13">
        <f>SUM(O444:O463)</f>
        <v>758</v>
      </c>
      <c r="P464" s="15">
        <f>(O464/$O$535)*100</f>
        <v>4.7086594608025845</v>
      </c>
      <c r="Q464" s="14"/>
      <c r="S464" s="3"/>
      <c r="T464" s="3"/>
    </row>
    <row r="465" spans="2:20" ht="16.5" customHeight="1">
      <c r="B465" s="7"/>
      <c r="D465" s="8"/>
      <c r="E465" s="8"/>
      <c r="F465" s="8"/>
      <c r="G465" s="38"/>
      <c r="H465" s="8"/>
      <c r="I465" s="3"/>
      <c r="J465" s="54"/>
      <c r="K465" s="54"/>
      <c r="L465" s="54"/>
      <c r="M465" s="54"/>
      <c r="N465" s="9"/>
      <c r="O465" s="3"/>
      <c r="P465" s="3"/>
      <c r="Q465" s="9"/>
      <c r="S465" s="3"/>
      <c r="T465" s="3"/>
    </row>
    <row r="466" spans="2:20" ht="16.5" customHeight="1">
      <c r="B466" s="7" t="s">
        <v>272</v>
      </c>
      <c r="C466" t="s">
        <v>394</v>
      </c>
      <c r="D466" s="8">
        <v>0</v>
      </c>
      <c r="E466" s="8">
        <v>0</v>
      </c>
      <c r="F466" s="8">
        <v>0</v>
      </c>
      <c r="G466" s="38">
        <v>0</v>
      </c>
      <c r="H466" s="8">
        <v>0</v>
      </c>
      <c r="I466" s="3">
        <v>0</v>
      </c>
      <c r="J466" s="54">
        <v>2</v>
      </c>
      <c r="K466" s="54">
        <v>0</v>
      </c>
      <c r="L466" s="54">
        <v>0</v>
      </c>
      <c r="M466" s="54">
        <v>0</v>
      </c>
      <c r="N466" s="9"/>
      <c r="O466" s="3">
        <f>SUM(D466:N466)</f>
        <v>2</v>
      </c>
      <c r="P466" s="6">
        <f>(O466/$O$470)*100</f>
        <v>1.4814814814814816</v>
      </c>
      <c r="Q466" s="9"/>
      <c r="S466" s="3"/>
      <c r="T466" s="3"/>
    </row>
    <row r="467" spans="2:20" ht="16.5" customHeight="1">
      <c r="B467" s="7"/>
      <c r="C467" t="s">
        <v>273</v>
      </c>
      <c r="D467" s="8">
        <v>0</v>
      </c>
      <c r="E467" s="8">
        <v>0</v>
      </c>
      <c r="F467" s="8">
        <v>0</v>
      </c>
      <c r="G467" s="38">
        <v>0</v>
      </c>
      <c r="H467" s="8">
        <v>0</v>
      </c>
      <c r="I467" s="3">
        <v>5</v>
      </c>
      <c r="J467" s="54">
        <v>2</v>
      </c>
      <c r="K467" s="54">
        <v>0</v>
      </c>
      <c r="L467" s="54">
        <v>0</v>
      </c>
      <c r="M467" s="54">
        <v>0</v>
      </c>
      <c r="N467" s="9"/>
      <c r="O467" s="3">
        <f>SUM(D467:N467)</f>
        <v>7</v>
      </c>
      <c r="P467" s="6">
        <f>(O467/$O$470)*100</f>
        <v>5.185185185185185</v>
      </c>
      <c r="Q467" s="9"/>
      <c r="S467" s="3"/>
      <c r="T467" s="3"/>
    </row>
    <row r="468" spans="2:20" ht="16.5" customHeight="1">
      <c r="B468" s="7"/>
      <c r="C468" t="s">
        <v>395</v>
      </c>
      <c r="D468" s="8">
        <v>0</v>
      </c>
      <c r="E468" s="8">
        <v>0</v>
      </c>
      <c r="F468" s="8">
        <v>0</v>
      </c>
      <c r="G468" s="38">
        <v>0</v>
      </c>
      <c r="H468" s="8">
        <v>0</v>
      </c>
      <c r="I468" s="3">
        <v>0</v>
      </c>
      <c r="J468" s="54">
        <v>2</v>
      </c>
      <c r="K468" s="54">
        <v>0</v>
      </c>
      <c r="L468" s="54">
        <v>0</v>
      </c>
      <c r="M468" s="54">
        <v>0</v>
      </c>
      <c r="N468" s="9"/>
      <c r="O468" s="3">
        <f>SUM(D468:N468)</f>
        <v>2</v>
      </c>
      <c r="P468" s="6">
        <f>(O468/$O$470)*100</f>
        <v>1.4814814814814816</v>
      </c>
      <c r="Q468" s="9"/>
      <c r="S468" s="3"/>
      <c r="T468" s="3"/>
    </row>
    <row r="469" spans="2:20" ht="16.5" customHeight="1">
      <c r="B469" s="7"/>
      <c r="C469" t="s">
        <v>274</v>
      </c>
      <c r="D469" s="8">
        <v>0</v>
      </c>
      <c r="E469" s="8">
        <v>5</v>
      </c>
      <c r="F469" s="8">
        <v>9</v>
      </c>
      <c r="G469" s="38">
        <v>28</v>
      </c>
      <c r="H469" s="8">
        <v>8</v>
      </c>
      <c r="I469" s="3">
        <v>32</v>
      </c>
      <c r="J469" s="54">
        <v>22</v>
      </c>
      <c r="K469" s="54">
        <v>0</v>
      </c>
      <c r="L469" s="54">
        <v>6</v>
      </c>
      <c r="M469" s="54">
        <v>14</v>
      </c>
      <c r="N469" s="9"/>
      <c r="O469" s="3">
        <f>SUM(D469:N469)</f>
        <v>124</v>
      </c>
      <c r="P469" s="6">
        <f>(O469/$O$470)*100</f>
        <v>91.85185185185185</v>
      </c>
      <c r="Q469" s="9"/>
      <c r="S469" s="3"/>
      <c r="T469" s="3"/>
    </row>
    <row r="470" spans="2:20" ht="16.5" customHeight="1">
      <c r="B470" s="10"/>
      <c r="C470" s="11" t="s">
        <v>8</v>
      </c>
      <c r="D470" s="12">
        <f aca="true" t="shared" si="97" ref="D470:M470">SUM(D465:D469)</f>
        <v>0</v>
      </c>
      <c r="E470" s="12">
        <f t="shared" si="97"/>
        <v>5</v>
      </c>
      <c r="F470" s="12">
        <f t="shared" si="97"/>
        <v>9</v>
      </c>
      <c r="G470" s="39">
        <f t="shared" si="97"/>
        <v>28</v>
      </c>
      <c r="H470" s="12">
        <f t="shared" si="97"/>
        <v>8</v>
      </c>
      <c r="I470" s="13">
        <f t="shared" si="97"/>
        <v>37</v>
      </c>
      <c r="J470" s="55">
        <f t="shared" si="97"/>
        <v>28</v>
      </c>
      <c r="K470" s="55">
        <f t="shared" si="97"/>
        <v>0</v>
      </c>
      <c r="L470" s="55">
        <f t="shared" si="97"/>
        <v>6</v>
      </c>
      <c r="M470" s="55">
        <f t="shared" si="97"/>
        <v>14</v>
      </c>
      <c r="N470" s="14"/>
      <c r="O470" s="13">
        <f>SUM(O465:O469)</f>
        <v>135</v>
      </c>
      <c r="P470" s="15">
        <f>(O470/$O$535)*100</f>
        <v>0.8386134923592994</v>
      </c>
      <c r="Q470" s="14"/>
      <c r="S470" s="3"/>
      <c r="T470" s="3"/>
    </row>
    <row r="471" spans="2:20" ht="16.5" customHeight="1">
      <c r="B471" s="7"/>
      <c r="D471" s="8"/>
      <c r="E471" s="8"/>
      <c r="F471" s="8"/>
      <c r="G471" s="38"/>
      <c r="H471" s="8"/>
      <c r="I471" s="3"/>
      <c r="J471" s="54"/>
      <c r="K471" s="54"/>
      <c r="L471" s="54"/>
      <c r="M471" s="54"/>
      <c r="N471" s="9"/>
      <c r="O471" s="3"/>
      <c r="P471" s="3"/>
      <c r="Q471" s="9"/>
      <c r="S471" s="3"/>
      <c r="T471" s="3"/>
    </row>
    <row r="472" spans="2:20" ht="16.5" customHeight="1">
      <c r="B472" s="7" t="s">
        <v>275</v>
      </c>
      <c r="C472" t="s">
        <v>396</v>
      </c>
      <c r="D472" s="8">
        <v>0</v>
      </c>
      <c r="E472" s="8">
        <v>0</v>
      </c>
      <c r="F472" s="8">
        <v>0</v>
      </c>
      <c r="G472" s="38">
        <v>0</v>
      </c>
      <c r="H472" s="8">
        <v>0</v>
      </c>
      <c r="I472" s="3">
        <v>0</v>
      </c>
      <c r="J472" s="54">
        <v>24</v>
      </c>
      <c r="K472" s="54">
        <v>0</v>
      </c>
      <c r="L472" s="54">
        <v>0</v>
      </c>
      <c r="M472" s="54">
        <v>0</v>
      </c>
      <c r="N472" s="9"/>
      <c r="O472" s="3">
        <f aca="true" t="shared" si="98" ref="O472:O479">SUM(D472:N472)</f>
        <v>24</v>
      </c>
      <c r="P472" s="6">
        <f aca="true" t="shared" si="99" ref="P472:P479">(O472/$O$480)*100</f>
        <v>18.181818181818183</v>
      </c>
      <c r="Q472" s="9"/>
      <c r="S472" s="3"/>
      <c r="T472" s="3"/>
    </row>
    <row r="473" spans="2:20" ht="16.5" customHeight="1">
      <c r="B473" s="7"/>
      <c r="C473" t="s">
        <v>470</v>
      </c>
      <c r="D473" s="8">
        <v>0</v>
      </c>
      <c r="E473" s="8">
        <v>0</v>
      </c>
      <c r="F473" s="8">
        <v>0</v>
      </c>
      <c r="G473" s="38">
        <v>0</v>
      </c>
      <c r="H473" s="8">
        <v>0</v>
      </c>
      <c r="I473" s="3">
        <v>0</v>
      </c>
      <c r="J473" s="54">
        <v>0</v>
      </c>
      <c r="K473" s="54">
        <v>0</v>
      </c>
      <c r="L473" s="54">
        <v>0</v>
      </c>
      <c r="M473" s="54">
        <v>1</v>
      </c>
      <c r="N473" s="9"/>
      <c r="O473" s="3">
        <f>SUM(D473:N473)</f>
        <v>1</v>
      </c>
      <c r="P473" s="6">
        <f t="shared" si="99"/>
        <v>0.7575757575757576</v>
      </c>
      <c r="Q473" s="9"/>
      <c r="S473" s="3"/>
      <c r="T473" s="3"/>
    </row>
    <row r="474" spans="2:20" ht="16.5" customHeight="1">
      <c r="B474" s="7"/>
      <c r="C474" t="s">
        <v>423</v>
      </c>
      <c r="D474" s="8">
        <v>0</v>
      </c>
      <c r="E474" s="8">
        <v>0</v>
      </c>
      <c r="F474" s="8">
        <v>0</v>
      </c>
      <c r="G474" s="38">
        <v>0</v>
      </c>
      <c r="H474" s="8">
        <v>0</v>
      </c>
      <c r="I474" s="3">
        <v>0</v>
      </c>
      <c r="J474" s="54">
        <v>0</v>
      </c>
      <c r="K474" s="54">
        <v>8</v>
      </c>
      <c r="L474" s="54">
        <v>0</v>
      </c>
      <c r="M474" s="54">
        <v>0</v>
      </c>
      <c r="N474" s="9"/>
      <c r="O474" s="3">
        <f>SUM(D474:N474)</f>
        <v>8</v>
      </c>
      <c r="P474" s="6">
        <f t="shared" si="99"/>
        <v>6.0606060606060606</v>
      </c>
      <c r="Q474" s="9"/>
      <c r="S474" s="3"/>
      <c r="T474" s="3"/>
    </row>
    <row r="475" spans="2:20" ht="16.5" customHeight="1">
      <c r="B475" s="7"/>
      <c r="C475" t="s">
        <v>424</v>
      </c>
      <c r="D475" s="8">
        <v>0</v>
      </c>
      <c r="E475" s="8">
        <v>0</v>
      </c>
      <c r="F475" s="8">
        <v>0</v>
      </c>
      <c r="G475" s="38">
        <v>0</v>
      </c>
      <c r="H475" s="8">
        <v>0</v>
      </c>
      <c r="I475" s="3">
        <v>0</v>
      </c>
      <c r="J475" s="54">
        <v>0</v>
      </c>
      <c r="K475" s="54">
        <v>17</v>
      </c>
      <c r="L475" s="54">
        <v>0</v>
      </c>
      <c r="M475" s="54">
        <v>0</v>
      </c>
      <c r="N475" s="9"/>
      <c r="O475" s="3">
        <f t="shared" si="98"/>
        <v>17</v>
      </c>
      <c r="P475" s="6">
        <f t="shared" si="99"/>
        <v>12.878787878787879</v>
      </c>
      <c r="Q475" s="9"/>
      <c r="S475" s="3"/>
      <c r="T475" s="3"/>
    </row>
    <row r="476" spans="2:20" ht="16.5" customHeight="1">
      <c r="B476" s="7"/>
      <c r="C476" t="s">
        <v>276</v>
      </c>
      <c r="D476" s="8">
        <v>0</v>
      </c>
      <c r="E476" s="8">
        <v>0</v>
      </c>
      <c r="F476" s="8">
        <v>0</v>
      </c>
      <c r="G476" s="38">
        <v>0</v>
      </c>
      <c r="H476" s="8">
        <v>0</v>
      </c>
      <c r="I476" s="3">
        <v>0</v>
      </c>
      <c r="J476" s="54">
        <v>1</v>
      </c>
      <c r="K476" s="54">
        <v>0</v>
      </c>
      <c r="L476" s="54">
        <v>0</v>
      </c>
      <c r="M476" s="54">
        <v>0</v>
      </c>
      <c r="N476" s="9"/>
      <c r="O476" s="3">
        <f t="shared" si="98"/>
        <v>1</v>
      </c>
      <c r="P476" s="6">
        <f t="shared" si="99"/>
        <v>0.7575757575757576</v>
      </c>
      <c r="Q476" s="9"/>
      <c r="S476" s="3"/>
      <c r="T476" s="3"/>
    </row>
    <row r="477" spans="2:20" ht="16.5" customHeight="1">
      <c r="B477" s="7"/>
      <c r="C477" t="s">
        <v>397</v>
      </c>
      <c r="D477" s="8">
        <v>0</v>
      </c>
      <c r="E477" s="8">
        <v>0</v>
      </c>
      <c r="F477" s="8">
        <v>0</v>
      </c>
      <c r="G477" s="38">
        <v>0</v>
      </c>
      <c r="H477" s="8">
        <v>0</v>
      </c>
      <c r="I477" s="3">
        <v>0</v>
      </c>
      <c r="J477" s="54">
        <v>3</v>
      </c>
      <c r="K477" s="54">
        <v>0</v>
      </c>
      <c r="L477" s="54">
        <v>0</v>
      </c>
      <c r="M477" s="54">
        <v>0</v>
      </c>
      <c r="N477" s="9"/>
      <c r="O477" s="3">
        <f t="shared" si="98"/>
        <v>3</v>
      </c>
      <c r="P477" s="6">
        <f t="shared" si="99"/>
        <v>2.272727272727273</v>
      </c>
      <c r="Q477" s="9"/>
      <c r="S477" s="3"/>
      <c r="T477" s="3"/>
    </row>
    <row r="478" spans="2:20" ht="16.5" customHeight="1">
      <c r="B478" s="7"/>
      <c r="C478" t="s">
        <v>471</v>
      </c>
      <c r="D478" s="8">
        <v>0</v>
      </c>
      <c r="E478" s="8">
        <v>0</v>
      </c>
      <c r="F478" s="8">
        <v>0</v>
      </c>
      <c r="G478" s="38">
        <v>0</v>
      </c>
      <c r="H478" s="8">
        <v>0</v>
      </c>
      <c r="I478" s="3">
        <v>0</v>
      </c>
      <c r="J478" s="54">
        <v>0</v>
      </c>
      <c r="K478" s="54">
        <v>0</v>
      </c>
      <c r="L478" s="54">
        <v>0</v>
      </c>
      <c r="M478" s="54">
        <v>18</v>
      </c>
      <c r="N478" s="9"/>
      <c r="O478" s="3">
        <f t="shared" si="98"/>
        <v>18</v>
      </c>
      <c r="P478" s="6">
        <f t="shared" si="99"/>
        <v>13.636363636363635</v>
      </c>
      <c r="Q478" s="9"/>
      <c r="S478" s="3"/>
      <c r="T478" s="3"/>
    </row>
    <row r="479" spans="2:20" ht="16.5" customHeight="1">
      <c r="B479" s="7"/>
      <c r="C479" t="s">
        <v>47</v>
      </c>
      <c r="D479" s="8">
        <v>0</v>
      </c>
      <c r="E479" s="8">
        <v>0</v>
      </c>
      <c r="F479" s="8">
        <v>0</v>
      </c>
      <c r="G479" s="38">
        <v>0</v>
      </c>
      <c r="H479" s="8">
        <v>2</v>
      </c>
      <c r="I479" s="3">
        <v>5</v>
      </c>
      <c r="J479" s="54">
        <v>20</v>
      </c>
      <c r="K479" s="54">
        <v>10</v>
      </c>
      <c r="L479" s="54">
        <v>12</v>
      </c>
      <c r="M479" s="54">
        <v>11</v>
      </c>
      <c r="N479" s="9"/>
      <c r="O479" s="3">
        <f t="shared" si="98"/>
        <v>60</v>
      </c>
      <c r="P479" s="6">
        <f t="shared" si="99"/>
        <v>45.45454545454545</v>
      </c>
      <c r="Q479" s="9"/>
      <c r="S479" s="3"/>
      <c r="T479" s="3"/>
    </row>
    <row r="480" spans="2:20" ht="16.5" customHeight="1">
      <c r="B480" s="10"/>
      <c r="C480" s="11" t="s">
        <v>8</v>
      </c>
      <c r="D480" s="12">
        <f aca="true" t="shared" si="100" ref="D480:M480">SUM(D471:D479)</f>
        <v>0</v>
      </c>
      <c r="E480" s="12">
        <f t="shared" si="100"/>
        <v>0</v>
      </c>
      <c r="F480" s="12">
        <f t="shared" si="100"/>
        <v>0</v>
      </c>
      <c r="G480" s="39">
        <f t="shared" si="100"/>
        <v>0</v>
      </c>
      <c r="H480" s="12">
        <f t="shared" si="100"/>
        <v>2</v>
      </c>
      <c r="I480" s="13">
        <f t="shared" si="100"/>
        <v>5</v>
      </c>
      <c r="J480" s="55">
        <f t="shared" si="100"/>
        <v>48</v>
      </c>
      <c r="K480" s="55">
        <f t="shared" si="100"/>
        <v>35</v>
      </c>
      <c r="L480" s="55">
        <f t="shared" si="100"/>
        <v>12</v>
      </c>
      <c r="M480" s="55">
        <f t="shared" si="100"/>
        <v>30</v>
      </c>
      <c r="N480" s="14"/>
      <c r="O480" s="13">
        <f>SUM(O471:O479)</f>
        <v>132</v>
      </c>
      <c r="P480" s="15">
        <f>(O480/$O$535)*100</f>
        <v>0.8199776369735371</v>
      </c>
      <c r="Q480" s="14"/>
      <c r="S480" s="3"/>
      <c r="T480" s="3"/>
    </row>
    <row r="481" spans="2:20" ht="16.5" customHeight="1">
      <c r="B481" s="7"/>
      <c r="D481" s="8"/>
      <c r="E481" s="8"/>
      <c r="F481" s="8"/>
      <c r="G481" s="38"/>
      <c r="H481" s="8"/>
      <c r="I481" s="3"/>
      <c r="J481" s="54"/>
      <c r="K481" s="54"/>
      <c r="L481" s="54"/>
      <c r="M481" s="54"/>
      <c r="N481" s="9"/>
      <c r="O481" s="3"/>
      <c r="P481" s="3"/>
      <c r="Q481" s="9"/>
      <c r="S481" s="3"/>
      <c r="T481" s="3"/>
    </row>
    <row r="482" spans="2:20" ht="16.5" customHeight="1">
      <c r="B482" s="7" t="s">
        <v>277</v>
      </c>
      <c r="C482" t="s">
        <v>278</v>
      </c>
      <c r="D482" s="8">
        <v>0</v>
      </c>
      <c r="E482" s="8">
        <v>0</v>
      </c>
      <c r="F482" s="8">
        <v>0</v>
      </c>
      <c r="G482" s="38">
        <v>0</v>
      </c>
      <c r="H482" s="8">
        <v>0</v>
      </c>
      <c r="I482" s="3">
        <v>0</v>
      </c>
      <c r="J482" s="54"/>
      <c r="K482" s="54">
        <v>0</v>
      </c>
      <c r="L482" s="54">
        <v>0</v>
      </c>
      <c r="M482" s="54">
        <v>0</v>
      </c>
      <c r="N482" s="9"/>
      <c r="O482" s="3">
        <f>SUM(D482:N482)</f>
        <v>0</v>
      </c>
      <c r="P482" s="6"/>
      <c r="Q482" s="9"/>
      <c r="S482" s="3"/>
      <c r="T482" s="3"/>
    </row>
    <row r="483" spans="2:20" ht="16.5" customHeight="1">
      <c r="B483" s="10"/>
      <c r="C483" s="11" t="s">
        <v>8</v>
      </c>
      <c r="D483" s="12">
        <f aca="true" t="shared" si="101" ref="D483:M483">SUM(D481:D482)</f>
        <v>0</v>
      </c>
      <c r="E483" s="12">
        <f t="shared" si="101"/>
        <v>0</v>
      </c>
      <c r="F483" s="12">
        <f t="shared" si="101"/>
        <v>0</v>
      </c>
      <c r="G483" s="39">
        <f t="shared" si="101"/>
        <v>0</v>
      </c>
      <c r="H483" s="12">
        <f t="shared" si="101"/>
        <v>0</v>
      </c>
      <c r="I483" s="13">
        <f t="shared" si="101"/>
        <v>0</v>
      </c>
      <c r="J483" s="55">
        <f t="shared" si="101"/>
        <v>0</v>
      </c>
      <c r="K483" s="55">
        <f t="shared" si="101"/>
        <v>0</v>
      </c>
      <c r="L483" s="55">
        <f t="shared" si="101"/>
        <v>0</v>
      </c>
      <c r="M483" s="55">
        <f t="shared" si="101"/>
        <v>0</v>
      </c>
      <c r="N483" s="14"/>
      <c r="O483" s="13">
        <f>SUM(O481:O482)</f>
        <v>0</v>
      </c>
      <c r="P483" s="15">
        <f>(O483/$O$535)*100</f>
        <v>0</v>
      </c>
      <c r="Q483" s="14"/>
      <c r="S483" s="3"/>
      <c r="T483" s="3"/>
    </row>
    <row r="484" spans="2:20" ht="16.5" customHeight="1">
      <c r="B484" s="7"/>
      <c r="D484" s="8"/>
      <c r="E484" s="8"/>
      <c r="F484" s="8"/>
      <c r="G484" s="38"/>
      <c r="H484" s="8"/>
      <c r="I484" s="3"/>
      <c r="J484" s="54"/>
      <c r="K484" s="54"/>
      <c r="L484" s="54"/>
      <c r="M484" s="54"/>
      <c r="N484" s="9"/>
      <c r="O484" s="3"/>
      <c r="P484" s="3"/>
      <c r="Q484" s="9"/>
      <c r="S484" s="3"/>
      <c r="T484" s="3"/>
    </row>
    <row r="485" spans="2:20" ht="16.5" customHeight="1">
      <c r="B485" s="7" t="s">
        <v>279</v>
      </c>
      <c r="C485" t="s">
        <v>280</v>
      </c>
      <c r="D485" s="8">
        <v>0</v>
      </c>
      <c r="E485" s="8">
        <v>0</v>
      </c>
      <c r="F485" s="8">
        <v>0</v>
      </c>
      <c r="G485" s="38">
        <v>4</v>
      </c>
      <c r="H485" s="8">
        <v>0</v>
      </c>
      <c r="I485" s="3">
        <v>0</v>
      </c>
      <c r="J485" s="54">
        <v>0</v>
      </c>
      <c r="K485" s="54">
        <v>0</v>
      </c>
      <c r="L485" s="54">
        <v>0</v>
      </c>
      <c r="M485" s="54">
        <v>0</v>
      </c>
      <c r="N485" s="9"/>
      <c r="O485" s="3">
        <f>SUM(D485:N485)</f>
        <v>4</v>
      </c>
      <c r="P485" s="6">
        <f>(O485/$O$490)*100</f>
        <v>5.128205128205128</v>
      </c>
      <c r="Q485" s="9"/>
      <c r="S485" s="3"/>
      <c r="T485" s="3"/>
    </row>
    <row r="486" spans="2:20" ht="16.5" customHeight="1">
      <c r="B486" s="7"/>
      <c r="C486" t="s">
        <v>281</v>
      </c>
      <c r="D486" s="8">
        <v>0</v>
      </c>
      <c r="E486" s="8">
        <v>0</v>
      </c>
      <c r="F486" s="8">
        <v>0</v>
      </c>
      <c r="G486" s="38">
        <v>1</v>
      </c>
      <c r="H486" s="8">
        <v>0</v>
      </c>
      <c r="I486" s="3">
        <v>0</v>
      </c>
      <c r="J486" s="54">
        <v>0</v>
      </c>
      <c r="K486" s="54">
        <v>0</v>
      </c>
      <c r="L486" s="54">
        <v>0</v>
      </c>
      <c r="M486" s="54">
        <v>0</v>
      </c>
      <c r="N486" s="9"/>
      <c r="O486" s="3">
        <f>SUM(D486:N486)</f>
        <v>1</v>
      </c>
      <c r="P486" s="6">
        <f>(O486/$O$490)*100</f>
        <v>1.282051282051282</v>
      </c>
      <c r="Q486" s="9"/>
      <c r="S486" s="3"/>
      <c r="T486" s="3"/>
    </row>
    <row r="487" spans="2:20" ht="16.5" customHeight="1">
      <c r="B487" s="7"/>
      <c r="C487" t="s">
        <v>282</v>
      </c>
      <c r="D487" s="8">
        <v>0</v>
      </c>
      <c r="E487" s="8">
        <v>0</v>
      </c>
      <c r="F487" s="8">
        <v>0</v>
      </c>
      <c r="G487" s="38">
        <v>7</v>
      </c>
      <c r="H487" s="8">
        <v>0</v>
      </c>
      <c r="I487" s="3">
        <v>0</v>
      </c>
      <c r="J487" s="54">
        <v>4</v>
      </c>
      <c r="K487" s="54">
        <v>0</v>
      </c>
      <c r="L487" s="54">
        <v>23</v>
      </c>
      <c r="M487" s="54">
        <v>6</v>
      </c>
      <c r="N487" s="9"/>
      <c r="O487" s="3">
        <f>SUM(D487:N487)</f>
        <v>40</v>
      </c>
      <c r="P487" s="6">
        <f>(O487/$O$490)*100</f>
        <v>51.28205128205128</v>
      </c>
      <c r="Q487" s="9"/>
      <c r="S487" s="3"/>
      <c r="T487" s="3"/>
    </row>
    <row r="488" spans="2:20" ht="16.5" customHeight="1">
      <c r="B488" s="7"/>
      <c r="C488" t="s">
        <v>283</v>
      </c>
      <c r="D488" s="8">
        <v>0</v>
      </c>
      <c r="E488" s="8">
        <v>0</v>
      </c>
      <c r="F488" s="8">
        <v>6</v>
      </c>
      <c r="G488" s="38">
        <v>5</v>
      </c>
      <c r="H488" s="8">
        <v>0</v>
      </c>
      <c r="I488" s="3">
        <v>0</v>
      </c>
      <c r="J488" s="54">
        <v>0</v>
      </c>
      <c r="K488" s="54">
        <v>0</v>
      </c>
      <c r="L488" s="54">
        <v>0</v>
      </c>
      <c r="M488" s="54">
        <v>0</v>
      </c>
      <c r="N488" s="9"/>
      <c r="O488" s="3">
        <f>SUM(D488:N488)</f>
        <v>11</v>
      </c>
      <c r="P488" s="6">
        <f>(O488/$O$490)*100</f>
        <v>14.102564102564102</v>
      </c>
      <c r="Q488" s="9"/>
      <c r="S488" s="3"/>
      <c r="T488" s="3"/>
    </row>
    <row r="489" spans="2:20" ht="16.5" customHeight="1">
      <c r="B489" s="7"/>
      <c r="C489" t="s">
        <v>284</v>
      </c>
      <c r="D489" s="8">
        <v>0</v>
      </c>
      <c r="E489" s="8">
        <v>0</v>
      </c>
      <c r="F489" s="8">
        <v>0</v>
      </c>
      <c r="G489" s="38">
        <v>0</v>
      </c>
      <c r="H489" s="8">
        <v>2</v>
      </c>
      <c r="I489" s="3">
        <v>17</v>
      </c>
      <c r="J489" s="54">
        <v>1</v>
      </c>
      <c r="K489" s="54">
        <v>0</v>
      </c>
      <c r="L489" s="54">
        <v>2</v>
      </c>
      <c r="M489" s="54">
        <v>0</v>
      </c>
      <c r="N489" s="9"/>
      <c r="O489" s="3">
        <f>SUM(D489:N489)</f>
        <v>22</v>
      </c>
      <c r="P489" s="6">
        <f>(O489/$O$490)*100</f>
        <v>28.205128205128204</v>
      </c>
      <c r="Q489" s="9"/>
      <c r="S489" s="3"/>
      <c r="T489" s="3"/>
    </row>
    <row r="490" spans="2:20" ht="16.5" customHeight="1">
      <c r="B490" s="10"/>
      <c r="C490" s="11" t="s">
        <v>8</v>
      </c>
      <c r="D490" s="12">
        <f aca="true" t="shared" si="102" ref="D490:M490">SUM(D484:D489)</f>
        <v>0</v>
      </c>
      <c r="E490" s="12">
        <f t="shared" si="102"/>
        <v>0</v>
      </c>
      <c r="F490" s="12">
        <f t="shared" si="102"/>
        <v>6</v>
      </c>
      <c r="G490" s="39">
        <f t="shared" si="102"/>
        <v>17</v>
      </c>
      <c r="H490" s="12">
        <f t="shared" si="102"/>
        <v>2</v>
      </c>
      <c r="I490" s="13">
        <f t="shared" si="102"/>
        <v>17</v>
      </c>
      <c r="J490" s="55">
        <f t="shared" si="102"/>
        <v>5</v>
      </c>
      <c r="K490" s="55">
        <f t="shared" si="102"/>
        <v>0</v>
      </c>
      <c r="L490" s="55">
        <f t="shared" si="102"/>
        <v>25</v>
      </c>
      <c r="M490" s="55">
        <f t="shared" si="102"/>
        <v>6</v>
      </c>
      <c r="N490" s="14"/>
      <c r="O490" s="13">
        <f>SUM(O484:O489)</f>
        <v>78</v>
      </c>
      <c r="P490" s="15">
        <f>(O490/$O$535)*100</f>
        <v>0.4845322400298174</v>
      </c>
      <c r="Q490" s="14"/>
      <c r="S490" s="3"/>
      <c r="T490" s="3"/>
    </row>
    <row r="491" spans="2:20" ht="16.5" customHeight="1">
      <c r="B491" s="7"/>
      <c r="D491" s="8"/>
      <c r="E491" s="8"/>
      <c r="F491" s="8"/>
      <c r="G491" s="38"/>
      <c r="H491" s="8"/>
      <c r="I491" s="3"/>
      <c r="J491" s="54"/>
      <c r="K491" s="54"/>
      <c r="L491" s="54"/>
      <c r="M491" s="54"/>
      <c r="N491" s="9"/>
      <c r="O491" s="3"/>
      <c r="P491" s="3"/>
      <c r="Q491" s="9"/>
      <c r="S491" s="3"/>
      <c r="T491" s="3"/>
    </row>
    <row r="492" spans="2:20" ht="16.5" customHeight="1">
      <c r="B492" s="7" t="s">
        <v>285</v>
      </c>
      <c r="C492" t="s">
        <v>286</v>
      </c>
      <c r="D492" s="8">
        <v>0</v>
      </c>
      <c r="E492" s="8">
        <v>0</v>
      </c>
      <c r="F492" s="8">
        <v>0</v>
      </c>
      <c r="G492" s="38">
        <v>0</v>
      </c>
      <c r="H492" s="8">
        <v>0</v>
      </c>
      <c r="I492" s="3">
        <v>0</v>
      </c>
      <c r="J492" s="54">
        <v>0</v>
      </c>
      <c r="K492" s="54">
        <v>0</v>
      </c>
      <c r="L492" s="54">
        <v>0</v>
      </c>
      <c r="M492" s="54">
        <v>0</v>
      </c>
      <c r="N492" s="9"/>
      <c r="O492" s="3">
        <f aca="true" t="shared" si="103" ref="O492:O498">SUM(D492:N492)</f>
        <v>0</v>
      </c>
      <c r="P492" s="6">
        <f aca="true" t="shared" si="104" ref="P492:P498">(O492/$O$499)*100</f>
        <v>0</v>
      </c>
      <c r="Q492" s="9"/>
      <c r="S492" s="3"/>
      <c r="T492" s="3"/>
    </row>
    <row r="493" spans="2:20" ht="16.5" customHeight="1">
      <c r="B493" s="7"/>
      <c r="C493" t="s">
        <v>287</v>
      </c>
      <c r="D493" s="8">
        <v>0</v>
      </c>
      <c r="E493" s="8">
        <v>0</v>
      </c>
      <c r="F493" s="8">
        <v>0</v>
      </c>
      <c r="G493" s="38">
        <v>5</v>
      </c>
      <c r="H493" s="8">
        <v>6</v>
      </c>
      <c r="I493" s="3">
        <v>0</v>
      </c>
      <c r="J493" s="54">
        <v>5</v>
      </c>
      <c r="K493" s="54">
        <v>0</v>
      </c>
      <c r="L493" s="54">
        <v>0</v>
      </c>
      <c r="M493" s="54">
        <v>0</v>
      </c>
      <c r="N493" s="9"/>
      <c r="O493" s="3">
        <f t="shared" si="103"/>
        <v>16</v>
      </c>
      <c r="P493" s="6">
        <f t="shared" si="104"/>
        <v>4.266666666666667</v>
      </c>
      <c r="Q493" s="9"/>
      <c r="S493" s="3"/>
      <c r="T493" s="3"/>
    </row>
    <row r="494" spans="2:20" ht="16.5" customHeight="1">
      <c r="B494" s="7"/>
      <c r="C494" t="s">
        <v>288</v>
      </c>
      <c r="D494" s="8">
        <v>4</v>
      </c>
      <c r="E494" s="8">
        <v>0</v>
      </c>
      <c r="F494" s="8">
        <v>0</v>
      </c>
      <c r="G494" s="38">
        <v>0</v>
      </c>
      <c r="H494" s="8">
        <v>0</v>
      </c>
      <c r="I494" s="3">
        <v>0</v>
      </c>
      <c r="J494" s="54">
        <v>0</v>
      </c>
      <c r="K494" s="54">
        <v>0</v>
      </c>
      <c r="L494" s="54">
        <v>0</v>
      </c>
      <c r="M494" s="54">
        <v>0</v>
      </c>
      <c r="N494" s="9"/>
      <c r="O494" s="3">
        <f t="shared" si="103"/>
        <v>4</v>
      </c>
      <c r="P494" s="6">
        <f t="shared" si="104"/>
        <v>1.0666666666666667</v>
      </c>
      <c r="Q494" s="9"/>
      <c r="S494" s="3"/>
      <c r="T494" s="3"/>
    </row>
    <row r="495" spans="2:17" ht="16.5" customHeight="1">
      <c r="B495" s="7"/>
      <c r="C495" t="s">
        <v>289</v>
      </c>
      <c r="D495" s="8">
        <v>0</v>
      </c>
      <c r="E495" s="8">
        <v>34</v>
      </c>
      <c r="F495" s="8">
        <v>0</v>
      </c>
      <c r="G495" s="38">
        <v>70</v>
      </c>
      <c r="H495" s="8">
        <v>3</v>
      </c>
      <c r="I495" s="3">
        <v>2</v>
      </c>
      <c r="J495" s="54">
        <v>31</v>
      </c>
      <c r="K495" s="54">
        <v>8</v>
      </c>
      <c r="L495" s="54">
        <v>13</v>
      </c>
      <c r="M495" s="54">
        <v>77</v>
      </c>
      <c r="N495" s="9"/>
      <c r="O495" s="3">
        <f t="shared" si="103"/>
        <v>238</v>
      </c>
      <c r="P495" s="6">
        <f t="shared" si="104"/>
        <v>63.46666666666667</v>
      </c>
      <c r="Q495" s="9"/>
    </row>
    <row r="496" spans="2:17" ht="16.5" customHeight="1">
      <c r="B496" s="7"/>
      <c r="C496" t="s">
        <v>449</v>
      </c>
      <c r="D496" s="8">
        <v>0</v>
      </c>
      <c r="E496" s="8">
        <v>0</v>
      </c>
      <c r="F496" s="8">
        <v>0</v>
      </c>
      <c r="G496" s="38">
        <v>0</v>
      </c>
      <c r="H496" s="8">
        <v>0</v>
      </c>
      <c r="I496" s="3">
        <v>0</v>
      </c>
      <c r="J496" s="54">
        <v>0</v>
      </c>
      <c r="K496" s="54">
        <v>0</v>
      </c>
      <c r="L496" s="54">
        <v>3</v>
      </c>
      <c r="M496" s="54">
        <v>0</v>
      </c>
      <c r="N496" s="9"/>
      <c r="O496" s="3">
        <f>SUM(D496:N496)</f>
        <v>3</v>
      </c>
      <c r="P496" s="6">
        <f t="shared" si="104"/>
        <v>0.8</v>
      </c>
      <c r="Q496" s="9"/>
    </row>
    <row r="497" spans="2:17" ht="16.5" customHeight="1">
      <c r="B497" s="7"/>
      <c r="C497" t="s">
        <v>290</v>
      </c>
      <c r="D497" s="8">
        <v>0</v>
      </c>
      <c r="E497" s="8">
        <v>0</v>
      </c>
      <c r="F497" s="8">
        <v>0</v>
      </c>
      <c r="G497" s="38">
        <v>0</v>
      </c>
      <c r="H497" s="8">
        <v>0</v>
      </c>
      <c r="I497" s="3">
        <v>0</v>
      </c>
      <c r="J497" s="54">
        <v>9</v>
      </c>
      <c r="K497" s="54">
        <v>23</v>
      </c>
      <c r="L497" s="54">
        <v>35</v>
      </c>
      <c r="M497" s="54">
        <v>27</v>
      </c>
      <c r="N497" s="9"/>
      <c r="O497" s="3">
        <f t="shared" si="103"/>
        <v>94</v>
      </c>
      <c r="P497" s="6">
        <f t="shared" si="104"/>
        <v>25.066666666666666</v>
      </c>
      <c r="Q497" s="9"/>
    </row>
    <row r="498" spans="2:17" ht="16.5" customHeight="1">
      <c r="B498" s="7"/>
      <c r="C498" t="s">
        <v>291</v>
      </c>
      <c r="D498" s="8">
        <v>0</v>
      </c>
      <c r="E498" s="8">
        <v>0</v>
      </c>
      <c r="F498" s="8">
        <v>0</v>
      </c>
      <c r="G498" s="38">
        <v>1</v>
      </c>
      <c r="H498" s="8">
        <v>2</v>
      </c>
      <c r="I498" s="3">
        <v>2</v>
      </c>
      <c r="J498" s="54">
        <v>0</v>
      </c>
      <c r="K498" s="54">
        <v>0</v>
      </c>
      <c r="L498" s="54">
        <v>15</v>
      </c>
      <c r="M498" s="54">
        <v>0</v>
      </c>
      <c r="N498" s="9"/>
      <c r="O498" s="3">
        <f t="shared" si="103"/>
        <v>20</v>
      </c>
      <c r="P498" s="6">
        <f t="shared" si="104"/>
        <v>5.333333333333334</v>
      </c>
      <c r="Q498" s="9"/>
    </row>
    <row r="499" spans="2:17" ht="16.5" customHeight="1">
      <c r="B499" s="10"/>
      <c r="C499" s="11" t="s">
        <v>8</v>
      </c>
      <c r="D499" s="12">
        <f aca="true" t="shared" si="105" ref="D499:M499">SUM(D491:D498)</f>
        <v>4</v>
      </c>
      <c r="E499" s="12">
        <f t="shared" si="105"/>
        <v>34</v>
      </c>
      <c r="F499" s="12">
        <f t="shared" si="105"/>
        <v>0</v>
      </c>
      <c r="G499" s="39">
        <f t="shared" si="105"/>
        <v>76</v>
      </c>
      <c r="H499" s="12">
        <f t="shared" si="105"/>
        <v>11</v>
      </c>
      <c r="I499" s="13">
        <f t="shared" si="105"/>
        <v>4</v>
      </c>
      <c r="J499" s="55">
        <f t="shared" si="105"/>
        <v>45</v>
      </c>
      <c r="K499" s="55">
        <f t="shared" si="105"/>
        <v>31</v>
      </c>
      <c r="L499" s="55">
        <f t="shared" si="105"/>
        <v>66</v>
      </c>
      <c r="M499" s="55">
        <f t="shared" si="105"/>
        <v>104</v>
      </c>
      <c r="N499" s="14"/>
      <c r="O499" s="13">
        <f>SUM(O491:O498)</f>
        <v>375</v>
      </c>
      <c r="P499" s="15">
        <f>(O499/$O$535)*100</f>
        <v>2.3294819232202757</v>
      </c>
      <c r="Q499" s="14"/>
    </row>
    <row r="500" spans="2:17" ht="16.5" customHeight="1">
      <c r="B500" s="7"/>
      <c r="D500" s="8"/>
      <c r="E500" s="8"/>
      <c r="F500" s="8"/>
      <c r="G500" s="38"/>
      <c r="H500" s="8"/>
      <c r="I500" s="3"/>
      <c r="J500" s="54"/>
      <c r="K500" s="54"/>
      <c r="L500" s="54"/>
      <c r="M500" s="54"/>
      <c r="N500" s="9"/>
      <c r="O500" s="3"/>
      <c r="P500" s="3"/>
      <c r="Q500" s="9"/>
    </row>
    <row r="501" spans="2:17" ht="16.5" customHeight="1">
      <c r="B501" s="7" t="s">
        <v>292</v>
      </c>
      <c r="C501" t="s">
        <v>293</v>
      </c>
      <c r="D501" s="8">
        <v>0</v>
      </c>
      <c r="E501" s="8">
        <v>0</v>
      </c>
      <c r="F501" s="8">
        <v>0</v>
      </c>
      <c r="G501" s="38">
        <v>0</v>
      </c>
      <c r="H501" s="8">
        <v>0</v>
      </c>
      <c r="I501" s="3">
        <v>0</v>
      </c>
      <c r="J501" s="54">
        <v>0</v>
      </c>
      <c r="K501" s="54">
        <v>0</v>
      </c>
      <c r="L501" s="54">
        <v>10</v>
      </c>
      <c r="M501" s="54">
        <v>0</v>
      </c>
      <c r="N501" s="9"/>
      <c r="O501" s="3">
        <f aca="true" t="shared" si="106" ref="O501:O516">SUM(D501:N501)</f>
        <v>10</v>
      </c>
      <c r="P501" s="6">
        <f aca="true" t="shared" si="107" ref="P501:P516">(O501/$O$517)*100</f>
        <v>1.7152658662092626</v>
      </c>
      <c r="Q501" s="9"/>
    </row>
    <row r="502" spans="2:17" ht="16.5" customHeight="1">
      <c r="B502" s="7"/>
      <c r="C502" t="s">
        <v>425</v>
      </c>
      <c r="D502" s="8">
        <v>30</v>
      </c>
      <c r="E502" s="8">
        <v>1</v>
      </c>
      <c r="F502" s="8">
        <v>0</v>
      </c>
      <c r="G502" s="38">
        <v>0</v>
      </c>
      <c r="H502" s="8">
        <v>0</v>
      </c>
      <c r="I502" s="3">
        <v>0</v>
      </c>
      <c r="J502" s="54">
        <v>0</v>
      </c>
      <c r="K502" s="54">
        <v>4</v>
      </c>
      <c r="L502" s="54">
        <v>0</v>
      </c>
      <c r="M502" s="54">
        <v>0</v>
      </c>
      <c r="N502" s="9"/>
      <c r="O502" s="3">
        <f t="shared" si="106"/>
        <v>35</v>
      </c>
      <c r="P502" s="6">
        <f t="shared" si="107"/>
        <v>6.003430531732419</v>
      </c>
      <c r="Q502" s="9"/>
    </row>
    <row r="503" spans="2:17" ht="16.5" customHeight="1">
      <c r="B503" s="7"/>
      <c r="C503" t="s">
        <v>324</v>
      </c>
      <c r="D503" s="8">
        <v>0</v>
      </c>
      <c r="E503" s="8">
        <v>0</v>
      </c>
      <c r="F503" s="8">
        <v>0</v>
      </c>
      <c r="G503" s="38">
        <v>0</v>
      </c>
      <c r="H503" s="8">
        <v>2</v>
      </c>
      <c r="I503" s="3">
        <v>2</v>
      </c>
      <c r="J503" s="54">
        <v>0</v>
      </c>
      <c r="K503" s="54">
        <v>0</v>
      </c>
      <c r="L503" s="54">
        <v>0</v>
      </c>
      <c r="M503" s="54">
        <v>0</v>
      </c>
      <c r="N503" s="9"/>
      <c r="O503" s="3">
        <f t="shared" si="106"/>
        <v>4</v>
      </c>
      <c r="P503" s="6">
        <f t="shared" si="107"/>
        <v>0.6861063464837049</v>
      </c>
      <c r="Q503" s="9"/>
    </row>
    <row r="504" spans="2:17" ht="16.5" customHeight="1">
      <c r="B504" s="7"/>
      <c r="C504" t="s">
        <v>294</v>
      </c>
      <c r="D504" s="8">
        <v>0</v>
      </c>
      <c r="E504" s="8">
        <v>8</v>
      </c>
      <c r="F504" s="8">
        <v>0</v>
      </c>
      <c r="G504" s="38">
        <v>0</v>
      </c>
      <c r="H504" s="8">
        <v>8</v>
      </c>
      <c r="I504" s="3">
        <v>0</v>
      </c>
      <c r="J504" s="54">
        <v>0</v>
      </c>
      <c r="K504" s="54">
        <v>14</v>
      </c>
      <c r="L504" s="54">
        <v>0</v>
      </c>
      <c r="M504" s="54">
        <v>0</v>
      </c>
      <c r="N504" s="9"/>
      <c r="O504" s="3">
        <f t="shared" si="106"/>
        <v>30</v>
      </c>
      <c r="P504" s="6">
        <f t="shared" si="107"/>
        <v>5.145797598627787</v>
      </c>
      <c r="Q504" s="9"/>
    </row>
    <row r="505" spans="2:17" ht="16.5" customHeight="1">
      <c r="B505" s="7"/>
      <c r="C505" t="s">
        <v>295</v>
      </c>
      <c r="D505" s="8">
        <v>1</v>
      </c>
      <c r="E505" s="8">
        <v>0</v>
      </c>
      <c r="F505" s="8">
        <v>0</v>
      </c>
      <c r="G505" s="38">
        <v>12</v>
      </c>
      <c r="H505" s="8">
        <v>0</v>
      </c>
      <c r="I505" s="3">
        <v>3</v>
      </c>
      <c r="J505" s="54">
        <v>0</v>
      </c>
      <c r="K505" s="54">
        <v>8</v>
      </c>
      <c r="L505" s="54">
        <v>0</v>
      </c>
      <c r="M505" s="54">
        <v>0</v>
      </c>
      <c r="N505" s="9"/>
      <c r="O505" s="3">
        <f t="shared" si="106"/>
        <v>24</v>
      </c>
      <c r="P505" s="6">
        <f t="shared" si="107"/>
        <v>4.1166380789022305</v>
      </c>
      <c r="Q505" s="9"/>
    </row>
    <row r="506" spans="2:17" ht="16.5" customHeight="1">
      <c r="B506" s="7"/>
      <c r="C506" t="s">
        <v>296</v>
      </c>
      <c r="D506" s="8">
        <v>0</v>
      </c>
      <c r="E506" s="8">
        <v>0</v>
      </c>
      <c r="F506" s="8">
        <v>0</v>
      </c>
      <c r="G506" s="38">
        <v>4</v>
      </c>
      <c r="H506" s="8">
        <v>2</v>
      </c>
      <c r="I506" s="3">
        <v>2</v>
      </c>
      <c r="J506" s="54">
        <v>0</v>
      </c>
      <c r="K506" s="54">
        <v>5</v>
      </c>
      <c r="L506" s="54">
        <v>0</v>
      </c>
      <c r="M506" s="54">
        <v>0</v>
      </c>
      <c r="N506" s="9"/>
      <c r="O506" s="3">
        <f t="shared" si="106"/>
        <v>13</v>
      </c>
      <c r="P506" s="6">
        <f t="shared" si="107"/>
        <v>2.2298456260720414</v>
      </c>
      <c r="Q506" s="9"/>
    </row>
    <row r="507" spans="2:17" ht="16.5" customHeight="1">
      <c r="B507" s="7"/>
      <c r="C507" t="s">
        <v>297</v>
      </c>
      <c r="D507" s="8">
        <v>1</v>
      </c>
      <c r="E507" s="8">
        <v>3</v>
      </c>
      <c r="F507" s="8">
        <v>0</v>
      </c>
      <c r="G507" s="38">
        <v>5</v>
      </c>
      <c r="H507" s="8">
        <v>0</v>
      </c>
      <c r="I507" s="3">
        <v>0</v>
      </c>
      <c r="J507" s="54">
        <v>0</v>
      </c>
      <c r="K507" s="54">
        <v>0</v>
      </c>
      <c r="L507" s="54">
        <v>0</v>
      </c>
      <c r="M507" s="54">
        <v>0</v>
      </c>
      <c r="N507" s="9"/>
      <c r="O507" s="3">
        <f t="shared" si="106"/>
        <v>9</v>
      </c>
      <c r="P507" s="6">
        <f t="shared" si="107"/>
        <v>1.5437392795883362</v>
      </c>
      <c r="Q507" s="9"/>
    </row>
    <row r="508" spans="2:17" ht="16.5" customHeight="1">
      <c r="B508" s="7"/>
      <c r="C508" t="s">
        <v>426</v>
      </c>
      <c r="D508" s="8">
        <v>1</v>
      </c>
      <c r="E508" s="8">
        <v>0</v>
      </c>
      <c r="F508" s="8">
        <v>0</v>
      </c>
      <c r="G508" s="38">
        <v>3</v>
      </c>
      <c r="H508" s="8">
        <v>3</v>
      </c>
      <c r="I508" s="3">
        <v>1</v>
      </c>
      <c r="J508" s="54">
        <v>0</v>
      </c>
      <c r="K508" s="54">
        <v>11</v>
      </c>
      <c r="L508" s="54">
        <v>0</v>
      </c>
      <c r="M508" s="54">
        <v>0</v>
      </c>
      <c r="N508" s="9"/>
      <c r="O508" s="3">
        <f t="shared" si="106"/>
        <v>19</v>
      </c>
      <c r="P508" s="6">
        <f t="shared" si="107"/>
        <v>3.2590051457975986</v>
      </c>
      <c r="Q508" s="9"/>
    </row>
    <row r="509" spans="2:17" ht="16.5" customHeight="1">
      <c r="B509" s="7"/>
      <c r="C509" t="s">
        <v>298</v>
      </c>
      <c r="D509" s="8">
        <v>0</v>
      </c>
      <c r="E509" s="8">
        <v>0</v>
      </c>
      <c r="F509" s="8">
        <v>0</v>
      </c>
      <c r="G509" s="38">
        <v>5</v>
      </c>
      <c r="H509" s="8">
        <v>10</v>
      </c>
      <c r="I509" s="3">
        <v>8</v>
      </c>
      <c r="J509" s="54">
        <v>0</v>
      </c>
      <c r="K509" s="54">
        <v>26</v>
      </c>
      <c r="L509" s="54">
        <v>6</v>
      </c>
      <c r="M509" s="54">
        <v>5</v>
      </c>
      <c r="N509" s="9"/>
      <c r="O509" s="3">
        <f t="shared" si="106"/>
        <v>60</v>
      </c>
      <c r="P509" s="6">
        <f t="shared" si="107"/>
        <v>10.291595197255575</v>
      </c>
      <c r="Q509" s="9"/>
    </row>
    <row r="510" spans="2:20" ht="16.5" customHeight="1">
      <c r="B510" s="7"/>
      <c r="C510" t="s">
        <v>299</v>
      </c>
      <c r="D510" s="8">
        <v>0</v>
      </c>
      <c r="E510" s="8">
        <v>20</v>
      </c>
      <c r="F510" s="8">
        <v>51</v>
      </c>
      <c r="G510" s="38">
        <v>30</v>
      </c>
      <c r="H510" s="8">
        <v>20</v>
      </c>
      <c r="I510" s="3">
        <v>19</v>
      </c>
      <c r="J510" s="54">
        <v>27</v>
      </c>
      <c r="K510" s="54">
        <v>21</v>
      </c>
      <c r="L510" s="54">
        <v>30</v>
      </c>
      <c r="M510" s="54">
        <v>23</v>
      </c>
      <c r="N510" s="9"/>
      <c r="O510" s="3">
        <f t="shared" si="106"/>
        <v>241</v>
      </c>
      <c r="P510" s="6">
        <f t="shared" si="107"/>
        <v>41.337907375643226</v>
      </c>
      <c r="Q510" s="9"/>
      <c r="S510" s="3"/>
      <c r="T510" s="3"/>
    </row>
    <row r="511" spans="2:20" ht="16.5" customHeight="1">
      <c r="B511" s="7"/>
      <c r="C511" t="s">
        <v>300</v>
      </c>
      <c r="D511" s="8">
        <v>0</v>
      </c>
      <c r="E511" s="8">
        <v>0</v>
      </c>
      <c r="F511" s="8">
        <v>0</v>
      </c>
      <c r="G511" s="38">
        <v>3</v>
      </c>
      <c r="H511" s="8">
        <v>0</v>
      </c>
      <c r="I511" s="3">
        <v>0</v>
      </c>
      <c r="J511" s="54">
        <v>0</v>
      </c>
      <c r="K511" s="54">
        <v>0</v>
      </c>
      <c r="L511" s="54">
        <v>6</v>
      </c>
      <c r="M511" s="54">
        <v>0</v>
      </c>
      <c r="N511" s="9"/>
      <c r="O511" s="3">
        <f t="shared" si="106"/>
        <v>9</v>
      </c>
      <c r="P511" s="6">
        <f t="shared" si="107"/>
        <v>1.5437392795883362</v>
      </c>
      <c r="Q511" s="9"/>
      <c r="S511" s="3"/>
      <c r="T511" s="3"/>
    </row>
    <row r="512" spans="2:20" ht="16.5" customHeight="1">
      <c r="B512" s="7"/>
      <c r="C512" t="s">
        <v>301</v>
      </c>
      <c r="D512" s="8">
        <v>0</v>
      </c>
      <c r="E512" s="8">
        <v>0</v>
      </c>
      <c r="F512" s="8">
        <v>0</v>
      </c>
      <c r="G512" s="38">
        <v>6</v>
      </c>
      <c r="H512" s="8">
        <v>0</v>
      </c>
      <c r="I512" s="3">
        <v>0</v>
      </c>
      <c r="J512" s="54">
        <v>0</v>
      </c>
      <c r="K512" s="54">
        <v>5</v>
      </c>
      <c r="L512" s="54">
        <v>5</v>
      </c>
      <c r="M512" s="54">
        <v>0</v>
      </c>
      <c r="N512" s="9"/>
      <c r="O512" s="3">
        <f t="shared" si="106"/>
        <v>16</v>
      </c>
      <c r="P512" s="6">
        <f t="shared" si="107"/>
        <v>2.7444253859348198</v>
      </c>
      <c r="Q512" s="9"/>
      <c r="S512" s="3"/>
      <c r="T512" s="3"/>
    </row>
    <row r="513" spans="2:20" ht="16.5" customHeight="1">
      <c r="B513" s="7"/>
      <c r="C513" t="s">
        <v>302</v>
      </c>
      <c r="D513" s="8">
        <v>4</v>
      </c>
      <c r="E513" s="8">
        <v>4</v>
      </c>
      <c r="F513" s="8">
        <v>0</v>
      </c>
      <c r="G513" s="38">
        <v>0</v>
      </c>
      <c r="H513" s="8">
        <v>0</v>
      </c>
      <c r="I513" s="3">
        <v>0</v>
      </c>
      <c r="J513" s="54">
        <v>0</v>
      </c>
      <c r="K513" s="54">
        <v>8</v>
      </c>
      <c r="L513" s="54">
        <v>8</v>
      </c>
      <c r="M513" s="54">
        <v>0</v>
      </c>
      <c r="N513" s="9"/>
      <c r="O513" s="3">
        <f t="shared" si="106"/>
        <v>24</v>
      </c>
      <c r="P513" s="6">
        <f t="shared" si="107"/>
        <v>4.1166380789022305</v>
      </c>
      <c r="Q513" s="9"/>
      <c r="S513" s="3"/>
      <c r="T513" s="3"/>
    </row>
    <row r="514" spans="2:20" ht="16.5" customHeight="1">
      <c r="B514" s="7"/>
      <c r="C514" t="s">
        <v>303</v>
      </c>
      <c r="D514" s="8">
        <v>0</v>
      </c>
      <c r="E514" s="8">
        <v>60</v>
      </c>
      <c r="F514" s="8">
        <v>0</v>
      </c>
      <c r="G514" s="38">
        <v>2</v>
      </c>
      <c r="H514" s="8">
        <v>0</v>
      </c>
      <c r="I514" s="3">
        <v>0</v>
      </c>
      <c r="J514" s="54">
        <v>0</v>
      </c>
      <c r="K514" s="54">
        <v>3</v>
      </c>
      <c r="L514" s="54">
        <v>0</v>
      </c>
      <c r="M514" s="54">
        <v>0</v>
      </c>
      <c r="N514" s="9"/>
      <c r="O514" s="3">
        <f t="shared" si="106"/>
        <v>65</v>
      </c>
      <c r="P514" s="6">
        <f t="shared" si="107"/>
        <v>11.149228130360205</v>
      </c>
      <c r="Q514" s="9"/>
      <c r="S514" s="3"/>
      <c r="T514" s="3"/>
    </row>
    <row r="515" spans="2:20" ht="16.5" customHeight="1">
      <c r="B515" s="7"/>
      <c r="C515" t="s">
        <v>304</v>
      </c>
      <c r="D515" s="8">
        <v>2</v>
      </c>
      <c r="E515" s="8">
        <v>0</v>
      </c>
      <c r="F515" s="8">
        <v>0</v>
      </c>
      <c r="G515" s="38">
        <v>0</v>
      </c>
      <c r="H515" s="8">
        <v>0</v>
      </c>
      <c r="I515" s="3">
        <v>0</v>
      </c>
      <c r="J515" s="54">
        <v>0</v>
      </c>
      <c r="K515" s="54">
        <v>0</v>
      </c>
      <c r="L515" s="54">
        <v>0</v>
      </c>
      <c r="M515" s="54">
        <v>0</v>
      </c>
      <c r="N515" s="9"/>
      <c r="O515" s="3">
        <f t="shared" si="106"/>
        <v>2</v>
      </c>
      <c r="P515" s="6">
        <f t="shared" si="107"/>
        <v>0.34305317324185247</v>
      </c>
      <c r="Q515" s="9"/>
      <c r="S515" s="3"/>
      <c r="T515" s="3"/>
    </row>
    <row r="516" spans="2:20" ht="16.5" customHeight="1">
      <c r="B516" s="7"/>
      <c r="C516" t="s">
        <v>305</v>
      </c>
      <c r="D516" s="8">
        <v>2</v>
      </c>
      <c r="E516" s="8">
        <v>2</v>
      </c>
      <c r="F516" s="8">
        <v>0</v>
      </c>
      <c r="G516" s="38">
        <v>2</v>
      </c>
      <c r="H516" s="8">
        <v>10</v>
      </c>
      <c r="I516" s="3">
        <v>0</v>
      </c>
      <c r="J516" s="54">
        <v>0</v>
      </c>
      <c r="K516" s="54">
        <v>0</v>
      </c>
      <c r="L516" s="54">
        <v>6</v>
      </c>
      <c r="M516" s="54">
        <v>0</v>
      </c>
      <c r="N516" s="9"/>
      <c r="O516" s="3">
        <f t="shared" si="106"/>
        <v>22</v>
      </c>
      <c r="P516" s="6">
        <f t="shared" si="107"/>
        <v>3.7735849056603774</v>
      </c>
      <c r="Q516" s="9"/>
      <c r="S516" s="3"/>
      <c r="T516" s="3"/>
    </row>
    <row r="517" spans="2:20" ht="16.5" customHeight="1">
      <c r="B517" s="10"/>
      <c r="C517" s="11" t="s">
        <v>8</v>
      </c>
      <c r="D517" s="12">
        <f aca="true" t="shared" si="108" ref="D517:M517">SUM(D500:D516)</f>
        <v>41</v>
      </c>
      <c r="E517" s="12">
        <f t="shared" si="108"/>
        <v>98</v>
      </c>
      <c r="F517" s="12">
        <f t="shared" si="108"/>
        <v>51</v>
      </c>
      <c r="G517" s="39">
        <f t="shared" si="108"/>
        <v>72</v>
      </c>
      <c r="H517" s="12">
        <f t="shared" si="108"/>
        <v>55</v>
      </c>
      <c r="I517" s="13">
        <f t="shared" si="108"/>
        <v>35</v>
      </c>
      <c r="J517" s="55">
        <f t="shared" si="108"/>
        <v>27</v>
      </c>
      <c r="K517" s="55">
        <f t="shared" si="108"/>
        <v>105</v>
      </c>
      <c r="L517" s="55">
        <f t="shared" si="108"/>
        <v>71</v>
      </c>
      <c r="M517" s="55">
        <f t="shared" si="108"/>
        <v>28</v>
      </c>
      <c r="N517" s="14"/>
      <c r="O517" s="13">
        <f>SUM(O500:O516)</f>
        <v>583</v>
      </c>
      <c r="P517" s="15">
        <f>(O517/$O$535)*100</f>
        <v>3.6215678966331226</v>
      </c>
      <c r="Q517" s="14"/>
      <c r="S517" s="3"/>
      <c r="T517" s="3"/>
    </row>
    <row r="518" spans="2:20" ht="16.5" customHeight="1">
      <c r="B518" s="7"/>
      <c r="D518" s="8"/>
      <c r="E518" s="8"/>
      <c r="F518" s="8"/>
      <c r="G518" s="38"/>
      <c r="H518" s="8"/>
      <c r="I518" s="3"/>
      <c r="J518" s="54"/>
      <c r="K518" s="54"/>
      <c r="L518" s="54"/>
      <c r="M518" s="54"/>
      <c r="N518" s="9"/>
      <c r="O518" s="3"/>
      <c r="P518" s="3"/>
      <c r="Q518" s="9"/>
      <c r="S518" s="3"/>
      <c r="T518" s="3"/>
    </row>
    <row r="519" spans="2:20" ht="16.5" customHeight="1">
      <c r="B519" s="7" t="s">
        <v>306</v>
      </c>
      <c r="C519" t="s">
        <v>251</v>
      </c>
      <c r="D519" s="8">
        <f>2+4</f>
        <v>6</v>
      </c>
      <c r="E519" s="8">
        <v>0</v>
      </c>
      <c r="F519" s="8">
        <v>0</v>
      </c>
      <c r="G519" s="38">
        <v>0</v>
      </c>
      <c r="H519" s="8">
        <v>0</v>
      </c>
      <c r="I519" s="3">
        <v>18</v>
      </c>
      <c r="J519" s="54">
        <v>4</v>
      </c>
      <c r="K519" s="54">
        <v>0</v>
      </c>
      <c r="L519" s="54">
        <v>8</v>
      </c>
      <c r="M519" s="54">
        <v>15</v>
      </c>
      <c r="N519" s="9"/>
      <c r="O519" s="3">
        <f aca="true" t="shared" si="109" ref="O519:O526">SUM(D519:N519)</f>
        <v>51</v>
      </c>
      <c r="P519" s="6">
        <f aca="true" t="shared" si="110" ref="P519:P526">(O519/$O$527)*100</f>
        <v>18.545454545454547</v>
      </c>
      <c r="Q519" s="9"/>
      <c r="S519" s="3"/>
      <c r="T519" s="3"/>
    </row>
    <row r="520" spans="2:20" ht="16.5" customHeight="1">
      <c r="B520" s="7"/>
      <c r="C520" t="s">
        <v>398</v>
      </c>
      <c r="D520" s="8">
        <v>4</v>
      </c>
      <c r="E520" s="8">
        <f>2+14+6</f>
        <v>22</v>
      </c>
      <c r="F520" s="8">
        <v>0</v>
      </c>
      <c r="G520" s="38">
        <v>0</v>
      </c>
      <c r="H520" s="8">
        <v>0</v>
      </c>
      <c r="I520" s="3">
        <v>6</v>
      </c>
      <c r="J520" s="54">
        <v>6</v>
      </c>
      <c r="K520" s="54">
        <v>0</v>
      </c>
      <c r="L520" s="54">
        <v>0</v>
      </c>
      <c r="M520" s="54">
        <v>7</v>
      </c>
      <c r="N520" s="9"/>
      <c r="O520" s="3">
        <f t="shared" si="109"/>
        <v>45</v>
      </c>
      <c r="P520" s="6">
        <f t="shared" si="110"/>
        <v>16.363636363636363</v>
      </c>
      <c r="Q520" s="9"/>
      <c r="S520" s="3"/>
      <c r="T520" s="3"/>
    </row>
    <row r="521" spans="2:20" ht="16.5" customHeight="1">
      <c r="B521" s="7"/>
      <c r="C521" t="s">
        <v>366</v>
      </c>
      <c r="D521" s="8">
        <v>0</v>
      </c>
      <c r="E521" s="8">
        <v>0</v>
      </c>
      <c r="F521" s="8">
        <v>0</v>
      </c>
      <c r="G521" s="38">
        <v>0</v>
      </c>
      <c r="H521" s="8">
        <v>0</v>
      </c>
      <c r="I521" s="3">
        <v>3</v>
      </c>
      <c r="J521" s="54">
        <v>0</v>
      </c>
      <c r="K521" s="54">
        <v>0</v>
      </c>
      <c r="L521" s="54">
        <v>0</v>
      </c>
      <c r="M521" s="54">
        <v>0</v>
      </c>
      <c r="N521" s="9"/>
      <c r="O521" s="3">
        <f t="shared" si="109"/>
        <v>3</v>
      </c>
      <c r="P521" s="6">
        <f t="shared" si="110"/>
        <v>1.090909090909091</v>
      </c>
      <c r="Q521" s="9"/>
      <c r="S521" s="3"/>
      <c r="T521" s="3"/>
    </row>
    <row r="522" spans="2:20" ht="16.5" customHeight="1">
      <c r="B522" s="7"/>
      <c r="C522" t="s">
        <v>368</v>
      </c>
      <c r="D522" s="8">
        <v>0</v>
      </c>
      <c r="E522" s="8">
        <v>0</v>
      </c>
      <c r="F522" s="8">
        <v>0</v>
      </c>
      <c r="G522" s="38">
        <v>0</v>
      </c>
      <c r="H522" s="8">
        <v>0</v>
      </c>
      <c r="I522" s="3">
        <v>6</v>
      </c>
      <c r="J522" s="54">
        <v>0</v>
      </c>
      <c r="K522" s="54">
        <v>0</v>
      </c>
      <c r="L522" s="54">
        <v>0</v>
      </c>
      <c r="M522" s="54">
        <v>0</v>
      </c>
      <c r="N522" s="9"/>
      <c r="O522" s="3">
        <f t="shared" si="109"/>
        <v>6</v>
      </c>
      <c r="P522" s="6">
        <f t="shared" si="110"/>
        <v>2.181818181818182</v>
      </c>
      <c r="Q522" s="9"/>
      <c r="S522" s="3"/>
      <c r="T522" s="3"/>
    </row>
    <row r="523" spans="2:20" ht="16.5" customHeight="1">
      <c r="B523" s="7"/>
      <c r="C523" t="s">
        <v>307</v>
      </c>
      <c r="D523" s="8">
        <v>4</v>
      </c>
      <c r="E523" s="8">
        <v>0</v>
      </c>
      <c r="F523" s="8">
        <v>0</v>
      </c>
      <c r="G523" s="38">
        <v>0</v>
      </c>
      <c r="H523" s="8">
        <v>0</v>
      </c>
      <c r="I523" s="3">
        <v>2</v>
      </c>
      <c r="J523" s="54">
        <v>0</v>
      </c>
      <c r="K523" s="54">
        <v>0</v>
      </c>
      <c r="L523" s="54">
        <v>2</v>
      </c>
      <c r="M523" s="54">
        <v>0</v>
      </c>
      <c r="N523" s="9"/>
      <c r="O523" s="3">
        <f t="shared" si="109"/>
        <v>8</v>
      </c>
      <c r="P523" s="6">
        <f t="shared" si="110"/>
        <v>2.909090909090909</v>
      </c>
      <c r="Q523" s="9"/>
      <c r="S523" s="3"/>
      <c r="T523" s="3"/>
    </row>
    <row r="524" spans="2:20" ht="16.5" customHeight="1">
      <c r="B524" s="7"/>
      <c r="C524" t="s">
        <v>308</v>
      </c>
      <c r="D524" s="8">
        <v>5</v>
      </c>
      <c r="E524" s="8">
        <v>0</v>
      </c>
      <c r="F524" s="8">
        <v>0</v>
      </c>
      <c r="G524" s="38">
        <v>0</v>
      </c>
      <c r="H524" s="8">
        <v>0</v>
      </c>
      <c r="I524" s="3">
        <v>55</v>
      </c>
      <c r="J524" s="54">
        <v>70</v>
      </c>
      <c r="K524" s="54">
        <v>0</v>
      </c>
      <c r="L524" s="54">
        <v>0</v>
      </c>
      <c r="M524" s="54">
        <v>20</v>
      </c>
      <c r="N524" s="9"/>
      <c r="O524" s="3">
        <f>SUM(D524:N524)</f>
        <v>150</v>
      </c>
      <c r="P524" s="6">
        <f t="shared" si="110"/>
        <v>54.54545454545454</v>
      </c>
      <c r="Q524" s="9"/>
      <c r="S524" s="3"/>
      <c r="T524" s="3"/>
    </row>
    <row r="525" spans="2:20" ht="16.5" customHeight="1">
      <c r="B525" s="7"/>
      <c r="C525" t="s">
        <v>472</v>
      </c>
      <c r="D525" s="8">
        <v>0</v>
      </c>
      <c r="E525" s="8">
        <v>0</v>
      </c>
      <c r="F525" s="8">
        <v>0</v>
      </c>
      <c r="G525" s="38">
        <v>0</v>
      </c>
      <c r="H525" s="8">
        <v>0</v>
      </c>
      <c r="I525" s="3">
        <v>3</v>
      </c>
      <c r="J525" s="54">
        <v>0</v>
      </c>
      <c r="K525" s="54">
        <v>0</v>
      </c>
      <c r="L525" s="54">
        <v>0</v>
      </c>
      <c r="M525" s="54">
        <v>1</v>
      </c>
      <c r="N525" s="9"/>
      <c r="O525" s="3">
        <f t="shared" si="109"/>
        <v>4</v>
      </c>
      <c r="P525" s="6">
        <f t="shared" si="110"/>
        <v>1.4545454545454546</v>
      </c>
      <c r="Q525" s="9"/>
      <c r="S525" s="3"/>
      <c r="T525" s="3"/>
    </row>
    <row r="526" spans="2:20" ht="16.5" customHeight="1">
      <c r="B526" s="7"/>
      <c r="C526" t="s">
        <v>223</v>
      </c>
      <c r="D526" s="8">
        <f>1+2</f>
        <v>3</v>
      </c>
      <c r="E526" s="8">
        <f>3+2-5</f>
        <v>0</v>
      </c>
      <c r="F526" s="8">
        <v>0</v>
      </c>
      <c r="G526" s="38">
        <v>0</v>
      </c>
      <c r="H526" s="8">
        <v>0</v>
      </c>
      <c r="I526" s="3">
        <v>0</v>
      </c>
      <c r="J526" s="54">
        <v>3</v>
      </c>
      <c r="K526" s="54">
        <v>0</v>
      </c>
      <c r="L526" s="54">
        <v>0</v>
      </c>
      <c r="M526" s="54">
        <v>2</v>
      </c>
      <c r="N526" s="9"/>
      <c r="O526" s="3">
        <f t="shared" si="109"/>
        <v>8</v>
      </c>
      <c r="P526" s="6">
        <f t="shared" si="110"/>
        <v>2.909090909090909</v>
      </c>
      <c r="Q526" s="9"/>
      <c r="S526" s="3"/>
      <c r="T526" s="3"/>
    </row>
    <row r="527" spans="2:20" ht="16.5" customHeight="1">
      <c r="B527" s="10"/>
      <c r="C527" s="11" t="s">
        <v>8</v>
      </c>
      <c r="D527" s="12">
        <f aca="true" t="shared" si="111" ref="D527:M527">SUM(D518:D526)</f>
        <v>22</v>
      </c>
      <c r="E527" s="12">
        <f t="shared" si="111"/>
        <v>22</v>
      </c>
      <c r="F527" s="12">
        <f t="shared" si="111"/>
        <v>0</v>
      </c>
      <c r="G527" s="39">
        <f t="shared" si="111"/>
        <v>0</v>
      </c>
      <c r="H527" s="12">
        <f t="shared" si="111"/>
        <v>0</v>
      </c>
      <c r="I527" s="13">
        <f t="shared" si="111"/>
        <v>93</v>
      </c>
      <c r="J527" s="55">
        <f t="shared" si="111"/>
        <v>83</v>
      </c>
      <c r="K527" s="55">
        <f t="shared" si="111"/>
        <v>0</v>
      </c>
      <c r="L527" s="55">
        <f t="shared" si="111"/>
        <v>10</v>
      </c>
      <c r="M527" s="55">
        <f t="shared" si="111"/>
        <v>45</v>
      </c>
      <c r="N527" s="14"/>
      <c r="O527" s="13">
        <f>SUM(O518:O526)</f>
        <v>275</v>
      </c>
      <c r="P527" s="15">
        <f>(O527/$O$535)*100</f>
        <v>1.708286743694869</v>
      </c>
      <c r="Q527" s="14"/>
      <c r="S527" s="3"/>
      <c r="T527" s="3"/>
    </row>
    <row r="528" spans="2:20" ht="16.5" customHeight="1">
      <c r="B528" s="7"/>
      <c r="D528" s="8"/>
      <c r="E528" s="8"/>
      <c r="F528" s="8"/>
      <c r="G528" s="38"/>
      <c r="H528" s="8"/>
      <c r="I528" s="3"/>
      <c r="J528" s="54"/>
      <c r="K528" s="54"/>
      <c r="L528" s="54"/>
      <c r="M528" s="54"/>
      <c r="N528" s="9"/>
      <c r="O528" s="3"/>
      <c r="P528" s="3"/>
      <c r="Q528" s="9"/>
      <c r="S528" s="3"/>
      <c r="T528" s="3"/>
    </row>
    <row r="529" spans="2:20" ht="16.5" customHeight="1">
      <c r="B529" s="7" t="s">
        <v>309</v>
      </c>
      <c r="C529" t="s">
        <v>330</v>
      </c>
      <c r="D529" s="8">
        <v>0</v>
      </c>
      <c r="E529" s="8">
        <v>0</v>
      </c>
      <c r="F529" s="8">
        <v>0</v>
      </c>
      <c r="G529" s="38">
        <v>0</v>
      </c>
      <c r="H529" s="8">
        <v>10</v>
      </c>
      <c r="I529" s="3">
        <v>0</v>
      </c>
      <c r="J529" s="54">
        <v>0</v>
      </c>
      <c r="K529" s="54">
        <v>0</v>
      </c>
      <c r="L529" s="54">
        <v>0</v>
      </c>
      <c r="M529" s="54">
        <v>0</v>
      </c>
      <c r="N529" s="9"/>
      <c r="O529" s="3">
        <f>SUM(D529:N529)</f>
        <v>10</v>
      </c>
      <c r="P529" s="6">
        <f>(O529/$O$532)*100</f>
        <v>40</v>
      </c>
      <c r="Q529" s="9"/>
      <c r="S529" s="3"/>
      <c r="T529" s="3"/>
    </row>
    <row r="530" spans="2:20" ht="16.5" customHeight="1">
      <c r="B530" s="7"/>
      <c r="C530" t="s">
        <v>310</v>
      </c>
      <c r="D530" s="8">
        <f>10+2</f>
        <v>12</v>
      </c>
      <c r="E530" s="8">
        <v>0</v>
      </c>
      <c r="F530" s="8">
        <v>0</v>
      </c>
      <c r="G530" s="38">
        <v>0</v>
      </c>
      <c r="H530" s="8">
        <v>0</v>
      </c>
      <c r="I530" s="3">
        <v>0</v>
      </c>
      <c r="J530" s="54">
        <v>0</v>
      </c>
      <c r="K530" s="54">
        <v>0</v>
      </c>
      <c r="L530" s="54">
        <v>0</v>
      </c>
      <c r="M530" s="54">
        <v>0</v>
      </c>
      <c r="N530" s="9"/>
      <c r="O530" s="3">
        <f>SUM(D530:N530)</f>
        <v>12</v>
      </c>
      <c r="P530" s="6">
        <f>(O530/$O$532)*100</f>
        <v>48</v>
      </c>
      <c r="Q530" s="9"/>
      <c r="S530" s="3"/>
      <c r="T530" s="3"/>
    </row>
    <row r="531" spans="2:20" ht="16.5" customHeight="1">
      <c r="B531" s="7"/>
      <c r="C531" t="s">
        <v>473</v>
      </c>
      <c r="D531" s="8">
        <v>0</v>
      </c>
      <c r="E531" s="8">
        <v>0</v>
      </c>
      <c r="F531" s="8">
        <v>0</v>
      </c>
      <c r="G531" s="38">
        <v>0</v>
      </c>
      <c r="H531" s="8">
        <v>0</v>
      </c>
      <c r="I531" s="3">
        <v>0</v>
      </c>
      <c r="J531" s="54">
        <v>0</v>
      </c>
      <c r="K531" s="54">
        <v>0</v>
      </c>
      <c r="L531" s="54">
        <v>0</v>
      </c>
      <c r="M531" s="54">
        <v>3</v>
      </c>
      <c r="N531" s="9"/>
      <c r="O531" s="3">
        <f>SUM(D531:N531)</f>
        <v>3</v>
      </c>
      <c r="P531" s="6">
        <f>(O531/$O$532)*100</f>
        <v>12</v>
      </c>
      <c r="Q531" s="9"/>
      <c r="S531" s="3"/>
      <c r="T531" s="3"/>
    </row>
    <row r="532" spans="2:20" ht="16.5" customHeight="1">
      <c r="B532" s="43"/>
      <c r="C532" s="44" t="s">
        <v>8</v>
      </c>
      <c r="D532" s="45">
        <f aca="true" t="shared" si="112" ref="D532:M532">SUM(D528:D531)</f>
        <v>12</v>
      </c>
      <c r="E532" s="45">
        <f t="shared" si="112"/>
        <v>0</v>
      </c>
      <c r="F532" s="45">
        <f t="shared" si="112"/>
        <v>0</v>
      </c>
      <c r="G532" s="46">
        <f t="shared" si="112"/>
        <v>0</v>
      </c>
      <c r="H532" s="45">
        <f t="shared" si="112"/>
        <v>10</v>
      </c>
      <c r="I532" s="47">
        <f t="shared" si="112"/>
        <v>0</v>
      </c>
      <c r="J532" s="56">
        <f t="shared" si="112"/>
        <v>0</v>
      </c>
      <c r="K532" s="56">
        <f t="shared" si="112"/>
        <v>0</v>
      </c>
      <c r="L532" s="56">
        <f t="shared" si="112"/>
        <v>0</v>
      </c>
      <c r="M532" s="56">
        <f t="shared" si="112"/>
        <v>3</v>
      </c>
      <c r="N532" s="48"/>
      <c r="O532" s="47">
        <f>SUM(O528:O531)</f>
        <v>25</v>
      </c>
      <c r="P532" s="49">
        <f>(O532/$O$535)*100</f>
        <v>0.1552987948813517</v>
      </c>
      <c r="Q532" s="48"/>
      <c r="S532" s="3"/>
      <c r="T532" s="3"/>
    </row>
    <row r="533" spans="2:20" ht="16.5" customHeight="1" thickBot="1">
      <c r="B533" s="7"/>
      <c r="D533" s="8"/>
      <c r="E533" s="8"/>
      <c r="F533" s="8"/>
      <c r="G533" s="8"/>
      <c r="H533" s="8"/>
      <c r="I533" s="8"/>
      <c r="J533" s="38"/>
      <c r="K533" s="3"/>
      <c r="L533" s="54"/>
      <c r="M533" s="54"/>
      <c r="N533" s="9"/>
      <c r="O533" s="3"/>
      <c r="P533" s="3"/>
      <c r="Q533" s="9"/>
      <c r="S533" s="3"/>
      <c r="T533" s="3"/>
    </row>
    <row r="534" spans="2:20" ht="16.5" customHeight="1">
      <c r="B534" s="57"/>
      <c r="C534" s="58"/>
      <c r="D534" s="59"/>
      <c r="E534" s="59"/>
      <c r="F534" s="60"/>
      <c r="G534" s="60"/>
      <c r="H534" s="59"/>
      <c r="I534" s="59"/>
      <c r="J534" s="61"/>
      <c r="K534" s="62"/>
      <c r="L534" s="63"/>
      <c r="M534" s="63"/>
      <c r="N534" s="64"/>
      <c r="O534" s="62"/>
      <c r="P534" s="62"/>
      <c r="Q534" s="64"/>
      <c r="S534" s="3"/>
      <c r="T534" s="3"/>
    </row>
    <row r="535" spans="2:20" ht="16.5" customHeight="1">
      <c r="B535" s="65"/>
      <c r="C535" s="66" t="s">
        <v>7</v>
      </c>
      <c r="D535" s="67">
        <f aca="true" t="shared" si="113" ref="D535:M535">D13+D24+D33+D38+D63+D80+D86+D89+D95+D113+D123+D128+D140+D145+D162+D177+D185+D194+D206+D217+D230+D238+D255+D263+D272+D277+D284+D304+D310+D315+D319+D322+D330+D335+D352+D371+D378+D389+D412+D415+D418+D425+D429+D443+D464+D470+D480+D483+D490+D499+D517+D527+D532</f>
        <v>1490</v>
      </c>
      <c r="E535" s="67">
        <f t="shared" si="113"/>
        <v>1532</v>
      </c>
      <c r="F535" s="67">
        <f t="shared" si="113"/>
        <v>921</v>
      </c>
      <c r="G535" s="67">
        <f t="shared" si="113"/>
        <v>1470</v>
      </c>
      <c r="H535" s="67">
        <f t="shared" si="113"/>
        <v>931</v>
      </c>
      <c r="I535" s="67">
        <f t="shared" si="113"/>
        <v>1535</v>
      </c>
      <c r="J535" s="67">
        <f t="shared" si="113"/>
        <v>2016</v>
      </c>
      <c r="K535" s="67">
        <f t="shared" si="113"/>
        <v>1903</v>
      </c>
      <c r="L535" s="67">
        <f t="shared" si="113"/>
        <v>2388</v>
      </c>
      <c r="M535" s="68">
        <f t="shared" si="113"/>
        <v>1912</v>
      </c>
      <c r="N535" s="69"/>
      <c r="O535" s="66">
        <f>O13+O24+O33+O38+O63+O80+O86+O89+O95+O113+O123+O128+O140+O145+O162+O177+O185+O194+O206+O217+O230+O238+O255+O263+O272+O277+O284+O304+O310+O315+O319+O322+O330+O335+O352+O371+O378+O389+O412+O415+O418+O425+O429+O443+O464+O470+O480+O483+O490+O499+O517+O527+O532</f>
        <v>16098</v>
      </c>
      <c r="P535" s="70">
        <f>P13+P24+P33+P38+P63+P80+P86+P89+P95+P113+P123+P128+P140+P145+P162+P177+P185+P194+P206+P217+P230+P238+P255+P263+P272+P277+P284+P304+P310+P315+P319+P322+P330+P335+P352+P371+P378+P389+P412+P415+P418+P425+P429+P443+P464+P470+P480+P483+P490+P499+P517+P527+P532</f>
        <v>100</v>
      </c>
      <c r="Q535" s="69"/>
      <c r="R535" s="3"/>
      <c r="S535" s="3">
        <f>SUM(D535:N535)</f>
        <v>16098</v>
      </c>
      <c r="T535" s="3"/>
    </row>
    <row r="536" spans="2:20" ht="16.5" customHeight="1">
      <c r="B536" s="65"/>
      <c r="C536" s="71" t="s">
        <v>336</v>
      </c>
      <c r="D536" s="72">
        <f aca="true" t="shared" si="114" ref="D536:M536">(D535/$O535)*100</f>
        <v>9.255808174928562</v>
      </c>
      <c r="E536" s="72">
        <f t="shared" si="114"/>
        <v>9.516710150329233</v>
      </c>
      <c r="F536" s="72">
        <f t="shared" si="114"/>
        <v>5.721207603428997</v>
      </c>
      <c r="G536" s="72">
        <f t="shared" si="114"/>
        <v>9.131569139023481</v>
      </c>
      <c r="H536" s="72">
        <f t="shared" si="114"/>
        <v>5.7833271213815385</v>
      </c>
      <c r="I536" s="72">
        <f t="shared" si="114"/>
        <v>9.535346005714995</v>
      </c>
      <c r="J536" s="72">
        <f t="shared" si="114"/>
        <v>12.523294819232204</v>
      </c>
      <c r="K536" s="73">
        <f t="shared" si="114"/>
        <v>11.821344266368493</v>
      </c>
      <c r="L536" s="73">
        <f t="shared" si="114"/>
        <v>14.834140887066717</v>
      </c>
      <c r="M536" s="73">
        <f t="shared" si="114"/>
        <v>11.87725183252578</v>
      </c>
      <c r="N536" s="69"/>
      <c r="O536" s="70">
        <f>SUM(D536:N536)</f>
        <v>100.00000000000003</v>
      </c>
      <c r="P536" s="70"/>
      <c r="Q536" s="69"/>
      <c r="R536" s="3"/>
      <c r="S536" s="3"/>
      <c r="T536" s="3"/>
    </row>
    <row r="537" spans="2:17" ht="15.75" thickBot="1">
      <c r="B537" s="74"/>
      <c r="C537" s="75"/>
      <c r="D537" s="76"/>
      <c r="E537" s="76"/>
      <c r="F537" s="76"/>
      <c r="G537" s="76"/>
      <c r="H537" s="76"/>
      <c r="I537" s="76"/>
      <c r="J537" s="77"/>
      <c r="K537" s="75"/>
      <c r="L537" s="78"/>
      <c r="M537" s="78"/>
      <c r="N537" s="79"/>
      <c r="O537" s="75"/>
      <c r="P537" s="75"/>
      <c r="Q537" s="79"/>
    </row>
    <row r="538" spans="3:20" ht="15.75">
      <c r="C538" s="1"/>
      <c r="O538" s="3" t="s">
        <v>0</v>
      </c>
      <c r="P538" s="3"/>
      <c r="Q538" s="3"/>
      <c r="R538" s="3"/>
      <c r="S538" s="3"/>
      <c r="T538" s="3"/>
    </row>
    <row r="539" spans="2:20" ht="15.75">
      <c r="B539" s="1" t="s">
        <v>311</v>
      </c>
      <c r="C539" s="17"/>
      <c r="O539" s="3"/>
      <c r="P539" s="3"/>
      <c r="Q539" s="3"/>
      <c r="R539" s="3"/>
      <c r="S539" s="3"/>
      <c r="T539" s="3"/>
    </row>
    <row r="540" spans="3:20" ht="15.75">
      <c r="C540" s="1" t="s">
        <v>314</v>
      </c>
      <c r="O540" s="3"/>
      <c r="P540" s="3"/>
      <c r="Q540" s="3"/>
      <c r="R540" s="3"/>
      <c r="S540" s="3"/>
      <c r="T540" s="3"/>
    </row>
    <row r="541" spans="3:20" ht="15">
      <c r="C541" s="7"/>
      <c r="O541" s="3" t="s">
        <v>0</v>
      </c>
      <c r="P541" s="3"/>
      <c r="Q541" s="3"/>
      <c r="R541" s="3"/>
      <c r="S541" s="3"/>
      <c r="T541" s="3"/>
    </row>
  </sheetData>
  <mergeCells count="4">
    <mergeCell ref="B1:Q1"/>
    <mergeCell ref="B2:Q2"/>
    <mergeCell ref="B3:Q3"/>
    <mergeCell ref="B4:Q4"/>
  </mergeCells>
  <printOptions horizontalCentered="1"/>
  <pageMargins left="0.25" right="0.25" top="0.5" bottom="0.5" header="0.5" footer="0.5"/>
  <pageSetup horizontalDpi="300" verticalDpi="300" orientation="portrait" scale="50" r:id="rId1"/>
  <headerFooter alignWithMargins="0"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grubb</dc:creator>
  <cp:keywords/>
  <dc:description/>
  <cp:lastModifiedBy>GrubbN</cp:lastModifiedBy>
  <cp:lastPrinted>2003-03-17T20:07:25Z</cp:lastPrinted>
  <dcterms:created xsi:type="dcterms:W3CDTF">1999-02-24T19:14:30Z</dcterms:created>
  <dcterms:modified xsi:type="dcterms:W3CDTF">2004-03-13T14:15:59Z</dcterms:modified>
  <cp:category/>
  <cp:version/>
  <cp:contentType/>
  <cp:contentStatus/>
</cp:coreProperties>
</file>