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5" yWindow="150" windowWidth="5745" windowHeight="6165" tabRatio="663" activeTab="0"/>
  </bookViews>
  <sheets>
    <sheet name="IOS" sheetId="1" r:id="rId1"/>
    <sheet name="meta" sheetId="2" r:id="rId2"/>
    <sheet name="data" sheetId="3" r:id="rId3"/>
    <sheet name="raw data" sheetId="4" r:id="rId4"/>
    <sheet name="alk vs depth" sheetId="5" r:id="rId5"/>
    <sheet name="ALK VS DIC" sheetId="6" r:id="rId6"/>
    <sheet name="ALK VS NO3" sheetId="7" r:id="rId7"/>
    <sheet name="alk vs o2" sheetId="8" r:id="rId8"/>
    <sheet name="ALK VS PO4" sheetId="9" r:id="rId9"/>
    <sheet name="ALK VS SiO4" sheetId="10" r:id="rId10"/>
    <sheet name="ALK VS SAL" sheetId="11" r:id="rId11"/>
    <sheet name="alk vs temp" sheetId="12" r:id="rId12"/>
    <sheet name="DIC vs depth" sheetId="13" r:id="rId13"/>
    <sheet name="DIC VS NO3" sheetId="14" r:id="rId14"/>
    <sheet name="DIC VS PO4" sheetId="15" r:id="rId15"/>
    <sheet name="DIC VS O2" sheetId="16" r:id="rId16"/>
    <sheet name="DIC VS SAL" sheetId="17" r:id="rId17"/>
    <sheet name="DIC VS SIO4" sheetId="18" r:id="rId18"/>
    <sheet name="DIC VS TEMP" sheetId="19" r:id="rId19"/>
  </sheets>
  <definedNames/>
  <calcPr fullCalcOnLoad="1"/>
</workbook>
</file>

<file path=xl/sharedStrings.xml><?xml version="1.0" encoding="utf-8"?>
<sst xmlns="http://schemas.openxmlformats.org/spreadsheetml/2006/main" count="1657" uniqueCount="183">
  <si>
    <t>TABULATED AT SEA May/June 2001  F.W., M.R.</t>
  </si>
  <si>
    <t>Sigmat calculated from Frank's Cruise 9901 data formulas</t>
  </si>
  <si>
    <t>DIC and Alkalinity were not sampled at P4</t>
  </si>
  <si>
    <t>Nom.</t>
  </si>
  <si>
    <t>CTD</t>
  </si>
  <si>
    <t>Bottle</t>
  </si>
  <si>
    <t xml:space="preserve">cast </t>
  </si>
  <si>
    <t>Depth</t>
  </si>
  <si>
    <t>Temp.</t>
  </si>
  <si>
    <t>Sal</t>
  </si>
  <si>
    <t>Fluo</t>
  </si>
  <si>
    <t>Trans</t>
  </si>
  <si>
    <t>Sig-t</t>
  </si>
  <si>
    <t>Par</t>
  </si>
  <si>
    <t>O2</t>
  </si>
  <si>
    <t>Sal.</t>
  </si>
  <si>
    <t>NO3</t>
  </si>
  <si>
    <t>PO4</t>
  </si>
  <si>
    <t>SiO4</t>
  </si>
  <si>
    <t>Si:N</t>
  </si>
  <si>
    <t>N:P</t>
  </si>
  <si>
    <t>Chl a</t>
  </si>
  <si>
    <t>Cocco</t>
  </si>
  <si>
    <t>Alk</t>
  </si>
  <si>
    <t xml:space="preserve">Alk </t>
  </si>
  <si>
    <t>DIC</t>
  </si>
  <si>
    <t>#</t>
  </si>
  <si>
    <t>SN</t>
  </si>
  <si>
    <t>(m)</t>
  </si>
  <si>
    <t>(dbar)</t>
  </si>
  <si>
    <t>(C)</t>
  </si>
  <si>
    <t>umol/kg</t>
  </si>
  <si>
    <t>ml/l</t>
  </si>
  <si>
    <t>mL/L</t>
  </si>
  <si>
    <t>uM/kg</t>
  </si>
  <si>
    <t>uM/L</t>
  </si>
  <si>
    <t>ug/L</t>
  </si>
  <si>
    <t>flag</t>
  </si>
  <si>
    <t>Flag</t>
  </si>
  <si>
    <t>Comments</t>
  </si>
  <si>
    <t>-</t>
  </si>
  <si>
    <t>x</t>
  </si>
  <si>
    <t>poor</t>
  </si>
  <si>
    <t>poor endpoint</t>
  </si>
  <si>
    <t>B-20</t>
  </si>
  <si>
    <t>f</t>
  </si>
  <si>
    <t>f,c</t>
  </si>
  <si>
    <t>reversed 614 &amp; 613</t>
  </si>
  <si>
    <t>Bot-20</t>
  </si>
  <si>
    <t xml:space="preserve">cruise </t>
  </si>
  <si>
    <t>2001-08</t>
  </si>
  <si>
    <t>ship</t>
  </si>
  <si>
    <t>Tully</t>
  </si>
  <si>
    <t xml:space="preserve">dates </t>
  </si>
  <si>
    <t>June 16-June 25 2001</t>
  </si>
  <si>
    <t xml:space="preserve">Chief Scientist  </t>
  </si>
  <si>
    <t>Frank Whitney</t>
  </si>
  <si>
    <t xml:space="preserve"> </t>
  </si>
  <si>
    <t>Station P 26-Samples were collected in 500ml bottles, to which 200 microlitres of HgCl2 was added.</t>
  </si>
  <si>
    <t>Station P20, P16, P12 -Samples were collected in 250ml bottles, to which 200 microlitres of HgCl2 was added.</t>
  </si>
  <si>
    <t>Alkalinity and DIC samples were taken from the same bottle.</t>
  </si>
  <si>
    <t>results suspect due to large difference between replicates</t>
  </si>
  <si>
    <t>DIC and Alkalinity were not sampled at P4.</t>
  </si>
  <si>
    <t xml:space="preserve">Total Alkalinity </t>
  </si>
  <si>
    <t xml:space="preserve">CRM used? </t>
  </si>
  <si>
    <t>Dickson</t>
  </si>
  <si>
    <t xml:space="preserve">CRM batch </t>
  </si>
  <si>
    <t>certified value</t>
  </si>
  <si>
    <t>2342.09+/-0.67</t>
  </si>
  <si>
    <t xml:space="preserve">Acid batch </t>
  </si>
  <si>
    <t>acid concentration</t>
  </si>
  <si>
    <t xml:space="preserve">cell type, open or closed </t>
  </si>
  <si>
    <t>open</t>
  </si>
  <si>
    <t>sample weight</t>
  </si>
  <si>
    <t xml:space="preserve">70-80 grams </t>
  </si>
  <si>
    <t>avg CRM correction</t>
  </si>
  <si>
    <t>stdev CRM correction</t>
  </si>
  <si>
    <t>correction formula</t>
  </si>
  <si>
    <t>ALK was corrected using the following formula</t>
  </si>
  <si>
    <t>500ml</t>
  </si>
  <si>
    <t>(certified value/daily standard) X analyzed sample value  X 1.0004 (HgCl2 correction)</t>
  </si>
  <si>
    <t>250 ml</t>
  </si>
  <si>
    <t>(certified value/daily standard) X analyzed sample value  X 1.0008 (HgCl2 correction)</t>
  </si>
  <si>
    <t>Replicates</t>
  </si>
  <si>
    <t>Absolute</t>
  </si>
  <si>
    <t>Average</t>
  </si>
  <si>
    <t>Difference</t>
  </si>
  <si>
    <t>600/601</t>
  </si>
  <si>
    <t>682/681</t>
  </si>
  <si>
    <t>average</t>
  </si>
  <si>
    <t>standard deviation</t>
  </si>
  <si>
    <t>replicate samples labelled only 581</t>
  </si>
  <si>
    <t>replicate samples labelled only 580</t>
  </si>
  <si>
    <t>replicate samples labelled only 579</t>
  </si>
  <si>
    <t>replicate samples labelled only 578</t>
  </si>
  <si>
    <t>replicate samples labelled only 577</t>
  </si>
  <si>
    <t>Reference  - Reference materials for oceanic CO2 analysis:2 A method  for the certifiaction of total alkalinity</t>
  </si>
  <si>
    <t xml:space="preserve">                 A.G. Dickson, J.D. Afghan, and G.C. Anderson</t>
  </si>
  <si>
    <t xml:space="preserve">Program from - Ernie Lewis </t>
  </si>
  <si>
    <t xml:space="preserve">Total dissolved inorganic carbon </t>
  </si>
  <si>
    <t xml:space="preserve">technique for standardization </t>
  </si>
  <si>
    <t xml:space="preserve">Na2CO3 </t>
  </si>
  <si>
    <t xml:space="preserve">sample volume </t>
  </si>
  <si>
    <t xml:space="preserve">data corrected using CRM? </t>
  </si>
  <si>
    <t>yes</t>
  </si>
  <si>
    <t>CRM used</t>
  </si>
  <si>
    <t>Dickson/IOS</t>
  </si>
  <si>
    <t xml:space="preserve">batch numbers of CRMs </t>
  </si>
  <si>
    <t>Dickson 54/ IOS 11</t>
  </si>
  <si>
    <t>Dickson certified value</t>
  </si>
  <si>
    <t>2107.35+/-0.42</t>
  </si>
  <si>
    <t>IOS standard value</t>
  </si>
  <si>
    <t xml:space="preserve">poisoning correction (dilution concentration applied or not) </t>
  </si>
  <si>
    <t>Yes</t>
  </si>
  <si>
    <t>DIC was corrected using the following formula</t>
  </si>
  <si>
    <t>when Dickson CRM used</t>
  </si>
  <si>
    <t>(certified value/daily standard) X analyzed sample value  X 1.0002 (HgCl2 correction)</t>
  </si>
  <si>
    <t>(IOS calibrated value/daily standard) X analyzed sample value  X 1.0004 (HgCl2 correction)</t>
  </si>
  <si>
    <t>when IOSstandard was used</t>
  </si>
  <si>
    <t>(IOS calibrated value/daily standard) X analyzed sample value  X 1.0002 (HgCl2 correction)</t>
  </si>
  <si>
    <t>Reference- DOE 1994 Handbook of Methods for the determination of the parameters of the oceanic carbon dioxide system,</t>
  </si>
  <si>
    <t xml:space="preserve">                 Version 2, A.G. Dickson and C.Goyet (editors),</t>
  </si>
  <si>
    <t>Cruise: 2001-08  Station: Z3    UTC Date: 01 06 16  UTC Time: 1041</t>
  </si>
  <si>
    <t>Lat: 52:59.99N   Long: 144:59.96W   Cast No: 180</t>
  </si>
  <si>
    <t xml:space="preserve">Cruise: 2001-08  Station: Z3    UTC Date: 01 06 16  UTC Time: </t>
  </si>
  <si>
    <t>Lat: 52:59.99N   Long: 144:59.96W   Cast No: 181</t>
  </si>
  <si>
    <t>DMS cast</t>
  </si>
  <si>
    <t>Cruise: 2001-08  Station: PR2    UTC Date: 01 06 17  UTC Time: 1332</t>
  </si>
  <si>
    <t>Lat: 51:10.08N   Long: 145:49.80W   Cast No: 184</t>
  </si>
  <si>
    <t>pH</t>
  </si>
  <si>
    <t>Cruise: 2001-08  Station: P26    UTC Date: 01 06 18  UTC Time: 1843</t>
  </si>
  <si>
    <t>Lat: 49:59.34N   Long: 145:01.14W   Cast No: 186</t>
  </si>
  <si>
    <t>Deep cast</t>
  </si>
  <si>
    <t>Cruise: 2001-08  Station: P26    UTC Date: 01 06 19  UTC Time: 1121</t>
  </si>
  <si>
    <t>Lat: 49:59.97N   Long: 145:00.45W   Cast No: 187</t>
  </si>
  <si>
    <t>P26, PP cast by Go-flos</t>
  </si>
  <si>
    <t>June xx, 2001</t>
  </si>
  <si>
    <t>2 m</t>
  </si>
  <si>
    <t>5 m</t>
  </si>
  <si>
    <t>10 m</t>
  </si>
  <si>
    <t>20 m</t>
  </si>
  <si>
    <t>30 m</t>
  </si>
  <si>
    <t>50 m</t>
  </si>
  <si>
    <t>70 m</t>
  </si>
  <si>
    <t>100 m</t>
  </si>
  <si>
    <t>Cruise: 2001-08  Station: P20    UTC Date: 01 06 21  UTC Time: 1205</t>
  </si>
  <si>
    <t>Lat: 49:34.02N   Long: 138:40.07W   Cast No: 196</t>
  </si>
  <si>
    <t>DMS cast morning</t>
  </si>
  <si>
    <t>Cruise: 2001-08  Station: P20    UTC Date: 01 06 21  UTC Time: 2028</t>
  </si>
  <si>
    <t>Lat: 49:33.85N   Long: 138:39.94W   Cast No: 197</t>
  </si>
  <si>
    <t>DMS cast afternoon  plus TCO2 reps</t>
  </si>
  <si>
    <t>Cruise: 2001-08  Station: P20    UTC Date: 01 06 21  UTC Time: 2315</t>
  </si>
  <si>
    <t>Lat: 49:33.85N   Long: 138:39.93W   Cast No: 198</t>
  </si>
  <si>
    <t>Deep  cast</t>
  </si>
  <si>
    <t>Cruise: 2001-08  Station: P20    UTC Date: 01 06 22  UTC Time: 0323</t>
  </si>
  <si>
    <t>Lat: 49:34.12N   Long: 138:40.08W   Cast No: 199</t>
  </si>
  <si>
    <t>DMS cast evening</t>
  </si>
  <si>
    <t>Cruise: 2001-08  Station: P16    UTC Date: 01 06 22  UTC Time: 2329</t>
  </si>
  <si>
    <t>Lat: 49:16.88N   Long: 134:39.81W   Cast No: 203</t>
  </si>
  <si>
    <t xml:space="preserve">DMS cast </t>
  </si>
  <si>
    <t>Cruise: 2001-08  Station: P16    UTC Date: 01 06 23  UTC Time: 0401</t>
  </si>
  <si>
    <t>Lat: 49:17.05N   Long: 134:39.86W   Cast No: 204</t>
  </si>
  <si>
    <t xml:space="preserve">Deep cast </t>
  </si>
  <si>
    <t>Cruise: 2001-08  Station: P12    UTC Date: 01 06 24  UTC Time: 0902</t>
  </si>
  <si>
    <t>Lat: 48:58.14N   Long: 130:39.92W   Cast No: 209</t>
  </si>
  <si>
    <t>Cruise: 2001-08  Station: P12    UTC Date: 01 06 24  UTC Time: 1954</t>
  </si>
  <si>
    <t>Lat: 48:58.25N   Long: 130:39.99W   Cast No: 211</t>
  </si>
  <si>
    <t>Cruise: 2001-08  Station: P4    UTC Date: 01 06 25  UTC Time: 2013</t>
  </si>
  <si>
    <t>Lat: 48:38.95N   Long: 126:39.94W   Cast No: 219</t>
  </si>
  <si>
    <t>Cruise: 2001-08  Station: P04    UTC Date: 01 06 26  UTC Time: 0322</t>
  </si>
  <si>
    <t>Lat: 48:39.04N   Long: 126:39.99W   Cast No: 220</t>
  </si>
  <si>
    <t xml:space="preserve">          250 ml bottle</t>
  </si>
  <si>
    <t xml:space="preserve">         500 ml bottle</t>
  </si>
  <si>
    <t>sample #</t>
  </si>
  <si>
    <t>standard</t>
  </si>
  <si>
    <t xml:space="preserve">standard </t>
  </si>
  <si>
    <t>uncorr.</t>
  </si>
  <si>
    <t>type</t>
  </si>
  <si>
    <t>value</t>
  </si>
  <si>
    <t>corrected</t>
  </si>
  <si>
    <t>correction</t>
  </si>
  <si>
    <t>ss11</t>
  </si>
  <si>
    <t>dickson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</si>
</sst>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000"/>
    <numFmt numFmtId="174" formatCode="0.000"/>
    <numFmt numFmtId="175" formatCode="0.0"/>
    <numFmt numFmtId="176" formatCode="0.000E+00"/>
    <numFmt numFmtId="177" formatCode="0.0000E+00"/>
    <numFmt numFmtId="178" formatCode="0.00000E+00"/>
    <numFmt numFmtId="179" formatCode="0.000000E+00"/>
    <numFmt numFmtId="180" formatCode="0.0000000E+00"/>
    <numFmt numFmtId="181" formatCode="0.00000000E+00"/>
    <numFmt numFmtId="182" formatCode="0.000000000E+00"/>
    <numFmt numFmtId="183" formatCode="0.0000000000E+00"/>
    <numFmt numFmtId="184" formatCode="0.00000000000E+00"/>
    <numFmt numFmtId="185" formatCode="0.000000000000E+00"/>
    <numFmt numFmtId="186" formatCode="0.0000000000000E+00"/>
    <numFmt numFmtId="187" formatCode="0.00000000000000E+00"/>
    <numFmt numFmtId="188" formatCode="0.000000000000000E+00"/>
    <numFmt numFmtId="189" formatCode="0.0E+00"/>
    <numFmt numFmtId="190" formatCode="0E+00"/>
    <numFmt numFmtId="191" formatCode="0.000_)"/>
    <numFmt numFmtId="192" formatCode="0.00_)"/>
    <numFmt numFmtId="193" formatCode="0.0_)"/>
    <numFmt numFmtId="194" formatCode="0_)"/>
    <numFmt numFmtId="195" formatCode="0.0%"/>
    <numFmt numFmtId="196" formatCode="0.00000"/>
    <numFmt numFmtId="197" formatCode="0.000000"/>
  </numFmts>
  <fonts count="12">
    <font>
      <sz val="10"/>
      <name val="Arial"/>
      <family val="0"/>
    </font>
    <font>
      <sz val="10"/>
      <name val="Arial MT"/>
      <family val="0"/>
    </font>
    <font>
      <sz val="10"/>
      <color indexed="8"/>
      <name val="Arial MT"/>
      <family val="0"/>
    </font>
    <font>
      <sz val="10"/>
      <color indexed="8"/>
      <name val="Courier"/>
      <family val="0"/>
    </font>
    <font>
      <sz val="10"/>
      <name val="TimesNewRomanPS"/>
      <family val="0"/>
    </font>
    <font>
      <sz val="10"/>
      <color indexed="4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Courier"/>
      <family val="3"/>
    </font>
    <font>
      <i/>
      <sz val="10"/>
      <name val="Arial MT"/>
      <family val="0"/>
    </font>
    <font>
      <sz val="10"/>
      <color indexed="8"/>
      <name val="Arial"/>
      <family val="2"/>
    </font>
    <font>
      <sz val="8"/>
      <color indexed="8"/>
      <name val="Helv"/>
      <family val="0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" fillId="0" borderId="0">
      <alignment/>
      <protection/>
    </xf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72" fontId="1" fillId="0" borderId="0" xfId="19" applyFont="1">
      <alignment/>
      <protection/>
    </xf>
    <xf numFmtId="2" fontId="1" fillId="0" borderId="0" xfId="19" applyNumberFormat="1" applyFont="1">
      <alignment/>
      <protection/>
    </xf>
    <xf numFmtId="175" fontId="1" fillId="0" borderId="0" xfId="19" applyNumberFormat="1" applyFont="1">
      <alignment/>
      <protection/>
    </xf>
    <xf numFmtId="172" fontId="2" fillId="0" borderId="0" xfId="19" applyFont="1">
      <alignment/>
      <protection/>
    </xf>
    <xf numFmtId="172" fontId="3" fillId="0" borderId="0" xfId="19" applyNumberFormat="1" applyFont="1" applyAlignment="1" applyProtection="1">
      <alignment horizontal="left"/>
      <protection locked="0"/>
    </xf>
    <xf numFmtId="2" fontId="2" fillId="0" borderId="0" xfId="19" applyNumberFormat="1" applyFont="1">
      <alignment/>
      <protection/>
    </xf>
    <xf numFmtId="175" fontId="2" fillId="0" borderId="0" xfId="19" applyNumberFormat="1" applyFont="1">
      <alignment/>
      <protection/>
    </xf>
    <xf numFmtId="172" fontId="1" fillId="0" borderId="0" xfId="19" applyNumberFormat="1" applyFont="1" applyAlignment="1" applyProtection="1">
      <alignment horizontal="center"/>
      <protection/>
    </xf>
    <xf numFmtId="2" fontId="1" fillId="0" borderId="0" xfId="19" applyNumberFormat="1" applyFont="1" applyAlignment="1" applyProtection="1">
      <alignment horizontal="center"/>
      <protection/>
    </xf>
    <xf numFmtId="172" fontId="3" fillId="0" borderId="0" xfId="19" applyNumberFormat="1" applyFont="1" applyAlignment="1" applyProtection="1">
      <alignment horizontal="left"/>
      <protection locked="0"/>
    </xf>
    <xf numFmtId="175" fontId="1" fillId="0" borderId="0" xfId="19" applyNumberFormat="1" applyFont="1" applyAlignment="1" applyProtection="1">
      <alignment horizontal="right"/>
      <protection/>
    </xf>
    <xf numFmtId="2" fontId="1" fillId="0" borderId="0" xfId="19" applyNumberFormat="1" applyFont="1" applyAlignment="1" applyProtection="1">
      <alignment horizontal="right"/>
      <protection/>
    </xf>
    <xf numFmtId="172" fontId="1" fillId="0" borderId="0" xfId="19" applyNumberFormat="1" applyFont="1" applyAlignment="1" applyProtection="1">
      <alignment horizontal="left"/>
      <protection/>
    </xf>
    <xf numFmtId="172" fontId="1" fillId="0" borderId="0" xfId="19" applyNumberFormat="1" applyFont="1" applyAlignment="1" applyProtection="1">
      <alignment horizontal="fill"/>
      <protection/>
    </xf>
    <xf numFmtId="2" fontId="1" fillId="0" borderId="0" xfId="19" applyNumberFormat="1" applyFont="1" applyAlignment="1" applyProtection="1">
      <alignment horizontal="fill"/>
      <protection/>
    </xf>
    <xf numFmtId="175" fontId="1" fillId="0" borderId="0" xfId="19" applyNumberFormat="1" applyFont="1" applyAlignment="1" applyProtection="1">
      <alignment horizontal="fill"/>
      <protection/>
    </xf>
    <xf numFmtId="174" fontId="0" fillId="0" borderId="0" xfId="19" applyNumberFormat="1" applyFont="1">
      <alignment/>
      <protection/>
    </xf>
    <xf numFmtId="193" fontId="4" fillId="0" borderId="0" xfId="19" applyNumberFormat="1" applyFont="1" applyProtection="1">
      <alignment/>
      <protection/>
    </xf>
    <xf numFmtId="172" fontId="1" fillId="0" borderId="0" xfId="19" applyFont="1" applyAlignment="1">
      <alignment horizontal="center"/>
      <protection/>
    </xf>
    <xf numFmtId="0" fontId="1" fillId="0" borderId="0" xfId="19" applyNumberFormat="1" applyFont="1" applyAlignment="1">
      <alignment horizontal="center"/>
      <protection/>
    </xf>
    <xf numFmtId="0" fontId="2" fillId="0" borderId="0" xfId="19" applyNumberFormat="1" applyFont="1" applyAlignment="1">
      <alignment horizontal="center"/>
      <protection/>
    </xf>
    <xf numFmtId="0" fontId="1" fillId="0" borderId="0" xfId="19" applyNumberFormat="1" applyFont="1" applyAlignment="1" applyProtection="1">
      <alignment horizontal="center"/>
      <protection/>
    </xf>
    <xf numFmtId="2" fontId="0" fillId="0" borderId="0" xfId="0" applyNumberFormat="1" applyAlignment="1">
      <alignment/>
    </xf>
    <xf numFmtId="0" fontId="1" fillId="0" borderId="0" xfId="19" applyNumberFormat="1" applyFont="1" applyAlignment="1">
      <alignment horizontal="left"/>
      <protection/>
    </xf>
    <xf numFmtId="0" fontId="1" fillId="0" borderId="0" xfId="19" applyNumberFormat="1" applyFont="1" applyAlignment="1" applyProtection="1">
      <alignment horizontal="fill"/>
      <protection/>
    </xf>
    <xf numFmtId="174" fontId="1" fillId="0" borderId="0" xfId="19" applyNumberFormat="1" applyFont="1" applyAlignment="1" applyProtection="1">
      <alignment horizontal="fill"/>
      <protection/>
    </xf>
    <xf numFmtId="174" fontId="1" fillId="0" borderId="0" xfId="19" applyNumberFormat="1" applyFont="1" applyAlignment="1">
      <alignment horizontal="right"/>
      <protection/>
    </xf>
    <xf numFmtId="174" fontId="2" fillId="0" borderId="0" xfId="19" applyNumberFormat="1" applyFont="1" applyAlignment="1">
      <alignment horizontal="right"/>
      <protection/>
    </xf>
    <xf numFmtId="174" fontId="1" fillId="0" borderId="0" xfId="19" applyNumberFormat="1" applyFont="1" applyAlignment="1" applyProtection="1">
      <alignment horizontal="right"/>
      <protection/>
    </xf>
    <xf numFmtId="175" fontId="0" fillId="0" borderId="0" xfId="0" applyNumberFormat="1" applyAlignment="1">
      <alignment/>
    </xf>
    <xf numFmtId="175" fontId="1" fillId="0" borderId="0" xfId="19" applyNumberFormat="1" applyFont="1" applyAlignment="1" applyProtection="1">
      <alignment horizontal="center"/>
      <protection/>
    </xf>
    <xf numFmtId="174" fontId="1" fillId="0" borderId="0" xfId="19" applyNumberFormat="1" applyFont="1">
      <alignment/>
      <protection/>
    </xf>
    <xf numFmtId="174" fontId="2" fillId="0" borderId="0" xfId="19" applyNumberFormat="1" applyFont="1">
      <alignment/>
      <protection/>
    </xf>
    <xf numFmtId="174" fontId="1" fillId="0" borderId="0" xfId="19" applyNumberFormat="1" applyFont="1" applyAlignment="1" applyProtection="1">
      <alignment horizontal="center"/>
      <protection/>
    </xf>
    <xf numFmtId="174" fontId="0" fillId="0" borderId="0" xfId="0" applyNumberFormat="1" applyAlignment="1">
      <alignment/>
    </xf>
    <xf numFmtId="175" fontId="3" fillId="0" borderId="0" xfId="19" applyNumberFormat="1" applyFont="1" applyAlignment="1" applyProtection="1">
      <alignment horizontal="left"/>
      <protection locked="0"/>
    </xf>
    <xf numFmtId="173" fontId="5" fillId="0" borderId="0" xfId="0" applyNumberFormat="1" applyFont="1" applyAlignment="1">
      <alignment horizontal="left"/>
    </xf>
    <xf numFmtId="175" fontId="0" fillId="0" borderId="0" xfId="0" applyNumberFormat="1" applyAlignment="1" applyProtection="1">
      <alignment horizontal="right"/>
      <protection/>
    </xf>
    <xf numFmtId="2" fontId="1" fillId="0" borderId="0" xfId="19" applyNumberFormat="1" applyFont="1" applyAlignment="1">
      <alignment horizontal="center"/>
      <protection/>
    </xf>
    <xf numFmtId="192" fontId="1" fillId="0" borderId="0" xfId="19" applyNumberFormat="1" applyFont="1">
      <alignment/>
      <protection/>
    </xf>
    <xf numFmtId="192" fontId="2" fillId="0" borderId="0" xfId="19" applyNumberFormat="1" applyFont="1" applyProtection="1">
      <alignment/>
      <protection/>
    </xf>
    <xf numFmtId="192" fontId="1" fillId="0" borderId="0" xfId="19" applyNumberFormat="1" applyFont="1" applyProtection="1">
      <alignment/>
      <protection/>
    </xf>
    <xf numFmtId="192" fontId="1" fillId="0" borderId="0" xfId="19" applyNumberFormat="1" applyFont="1" applyAlignment="1" applyProtection="1">
      <alignment horizontal="center"/>
      <protection/>
    </xf>
    <xf numFmtId="192" fontId="1" fillId="0" borderId="0" xfId="19" applyNumberFormat="1" applyFont="1" applyAlignment="1" applyProtection="1">
      <alignment horizontal="fill"/>
      <protection/>
    </xf>
    <xf numFmtId="175" fontId="1" fillId="0" borderId="0" xfId="19" applyNumberFormat="1" applyFont="1" applyAlignment="1">
      <alignment horizontal="center"/>
      <protection/>
    </xf>
    <xf numFmtId="2" fontId="1" fillId="0" borderId="0" xfId="19" applyNumberFormat="1" applyFont="1" applyAlignment="1">
      <alignment horizontal="right"/>
      <protection/>
    </xf>
    <xf numFmtId="2" fontId="2" fillId="0" borderId="0" xfId="19" applyNumberFormat="1" applyFont="1" applyAlignment="1">
      <alignment horizontal="right"/>
      <protection/>
    </xf>
    <xf numFmtId="2" fontId="1" fillId="0" borderId="0" xfId="19" applyNumberFormat="1" applyFont="1" applyFill="1" applyAlignment="1">
      <alignment horizontal="right"/>
      <protection/>
    </xf>
    <xf numFmtId="2" fontId="6" fillId="0" borderId="0" xfId="0" applyNumberFormat="1" applyFont="1" applyAlignment="1">
      <alignment/>
    </xf>
    <xf numFmtId="2" fontId="0" fillId="0" borderId="0" xfId="19" applyNumberFormat="1" applyFont="1">
      <alignment/>
      <protection/>
    </xf>
    <xf numFmtId="172" fontId="1" fillId="0" borderId="0" xfId="19" applyFont="1" applyAlignment="1">
      <alignment horizontal="left"/>
      <protection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2" fontId="1" fillId="2" borderId="0" xfId="19" applyNumberFormat="1" applyFont="1" applyFill="1" applyAlignment="1">
      <alignment horizontal="right"/>
      <protection/>
    </xf>
    <xf numFmtId="172" fontId="1" fillId="2" borderId="0" xfId="19" applyFont="1" applyFill="1">
      <alignment/>
      <protection/>
    </xf>
    <xf numFmtId="0" fontId="0" fillId="0" borderId="0" xfId="0" applyAlignment="1">
      <alignment horizontal="center"/>
    </xf>
    <xf numFmtId="175" fontId="6" fillId="0" borderId="0" xfId="0" applyNumberFormat="1" applyFont="1" applyAlignment="1">
      <alignment/>
    </xf>
    <xf numFmtId="175" fontId="0" fillId="0" borderId="0" xfId="0" applyNumberFormat="1" applyFill="1" applyAlignment="1">
      <alignment/>
    </xf>
    <xf numFmtId="175" fontId="0" fillId="2" borderId="0" xfId="0" applyNumberFormat="1" applyFill="1" applyAlignment="1" applyProtection="1">
      <alignment horizontal="right"/>
      <protection/>
    </xf>
    <xf numFmtId="175" fontId="8" fillId="0" borderId="0" xfId="19" applyNumberFormat="1" applyFont="1" applyAlignment="1" applyProtection="1">
      <alignment horizontal="left"/>
      <protection locked="0"/>
    </xf>
    <xf numFmtId="175" fontId="3" fillId="0" borderId="0" xfId="19" applyNumberFormat="1" applyFont="1" applyAlignment="1" applyProtection="1">
      <alignment horizontal="left"/>
      <protection locked="0"/>
    </xf>
    <xf numFmtId="1" fontId="0" fillId="0" borderId="0" xfId="0" applyNumberFormat="1" applyAlignment="1">
      <alignment/>
    </xf>
    <xf numFmtId="2" fontId="9" fillId="0" borderId="0" xfId="19" applyNumberFormat="1" applyFont="1" applyAlignment="1">
      <alignment horizontal="right"/>
      <protection/>
    </xf>
    <xf numFmtId="175" fontId="7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17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175" fontId="8" fillId="0" borderId="0" xfId="19" applyNumberFormat="1" applyFont="1" applyAlignment="1" applyProtection="1">
      <alignment/>
      <protection locked="0"/>
    </xf>
    <xf numFmtId="175" fontId="0" fillId="0" borderId="0" xfId="0" applyNumberFormat="1" applyAlignment="1">
      <alignment horizontal="center"/>
    </xf>
    <xf numFmtId="2" fontId="10" fillId="0" borderId="0" xfId="0" applyNumberFormat="1" applyFont="1" applyFill="1" applyAlignment="1">
      <alignment/>
    </xf>
    <xf numFmtId="0" fontId="0" fillId="3" borderId="0" xfId="0" applyFill="1" applyAlignment="1">
      <alignment/>
    </xf>
    <xf numFmtId="173" fontId="0" fillId="0" borderId="0" xfId="0" applyNumberFormat="1" applyFill="1" applyAlignment="1">
      <alignment/>
    </xf>
    <xf numFmtId="2" fontId="0" fillId="0" borderId="0" xfId="0" applyNumberFormat="1" applyAlignment="1">
      <alignment horizontal="center"/>
    </xf>
    <xf numFmtId="0" fontId="11" fillId="3" borderId="0" xfId="0" applyFont="1" applyFill="1" applyAlignment="1">
      <alignment/>
    </xf>
    <xf numFmtId="174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175" fontId="0" fillId="4" borderId="0" xfId="0" applyNumberFormat="1" applyFill="1" applyAlignment="1">
      <alignment horizontal="center"/>
    </xf>
    <xf numFmtId="0" fontId="0" fillId="4" borderId="0" xfId="0" applyFill="1" applyAlignment="1">
      <alignment/>
    </xf>
    <xf numFmtId="0" fontId="1" fillId="4" borderId="0" xfId="19" applyNumberFormat="1" applyFont="1" applyFill="1" applyAlignment="1">
      <alignment horizontal="center"/>
      <protection/>
    </xf>
    <xf numFmtId="172" fontId="1" fillId="4" borderId="0" xfId="19" applyFont="1" applyFill="1" applyAlignment="1">
      <alignment horizontal="center"/>
      <protection/>
    </xf>
    <xf numFmtId="0" fontId="1" fillId="5" borderId="0" xfId="19" applyNumberFormat="1" applyFont="1" applyFill="1" applyAlignment="1">
      <alignment horizontal="center"/>
      <protection/>
    </xf>
    <xf numFmtId="175" fontId="0" fillId="5" borderId="0" xfId="0" applyNumberFormat="1" applyFill="1" applyAlignment="1">
      <alignment horizontal="center"/>
    </xf>
    <xf numFmtId="0" fontId="0" fillId="5" borderId="0" xfId="0" applyFill="1" applyAlignment="1">
      <alignment/>
    </xf>
    <xf numFmtId="175" fontId="0" fillId="5" borderId="0" xfId="0" applyNumberFormat="1" applyFill="1" applyAlignment="1">
      <alignment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2" fontId="0" fillId="6" borderId="0" xfId="0" applyNumberFormat="1" applyFill="1" applyAlignment="1">
      <alignment horizontal="center"/>
    </xf>
    <xf numFmtId="2" fontId="0" fillId="6" borderId="0" xfId="0" applyNumberFormat="1" applyFill="1" applyAlignment="1">
      <alignment/>
    </xf>
    <xf numFmtId="0" fontId="0" fillId="6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75" fontId="1" fillId="0" borderId="0" xfId="19" applyNumberFormat="1" applyFont="1" applyFill="1">
      <alignment/>
      <protection/>
    </xf>
    <xf numFmtId="175" fontId="1" fillId="7" borderId="0" xfId="19" applyNumberFormat="1" applyFont="1" applyFill="1" applyAlignment="1" applyProtection="1">
      <alignment horizontal="right"/>
      <protection/>
    </xf>
    <xf numFmtId="175" fontId="1" fillId="0" borderId="0" xfId="19" applyNumberFormat="1" applyFont="1" applyFill="1" applyAlignment="1">
      <alignment horizontal="right"/>
      <protection/>
    </xf>
    <xf numFmtId="175" fontId="0" fillId="7" borderId="0" xfId="0" applyNumberFormat="1" applyFill="1" applyAlignment="1">
      <alignment horizontal="right"/>
    </xf>
    <xf numFmtId="175" fontId="1" fillId="7" borderId="0" xfId="19" applyNumberFormat="1" applyFont="1" applyFill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WOCEP1E-HYD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chartsheet" Target="chartsheets/sheet14.xml" /><Relationship Id="rId19" Type="http://schemas.openxmlformats.org/officeDocument/2006/relationships/chartsheet" Target="chartsheets/sheet15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5"/>
          <c:w val="0.9055"/>
          <c:h val="0.967"/>
        </c:manualLayout>
      </c:layout>
      <c:scatterChart>
        <c:scatterStyle val="smoothMarker"/>
        <c:varyColors val="0"/>
        <c:ser>
          <c:idx val="0"/>
          <c:order val="0"/>
          <c:tx>
            <c:v>p26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data!$W$81:$W$104</c:f>
              <c:numCache>
                <c:ptCount val="24"/>
                <c:pt idx="0">
                  <c:v>4.226</c:v>
                </c:pt>
                <c:pt idx="1">
                  <c:v>9.813</c:v>
                </c:pt>
                <c:pt idx="2">
                  <c:v>19.572</c:v>
                </c:pt>
                <c:pt idx="3">
                  <c:v>30.429</c:v>
                </c:pt>
                <c:pt idx="4">
                  <c:v>49.881</c:v>
                </c:pt>
                <c:pt idx="5">
                  <c:v>76.331</c:v>
                </c:pt>
                <c:pt idx="6">
                  <c:v>98.317</c:v>
                </c:pt>
                <c:pt idx="7">
                  <c:v>148.132</c:v>
                </c:pt>
                <c:pt idx="8">
                  <c:v>200.623</c:v>
                </c:pt>
                <c:pt idx="9">
                  <c:v>304.011</c:v>
                </c:pt>
                <c:pt idx="10">
                  <c:v>400.81</c:v>
                </c:pt>
                <c:pt idx="11">
                  <c:v>612.797</c:v>
                </c:pt>
                <c:pt idx="12">
                  <c:v>788.052</c:v>
                </c:pt>
                <c:pt idx="13">
                  <c:v>994.836</c:v>
                </c:pt>
                <c:pt idx="14">
                  <c:v>1243.279</c:v>
                </c:pt>
                <c:pt idx="15">
                  <c:v>1491.752</c:v>
                </c:pt>
                <c:pt idx="16">
                  <c:v>1746.519</c:v>
                </c:pt>
                <c:pt idx="17">
                  <c:v>2000.055</c:v>
                </c:pt>
                <c:pt idx="18">
                  <c:v>2248.146</c:v>
                </c:pt>
                <c:pt idx="19">
                  <c:v>2498.091</c:v>
                </c:pt>
                <c:pt idx="20">
                  <c:v>3000.493</c:v>
                </c:pt>
                <c:pt idx="21">
                  <c:v>3499.968</c:v>
                </c:pt>
                <c:pt idx="22">
                  <c:v>3999.754</c:v>
                </c:pt>
                <c:pt idx="23">
                  <c:v>4233.507</c:v>
                </c:pt>
              </c:numCache>
            </c:numRef>
          </c:xVal>
          <c:yVal>
            <c:numRef>
              <c:f>data!$X$81:$X$104</c:f>
              <c:numCache>
                <c:ptCount val="24"/>
                <c:pt idx="0">
                  <c:v>2185.1005181971573</c:v>
                </c:pt>
                <c:pt idx="1">
                  <c:v>2186.619809355767</c:v>
                </c:pt>
                <c:pt idx="2">
                  <c:v>2187.069599501408</c:v>
                </c:pt>
                <c:pt idx="3">
                  <c:v>2186.609814019197</c:v>
                </c:pt>
                <c:pt idx="4">
                  <c:v>2189.7483497021144</c:v>
                </c:pt>
                <c:pt idx="5">
                  <c:v>2190.158158501476</c:v>
                </c:pt>
                <c:pt idx="6">
                  <c:v>2182.601684054707</c:v>
                </c:pt>
                <c:pt idx="7">
                  <c:v>2223.832447405133</c:v>
                </c:pt>
                <c:pt idx="8">
                  <c:v>2266.7724133089946</c:v>
                </c:pt>
                <c:pt idx="9">
                  <c:v>2290.4413703062814</c:v>
                </c:pt>
                <c:pt idx="10">
                  <c:v>2311.2305340486632</c:v>
                </c:pt>
                <c:pt idx="11">
                  <c:v>2334.33604658823</c:v>
                </c:pt>
                <c:pt idx="12">
                  <c:v>2357.9743117102694</c:v>
                </c:pt>
                <c:pt idx="13">
                  <c:v>2382.8500370377474</c:v>
                </c:pt>
                <c:pt idx="14">
                  <c:v>2392.544356820853</c:v>
                </c:pt>
                <c:pt idx="15">
                  <c:v>2409.008119530718</c:v>
                </c:pt>
                <c:pt idx="16">
                  <c:v>2412.4143807515566</c:v>
                </c:pt>
                <c:pt idx="17">
                  <c:v>2414.017327208422</c:v>
                </c:pt>
                <c:pt idx="18">
                  <c:v>2415.9007892952386</c:v>
                </c:pt>
                <c:pt idx="19">
                  <c:v>2424.1158898866734</c:v>
                </c:pt>
                <c:pt idx="20">
                  <c:v>2434.2745630570575</c:v>
                </c:pt>
                <c:pt idx="21">
                  <c:v>2433.4430345825585</c:v>
                </c:pt>
                <c:pt idx="22">
                  <c:v>2438.0615240614015</c:v>
                </c:pt>
                <c:pt idx="23">
                  <c:v>2425.5593671724614</c:v>
                </c:pt>
              </c:numCache>
            </c:numRef>
          </c:yVal>
          <c:smooth val="1"/>
        </c:ser>
        <c:ser>
          <c:idx val="1"/>
          <c:order val="1"/>
          <c:tx>
            <c:v>p20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data!$W$205:$W$228</c:f>
              <c:numCache>
                <c:ptCount val="24"/>
                <c:pt idx="0">
                  <c:v>2.823</c:v>
                </c:pt>
                <c:pt idx="1">
                  <c:v>10.506</c:v>
                </c:pt>
                <c:pt idx="2">
                  <c:v>24.553</c:v>
                </c:pt>
                <c:pt idx="3">
                  <c:v>52.148</c:v>
                </c:pt>
                <c:pt idx="4">
                  <c:v>73.776</c:v>
                </c:pt>
                <c:pt idx="5">
                  <c:v>98.376</c:v>
                </c:pt>
                <c:pt idx="6">
                  <c:v>149.481</c:v>
                </c:pt>
                <c:pt idx="7">
                  <c:v>197.715</c:v>
                </c:pt>
                <c:pt idx="8">
                  <c:v>247.516</c:v>
                </c:pt>
                <c:pt idx="9">
                  <c:v>297.34</c:v>
                </c:pt>
                <c:pt idx="10">
                  <c:v>399.896</c:v>
                </c:pt>
                <c:pt idx="11">
                  <c:v>600.524</c:v>
                </c:pt>
                <c:pt idx="12">
                  <c:v>800.348</c:v>
                </c:pt>
                <c:pt idx="13">
                  <c:v>1000.53</c:v>
                </c:pt>
                <c:pt idx="14">
                  <c:v>1249.912</c:v>
                </c:pt>
                <c:pt idx="15">
                  <c:v>1501.023</c:v>
                </c:pt>
                <c:pt idx="16">
                  <c:v>1753.307</c:v>
                </c:pt>
                <c:pt idx="17">
                  <c:v>2002.72</c:v>
                </c:pt>
                <c:pt idx="18">
                  <c:v>2003.176</c:v>
                </c:pt>
                <c:pt idx="19">
                  <c:v>2251.781</c:v>
                </c:pt>
                <c:pt idx="20">
                  <c:v>2500.406</c:v>
                </c:pt>
                <c:pt idx="21">
                  <c:v>3001.935</c:v>
                </c:pt>
                <c:pt idx="22">
                  <c:v>3500.616</c:v>
                </c:pt>
                <c:pt idx="23">
                  <c:v>4031.498</c:v>
                </c:pt>
              </c:numCache>
            </c:numRef>
          </c:xVal>
          <c:yVal>
            <c:numRef>
              <c:f>data!$X$205:$X$228</c:f>
              <c:numCache>
                <c:ptCount val="24"/>
                <c:pt idx="1">
                  <c:v>2173.967323062806</c:v>
                </c:pt>
                <c:pt idx="2">
                  <c:v>2188.9419764226386</c:v>
                </c:pt>
                <c:pt idx="3">
                  <c:v>2177.4807611171514</c:v>
                </c:pt>
                <c:pt idx="4">
                  <c:v>2163.9074790610457</c:v>
                </c:pt>
                <c:pt idx="5">
                  <c:v>2164.558115737777</c:v>
                </c:pt>
                <c:pt idx="6">
                  <c:v>2265.877260997288</c:v>
                </c:pt>
                <c:pt idx="7">
                  <c:v>2268.3196509837844</c:v>
                </c:pt>
                <c:pt idx="8">
                  <c:v>2273.3946170622844</c:v>
                </c:pt>
                <c:pt idx="9">
                  <c:v>2281.2723257482394</c:v>
                </c:pt>
                <c:pt idx="10">
                  <c:v>2291.9828064267294</c:v>
                </c:pt>
                <c:pt idx="11">
                  <c:v>2354.5840645232506</c:v>
                </c:pt>
                <c:pt idx="12">
                  <c:v>2357.506924671025</c:v>
                </c:pt>
                <c:pt idx="13">
                  <c:v>2380.639560977558</c:v>
                </c:pt>
                <c:pt idx="14">
                  <c:v>2389.26800429051</c:v>
                </c:pt>
                <c:pt idx="15">
                  <c:v>2403.131570402388</c:v>
                </c:pt>
                <c:pt idx="16">
                  <c:v>2415.333510539845</c:v>
                </c:pt>
                <c:pt idx="17">
                  <c:v>2410.6889656474905</c:v>
                </c:pt>
                <c:pt idx="18">
                  <c:v>2412.3505916219106</c:v>
                </c:pt>
                <c:pt idx="19">
                  <c:v>2415.1633440243927</c:v>
                </c:pt>
                <c:pt idx="20">
                  <c:v>2417.42555770041</c:v>
                </c:pt>
                <c:pt idx="21">
                  <c:v>2431.9697898740983</c:v>
                </c:pt>
                <c:pt idx="22">
                  <c:v>2430.1780365643326</c:v>
                </c:pt>
                <c:pt idx="23">
                  <c:v>2435.1829340776453</c:v>
                </c:pt>
              </c:numCache>
            </c:numRef>
          </c:yVal>
          <c:smooth val="1"/>
        </c:ser>
        <c:ser>
          <c:idx val="2"/>
          <c:order val="2"/>
          <c:tx>
            <c:v>p16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data!$W$285:$W$308</c:f>
              <c:numCache>
                <c:ptCount val="24"/>
                <c:pt idx="0">
                  <c:v>3.622</c:v>
                </c:pt>
                <c:pt idx="1">
                  <c:v>10.605</c:v>
                </c:pt>
                <c:pt idx="2">
                  <c:v>24.234</c:v>
                </c:pt>
                <c:pt idx="3">
                  <c:v>49.153</c:v>
                </c:pt>
                <c:pt idx="4">
                  <c:v>75.633</c:v>
                </c:pt>
                <c:pt idx="5">
                  <c:v>100.39</c:v>
                </c:pt>
                <c:pt idx="6">
                  <c:v>125.056</c:v>
                </c:pt>
                <c:pt idx="7">
                  <c:v>150.089</c:v>
                </c:pt>
                <c:pt idx="8">
                  <c:v>176.395</c:v>
                </c:pt>
                <c:pt idx="9">
                  <c:v>199.719</c:v>
                </c:pt>
                <c:pt idx="10">
                  <c:v>248.89</c:v>
                </c:pt>
                <c:pt idx="11">
                  <c:v>299.644</c:v>
                </c:pt>
                <c:pt idx="12">
                  <c:v>401.534</c:v>
                </c:pt>
                <c:pt idx="13">
                  <c:v>600.015</c:v>
                </c:pt>
                <c:pt idx="14">
                  <c:v>797.564</c:v>
                </c:pt>
                <c:pt idx="15">
                  <c:v>999.955</c:v>
                </c:pt>
                <c:pt idx="16">
                  <c:v>1249.68</c:v>
                </c:pt>
                <c:pt idx="17">
                  <c:v>1499.62</c:v>
                </c:pt>
                <c:pt idx="18">
                  <c:v>1749.591</c:v>
                </c:pt>
                <c:pt idx="19">
                  <c:v>2001.673</c:v>
                </c:pt>
                <c:pt idx="20">
                  <c:v>2250.056</c:v>
                </c:pt>
                <c:pt idx="21">
                  <c:v>2498.424</c:v>
                </c:pt>
                <c:pt idx="22">
                  <c:v>2999.641</c:v>
                </c:pt>
                <c:pt idx="23">
                  <c:v>3497.875</c:v>
                </c:pt>
              </c:numCache>
            </c:numRef>
          </c:xVal>
          <c:yVal>
            <c:numRef>
              <c:f>data!$X$285:$X$308</c:f>
              <c:numCache>
                <c:ptCount val="24"/>
                <c:pt idx="0">
                  <c:v>2183.8223712012505</c:v>
                </c:pt>
                <c:pt idx="1">
                  <c:v>2196.1363121854</c:v>
                </c:pt>
                <c:pt idx="2">
                  <c:v>2196.2664595291353</c:v>
                </c:pt>
                <c:pt idx="3">
                  <c:v>2188.497664241574</c:v>
                </c:pt>
                <c:pt idx="4">
                  <c:v>2192.5222205632226</c:v>
                </c:pt>
                <c:pt idx="5">
                  <c:v>2187.726791513298</c:v>
                </c:pt>
                <c:pt idx="6">
                  <c:v>2208.7205591911534</c:v>
                </c:pt>
                <c:pt idx="7">
                  <c:v>2231.385218535883</c:v>
                </c:pt>
                <c:pt idx="8">
                  <c:v>2271.511646876185</c:v>
                </c:pt>
                <c:pt idx="9">
                  <c:v>2271.541680878585</c:v>
                </c:pt>
                <c:pt idx="10">
                  <c:v>2287.6476877309647</c:v>
                </c:pt>
                <c:pt idx="11">
                  <c:v>2292.779167344018</c:v>
                </c:pt>
                <c:pt idx="12">
                  <c:v>2310.2955553091897</c:v>
                </c:pt>
                <c:pt idx="13">
                  <c:v>2341.6810878175725</c:v>
                </c:pt>
                <c:pt idx="14">
                  <c:v>2367.8907605789577</c:v>
                </c:pt>
                <c:pt idx="15">
                  <c:v>2381.155778305786</c:v>
                </c:pt>
                <c:pt idx="16">
                  <c:v>2396.132734169435</c:v>
                </c:pt>
                <c:pt idx="17">
                  <c:v>2406.2441816442247</c:v>
                </c:pt>
                <c:pt idx="18">
                  <c:v>2417.947431246234</c:v>
                </c:pt>
                <c:pt idx="19">
                  <c:v>2423.8741410532393</c:v>
                </c:pt>
                <c:pt idx="20">
                  <c:v>2420.7392657118667</c:v>
                </c:pt>
                <c:pt idx="21">
                  <c:v>2419.4903134456017</c:v>
                </c:pt>
                <c:pt idx="22">
                  <c:v>2429.6875566080275</c:v>
                </c:pt>
                <c:pt idx="23">
                  <c:v>2437.8855787348343</c:v>
                </c:pt>
              </c:numCache>
            </c:numRef>
          </c:yVal>
          <c:smooth val="1"/>
        </c:ser>
        <c:ser>
          <c:idx val="3"/>
          <c:order val="3"/>
          <c:tx>
            <c:v>p12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data!$W$319:$W$340</c:f>
              <c:numCache>
                <c:ptCount val="22"/>
                <c:pt idx="0">
                  <c:v>2.64</c:v>
                </c:pt>
                <c:pt idx="1">
                  <c:v>10.32</c:v>
                </c:pt>
                <c:pt idx="2">
                  <c:v>23.134</c:v>
                </c:pt>
                <c:pt idx="3">
                  <c:v>49.791</c:v>
                </c:pt>
                <c:pt idx="4">
                  <c:v>75.036</c:v>
                </c:pt>
                <c:pt idx="5">
                  <c:v>99.726</c:v>
                </c:pt>
                <c:pt idx="6">
                  <c:v>149.848</c:v>
                </c:pt>
                <c:pt idx="7">
                  <c:v>200.785</c:v>
                </c:pt>
                <c:pt idx="8">
                  <c:v>300.972</c:v>
                </c:pt>
                <c:pt idx="9">
                  <c:v>402.1</c:v>
                </c:pt>
                <c:pt idx="10">
                  <c:v>600.515</c:v>
                </c:pt>
                <c:pt idx="11">
                  <c:v>795.225</c:v>
                </c:pt>
                <c:pt idx="12">
                  <c:v>1000.479</c:v>
                </c:pt>
                <c:pt idx="13">
                  <c:v>1246.951</c:v>
                </c:pt>
                <c:pt idx="14">
                  <c:v>1501.207</c:v>
                </c:pt>
                <c:pt idx="15">
                  <c:v>1500.915</c:v>
                </c:pt>
                <c:pt idx="16">
                  <c:v>1752.742</c:v>
                </c:pt>
                <c:pt idx="17">
                  <c:v>1998.123</c:v>
                </c:pt>
                <c:pt idx="18">
                  <c:v>2249.369</c:v>
                </c:pt>
                <c:pt idx="19">
                  <c:v>2497.024</c:v>
                </c:pt>
                <c:pt idx="20">
                  <c:v>2749.807</c:v>
                </c:pt>
                <c:pt idx="21">
                  <c:v>3271.746</c:v>
                </c:pt>
              </c:numCache>
            </c:numRef>
          </c:xVal>
          <c:yVal>
            <c:numRef>
              <c:f>data!$X$319:$X$340</c:f>
              <c:numCache>
                <c:ptCount val="22"/>
                <c:pt idx="0">
                  <c:v>2179.9112939215065</c:v>
                </c:pt>
                <c:pt idx="1">
                  <c:v>2182.988712305585</c:v>
                </c:pt>
                <c:pt idx="2">
                  <c:v>2182.988712305585</c:v>
                </c:pt>
                <c:pt idx="3">
                  <c:v>2179.9112939215065</c:v>
                </c:pt>
                <c:pt idx="4">
                  <c:v>2187.3739713640116</c:v>
                </c:pt>
                <c:pt idx="5">
                  <c:v>2185.0969437310405</c:v>
                </c:pt>
                <c:pt idx="6">
                  <c:v>2227.5814669949536</c:v>
                </c:pt>
                <c:pt idx="7">
                  <c:v>2267.997399356673</c:v>
                </c:pt>
                <c:pt idx="8">
                  <c:v>2287.32633709229</c:v>
                </c:pt>
                <c:pt idx="9">
                  <c:v>2295.456050120635</c:v>
                </c:pt>
                <c:pt idx="10">
                  <c:v>2332.7163994749644</c:v>
                </c:pt>
                <c:pt idx="11">
                  <c:v>2345.8620794447233</c:v>
                </c:pt>
                <c:pt idx="12">
                  <c:v>2378.367093841285</c:v>
                </c:pt>
                <c:pt idx="13">
                  <c:v>2389.263515619104</c:v>
                </c:pt>
                <c:pt idx="14">
                  <c:v>2404.4403165129584</c:v>
                </c:pt>
                <c:pt idx="15">
                  <c:v>2403.9992470021725</c:v>
                </c:pt>
                <c:pt idx="16">
                  <c:v>2420.058186917597</c:v>
                </c:pt>
                <c:pt idx="17">
                  <c:v>2429.370768179414</c:v>
                </c:pt>
                <c:pt idx="18">
                  <c:v>2430.6037579482013</c:v>
                </c:pt>
                <c:pt idx="19">
                  <c:v>2433.6310986813214</c:v>
                </c:pt>
                <c:pt idx="20">
                  <c:v>2435.906616384693</c:v>
                </c:pt>
                <c:pt idx="21">
                  <c:v>2426.995007405409</c:v>
                </c:pt>
              </c:numCache>
            </c:numRef>
          </c:yVal>
          <c:smooth val="1"/>
        </c:ser>
        <c:axId val="30564340"/>
        <c:axId val="6643605"/>
      </c:scatterChart>
      <c:valAx>
        <c:axId val="30564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3605"/>
        <c:crosses val="autoZero"/>
        <c:crossBetween val="midCat"/>
        <c:dispUnits/>
      </c:valAx>
      <c:valAx>
        <c:axId val="66436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643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755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p26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data!$P$81:$P$104</c:f>
              <c:numCache>
                <c:ptCount val="24"/>
                <c:pt idx="0">
                  <c:v>13.09769</c:v>
                </c:pt>
                <c:pt idx="1">
                  <c:v>13.09563</c:v>
                </c:pt>
                <c:pt idx="2">
                  <c:v>13.04022</c:v>
                </c:pt>
                <c:pt idx="3">
                  <c:v>13.14486</c:v>
                </c:pt>
                <c:pt idx="4">
                  <c:v>14.31657</c:v>
                </c:pt>
                <c:pt idx="5">
                  <c:v>16.55691</c:v>
                </c:pt>
                <c:pt idx="6">
                  <c:v>18.26441</c:v>
                </c:pt>
                <c:pt idx="7">
                  <c:v>32.59502</c:v>
                </c:pt>
                <c:pt idx="8">
                  <c:v>39.77284</c:v>
                </c:pt>
                <c:pt idx="9">
                  <c:v>43.72098</c:v>
                </c:pt>
                <c:pt idx="10">
                  <c:v>43.60538</c:v>
                </c:pt>
                <c:pt idx="11">
                  <c:v>44.41172</c:v>
                </c:pt>
                <c:pt idx="12">
                  <c:v>44.56738</c:v>
                </c:pt>
                <c:pt idx="13">
                  <c:v>45.21109</c:v>
                </c:pt>
                <c:pt idx="14">
                  <c:v>45.25801</c:v>
                </c:pt>
                <c:pt idx="15">
                  <c:v>44.87099</c:v>
                </c:pt>
                <c:pt idx="16">
                  <c:v>43.94208</c:v>
                </c:pt>
                <c:pt idx="17">
                  <c:v>42.90574</c:v>
                </c:pt>
                <c:pt idx="18">
                  <c:v>41.87012</c:v>
                </c:pt>
                <c:pt idx="19">
                  <c:v>41.26808</c:v>
                </c:pt>
                <c:pt idx="20">
                  <c:v>39.42337</c:v>
                </c:pt>
                <c:pt idx="21">
                  <c:v>38.33677</c:v>
                </c:pt>
                <c:pt idx="22">
                  <c:v>37.89873</c:v>
                </c:pt>
                <c:pt idx="23">
                  <c:v>37.6226</c:v>
                </c:pt>
              </c:numCache>
            </c:numRef>
          </c:xVal>
          <c:yVal>
            <c:numRef>
              <c:f>data!$Z$81:$Z$104</c:f>
              <c:numCache>
                <c:ptCount val="24"/>
                <c:pt idx="0">
                  <c:v>2005.4453747159694</c:v>
                </c:pt>
                <c:pt idx="1">
                  <c:v>2009.6350440257058</c:v>
                </c:pt>
                <c:pt idx="2">
                  <c:v>2017.9633744965045</c:v>
                </c:pt>
                <c:pt idx="3">
                  <c:v>2029.635239104913</c:v>
                </c:pt>
                <c:pt idx="4">
                  <c:v>2036.3163064214657</c:v>
                </c:pt>
                <c:pt idx="5">
                  <c:v>2049.0243365598067</c:v>
                </c:pt>
                <c:pt idx="6">
                  <c:v>2091.0420489903</c:v>
                </c:pt>
                <c:pt idx="7">
                  <c:v>2195.0176593438177</c:v>
                </c:pt>
                <c:pt idx="8">
                  <c:v>2230.811377476271</c:v>
                </c:pt>
                <c:pt idx="9">
                  <c:v>2288.363571577527</c:v>
                </c:pt>
                <c:pt idx="10">
                  <c:v>2329.2390246449772</c:v>
                </c:pt>
                <c:pt idx="11">
                  <c:v>2361.290786900438</c:v>
                </c:pt>
                <c:pt idx="12">
                  <c:v>2374.811317443358</c:v>
                </c:pt>
                <c:pt idx="13">
                  <c:v>2386.654687888757</c:v>
                </c:pt>
                <c:pt idx="14">
                  <c:v>2399.636286149954</c:v>
                </c:pt>
                <c:pt idx="15">
                  <c:v>2397.136785876071</c:v>
                </c:pt>
                <c:pt idx="16">
                  <c:v>2396.8347254188025</c:v>
                </c:pt>
                <c:pt idx="17">
                  <c:v>2389.117180755624</c:v>
                </c:pt>
                <c:pt idx="18">
                  <c:v>2381.90073638745</c:v>
                </c:pt>
                <c:pt idx="19">
                  <c:v>2372.7286088691108</c:v>
                </c:pt>
                <c:pt idx="20">
                  <c:v>2361.788710974386</c:v>
                </c:pt>
                <c:pt idx="21">
                  <c:v>2356.4486421619563</c:v>
                </c:pt>
                <c:pt idx="22">
                  <c:v>2346.2826074345653</c:v>
                </c:pt>
                <c:pt idx="23">
                  <c:v>2338.3990295399085</c:v>
                </c:pt>
              </c:numCache>
            </c:numRef>
          </c:yVal>
          <c:smooth val="1"/>
        </c:ser>
        <c:ser>
          <c:idx val="1"/>
          <c:order val="1"/>
          <c:tx>
            <c:v>p20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data!$P$205:$P$228</c:f>
              <c:numCache>
                <c:ptCount val="24"/>
                <c:pt idx="0">
                  <c:v>9.06723</c:v>
                </c:pt>
                <c:pt idx="1">
                  <c:v>9.172877</c:v>
                </c:pt>
                <c:pt idx="2">
                  <c:v>9.170814</c:v>
                </c:pt>
                <c:pt idx="3">
                  <c:v>9.814521</c:v>
                </c:pt>
                <c:pt idx="4">
                  <c:v>10.56324</c:v>
                </c:pt>
                <c:pt idx="5">
                  <c:v>12.12811</c:v>
                </c:pt>
                <c:pt idx="7">
                  <c:v>34.94603</c:v>
                </c:pt>
                <c:pt idx="8">
                  <c:v>37.79374</c:v>
                </c:pt>
                <c:pt idx="9">
                  <c:v>39.93189</c:v>
                </c:pt>
                <c:pt idx="10">
                  <c:v>41.96334</c:v>
                </c:pt>
                <c:pt idx="11">
                  <c:v>44.3299</c:v>
                </c:pt>
                <c:pt idx="12">
                  <c:v>45.15178</c:v>
                </c:pt>
                <c:pt idx="13">
                  <c:v>45.58708</c:v>
                </c:pt>
                <c:pt idx="14">
                  <c:v>45.57983</c:v>
                </c:pt>
                <c:pt idx="15">
                  <c:v>45.46192</c:v>
                </c:pt>
                <c:pt idx="16">
                  <c:v>44.62514</c:v>
                </c:pt>
                <c:pt idx="17">
                  <c:v>43.34687</c:v>
                </c:pt>
                <c:pt idx="18">
                  <c:v>43.33951</c:v>
                </c:pt>
                <c:pt idx="19">
                  <c:v>42.55916</c:v>
                </c:pt>
                <c:pt idx="20">
                  <c:v>41.55879</c:v>
                </c:pt>
                <c:pt idx="21">
                  <c:v>39.89834</c:v>
                </c:pt>
                <c:pt idx="22">
                  <c:v>38.73524</c:v>
                </c:pt>
                <c:pt idx="23">
                  <c:v>38.50793</c:v>
                </c:pt>
              </c:numCache>
            </c:numRef>
          </c:xVal>
          <c:yVal>
            <c:numRef>
              <c:f>data!$Z$205:$Z$228</c:f>
              <c:numCache>
                <c:ptCount val="24"/>
                <c:pt idx="1">
                  <c:v>2008.734994044032</c:v>
                </c:pt>
                <c:pt idx="2">
                  <c:v>2009.9470674914755</c:v>
                </c:pt>
                <c:pt idx="3">
                  <c:v>2019.396436126747</c:v>
                </c:pt>
                <c:pt idx="4">
                  <c:v>2029.3112169445628</c:v>
                </c:pt>
                <c:pt idx="5">
                  <c:v>2038.799620149983</c:v>
                </c:pt>
                <c:pt idx="6">
                  <c:v>2193.1933557257757</c:v>
                </c:pt>
                <c:pt idx="7">
                  <c:v>2231.177996026293</c:v>
                </c:pt>
                <c:pt idx="8">
                  <c:v>2260.1006107337853</c:v>
                </c:pt>
                <c:pt idx="9">
                  <c:v>2278.022482864192</c:v>
                </c:pt>
                <c:pt idx="10">
                  <c:v>2303.901401986486</c:v>
                </c:pt>
                <c:pt idx="11">
                  <c:v>2339.767165748409</c:v>
                </c:pt>
                <c:pt idx="12">
                  <c:v>2356.416777495336</c:v>
                </c:pt>
                <c:pt idx="13">
                  <c:v>2383.0000521876495</c:v>
                </c:pt>
                <c:pt idx="14">
                  <c:v>2396.6475144576784</c:v>
                </c:pt>
                <c:pt idx="15">
                  <c:v>2396.1626792679053</c:v>
                </c:pt>
                <c:pt idx="16">
                  <c:v>2399.779374336147</c:v>
                </c:pt>
                <c:pt idx="17">
                  <c:v>2388.35794478255</c:v>
                </c:pt>
                <c:pt idx="18">
                  <c:v>2389.667140283041</c:v>
                </c:pt>
                <c:pt idx="19">
                  <c:v>2377.4049429768347</c:v>
                </c:pt>
                <c:pt idx="20">
                  <c:v>2375.0608024094413</c:v>
                </c:pt>
                <c:pt idx="21">
                  <c:v>2360.2112424359802</c:v>
                </c:pt>
                <c:pt idx="22">
                  <c:v>2357.3390738956755</c:v>
                </c:pt>
                <c:pt idx="23">
                  <c:v>2347.2363164577464</c:v>
                </c:pt>
              </c:numCache>
            </c:numRef>
          </c:yVal>
          <c:smooth val="1"/>
        </c:ser>
        <c:ser>
          <c:idx val="2"/>
          <c:order val="2"/>
          <c:tx>
            <c:v>p16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data!$P$285:$P$308</c:f>
              <c:numCache>
                <c:ptCount val="24"/>
                <c:pt idx="0">
                  <c:v>7.946224</c:v>
                </c:pt>
                <c:pt idx="1">
                  <c:v>7.997578</c:v>
                </c:pt>
                <c:pt idx="2">
                  <c:v>7.941597</c:v>
                </c:pt>
                <c:pt idx="3">
                  <c:v>9.067251</c:v>
                </c:pt>
                <c:pt idx="4">
                  <c:v>11.27089</c:v>
                </c:pt>
                <c:pt idx="5">
                  <c:v>14.56026</c:v>
                </c:pt>
                <c:pt idx="6">
                  <c:v>18.73009</c:v>
                </c:pt>
                <c:pt idx="7">
                  <c:v>25.54274</c:v>
                </c:pt>
                <c:pt idx="8">
                  <c:v>29.82004</c:v>
                </c:pt>
                <c:pt idx="9">
                  <c:v>32.24182</c:v>
                </c:pt>
                <c:pt idx="10">
                  <c:v>35.44582</c:v>
                </c:pt>
                <c:pt idx="11">
                  <c:v>38.16277</c:v>
                </c:pt>
                <c:pt idx="12">
                  <c:v>41.50268</c:v>
                </c:pt>
                <c:pt idx="13">
                  <c:v>44.35335</c:v>
                </c:pt>
                <c:pt idx="14">
                  <c:v>44.85927</c:v>
                </c:pt>
                <c:pt idx="15">
                  <c:v>45.25372</c:v>
                </c:pt>
                <c:pt idx="16">
                  <c:v>45.42422</c:v>
                </c:pt>
                <c:pt idx="17">
                  <c:v>45.651</c:v>
                </c:pt>
                <c:pt idx="18">
                  <c:v>44.58726</c:v>
                </c:pt>
                <c:pt idx="19">
                  <c:v>43.58021</c:v>
                </c:pt>
                <c:pt idx="20">
                  <c:v>42.29388</c:v>
                </c:pt>
                <c:pt idx="21">
                  <c:v>41.67966</c:v>
                </c:pt>
                <c:pt idx="22">
                  <c:v>40.1715</c:v>
                </c:pt>
                <c:pt idx="23">
                  <c:v>39.61371</c:v>
                </c:pt>
              </c:numCache>
            </c:numRef>
          </c:xVal>
          <c:yVal>
            <c:numRef>
              <c:f>data!$Z$285:$Z$308</c:f>
              <c:numCache>
                <c:ptCount val="24"/>
                <c:pt idx="0">
                  <c:v>2009.4961697729334</c:v>
                </c:pt>
                <c:pt idx="1">
                  <c:v>2005.2605789442991</c:v>
                </c:pt>
                <c:pt idx="2">
                  <c:v>2006.055064915935</c:v>
                </c:pt>
                <c:pt idx="3">
                  <c:v>2017.7302063731768</c:v>
                </c:pt>
                <c:pt idx="4">
                  <c:v>2043.0206760622225</c:v>
                </c:pt>
                <c:pt idx="5">
                  <c:v>2050.4932468886436</c:v>
                </c:pt>
                <c:pt idx="6">
                  <c:v>2090.1074781444036</c:v>
                </c:pt>
                <c:pt idx="7">
                  <c:v>2150.6785282791884</c:v>
                </c:pt>
                <c:pt idx="8">
                  <c:v>2197.842377489601</c:v>
                </c:pt>
                <c:pt idx="9">
                  <c:v>2217.50665792505</c:v>
                </c:pt>
                <c:pt idx="10">
                  <c:v>2247.428708485065</c:v>
                </c:pt>
                <c:pt idx="11">
                  <c:v>2285.2052065267335</c:v>
                </c:pt>
                <c:pt idx="12">
                  <c:v>2308.249350703493</c:v>
                </c:pt>
                <c:pt idx="13">
                  <c:v>2349.0437917305803</c:v>
                </c:pt>
                <c:pt idx="14">
                  <c:v>2370.477107598262</c:v>
                </c:pt>
                <c:pt idx="15">
                  <c:v>2386.9155533473</c:v>
                </c:pt>
                <c:pt idx="16">
                  <c:v>2397.4456040541527</c:v>
                </c:pt>
                <c:pt idx="17">
                  <c:v>2400.3292610417184</c:v>
                </c:pt>
                <c:pt idx="18">
                  <c:v>2400.907593359141</c:v>
                </c:pt>
                <c:pt idx="19">
                  <c:v>2391.044926139696</c:v>
                </c:pt>
                <c:pt idx="20">
                  <c:v>2382.517025895065</c:v>
                </c:pt>
                <c:pt idx="21">
                  <c:v>2376.650655000512</c:v>
                </c:pt>
                <c:pt idx="22">
                  <c:v>2362.3784540044517</c:v>
                </c:pt>
                <c:pt idx="23">
                  <c:v>2361.255808917689</c:v>
                </c:pt>
              </c:numCache>
            </c:numRef>
          </c:yVal>
          <c:smooth val="1"/>
        </c:ser>
        <c:ser>
          <c:idx val="3"/>
          <c:order val="3"/>
          <c:tx>
            <c:v>p12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data!$P$319:$P$340</c:f>
              <c:numCache>
                <c:ptCount val="22"/>
                <c:pt idx="0">
                  <c:v>6.28413</c:v>
                </c:pt>
                <c:pt idx="1">
                  <c:v>6.283513</c:v>
                </c:pt>
                <c:pt idx="2">
                  <c:v>6.282896</c:v>
                </c:pt>
                <c:pt idx="3">
                  <c:v>7.396342</c:v>
                </c:pt>
                <c:pt idx="4">
                  <c:v>9.626034</c:v>
                </c:pt>
                <c:pt idx="5">
                  <c:v>13.36849</c:v>
                </c:pt>
                <c:pt idx="6">
                  <c:v>20.77059</c:v>
                </c:pt>
                <c:pt idx="7">
                  <c:v>30.01938</c:v>
                </c:pt>
                <c:pt idx="8">
                  <c:v>36.48053</c:v>
                </c:pt>
                <c:pt idx="9">
                  <c:v>39.94613</c:v>
                </c:pt>
                <c:pt idx="10">
                  <c:v>43.87573</c:v>
                </c:pt>
                <c:pt idx="11">
                  <c:v>45.01164</c:v>
                </c:pt>
                <c:pt idx="12">
                  <c:v>45.6335</c:v>
                </c:pt>
                <c:pt idx="13">
                  <c:v>45.5124</c:v>
                </c:pt>
                <c:pt idx="14">
                  <c:v>45.10563</c:v>
                </c:pt>
                <c:pt idx="15">
                  <c:v>45.09891</c:v>
                </c:pt>
                <c:pt idx="16">
                  <c:v>43.95054</c:v>
                </c:pt>
                <c:pt idx="17">
                  <c:v>42.97454</c:v>
                </c:pt>
                <c:pt idx="18">
                  <c:v>42.11337</c:v>
                </c:pt>
                <c:pt idx="19">
                  <c:v>41.42378</c:v>
                </c:pt>
                <c:pt idx="20">
                  <c:v>40.90543</c:v>
                </c:pt>
                <c:pt idx="21">
                  <c:v>40.67189</c:v>
                </c:pt>
              </c:numCache>
            </c:numRef>
          </c:xVal>
          <c:yVal>
            <c:numRef>
              <c:f>data!$Z$319:$Z$340</c:f>
              <c:numCache>
                <c:ptCount val="22"/>
                <c:pt idx="0">
                  <c:v>1993.2681584349793</c:v>
                </c:pt>
                <c:pt idx="1">
                  <c:v>1995.4614208978066</c:v>
                </c:pt>
                <c:pt idx="2">
                  <c:v>2005.6219019556322</c:v>
                </c:pt>
                <c:pt idx="3">
                  <c:v>2018.3920750447633</c:v>
                </c:pt>
                <c:pt idx="4">
                  <c:v>2033.4395973365106</c:v>
                </c:pt>
                <c:pt idx="5">
                  <c:v>2049.5582245279497</c:v>
                </c:pt>
                <c:pt idx="6">
                  <c:v>2123.7537610328736</c:v>
                </c:pt>
                <c:pt idx="7">
                  <c:v>2208.735399425849</c:v>
                </c:pt>
                <c:pt idx="8">
                  <c:v>2263.8482757168827</c:v>
                </c:pt>
                <c:pt idx="9">
                  <c:v>2295.0895026463095</c:v>
                </c:pt>
                <c:pt idx="10">
                  <c:v>2325.6670843292845</c:v>
                </c:pt>
                <c:pt idx="11">
                  <c:v>2365.1238140078717</c:v>
                </c:pt>
                <c:pt idx="12">
                  <c:v>2386.323802816668</c:v>
                </c:pt>
                <c:pt idx="13">
                  <c:v>2404.5165165389067</c:v>
                </c:pt>
                <c:pt idx="14">
                  <c:v>2405.1387803791727</c:v>
                </c:pt>
                <c:pt idx="15">
                  <c:v>2404.164367227374</c:v>
                </c:pt>
                <c:pt idx="16">
                  <c:v>2398.0987954210536</c:v>
                </c:pt>
                <c:pt idx="17">
                  <c:v>2388.60777122073</c:v>
                </c:pt>
                <c:pt idx="18">
                  <c:v>2381.369702274874</c:v>
                </c:pt>
                <c:pt idx="19">
                  <c:v>2379.731007467229</c:v>
                </c:pt>
                <c:pt idx="20">
                  <c:v>2372.52895379187</c:v>
                </c:pt>
                <c:pt idx="21">
                  <c:v>2369.817571375112</c:v>
                </c:pt>
              </c:numCache>
            </c:numRef>
          </c:yVal>
          <c:smooth val="1"/>
        </c:ser>
        <c:axId val="27084558"/>
        <c:axId val="42434431"/>
      </c:scatterChart>
      <c:valAx>
        <c:axId val="27084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34431"/>
        <c:crosses val="autoZero"/>
        <c:crossBetween val="midCat"/>
        <c:dispUnits/>
      </c:valAx>
      <c:valAx>
        <c:axId val="42434431"/>
        <c:scaling>
          <c:orientation val="minMax"/>
          <c:min val="1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0845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74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P26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data!$Q$81:$Q$104</c:f>
              <c:numCache>
                <c:ptCount val="24"/>
                <c:pt idx="0">
                  <c:v>1.287354</c:v>
                </c:pt>
                <c:pt idx="1">
                  <c:v>1.291454</c:v>
                </c:pt>
                <c:pt idx="2">
                  <c:v>1.286253</c:v>
                </c:pt>
                <c:pt idx="3">
                  <c:v>1.29035</c:v>
                </c:pt>
                <c:pt idx="4">
                  <c:v>1.368759</c:v>
                </c:pt>
                <c:pt idx="5">
                  <c:v>1.50279</c:v>
                </c:pt>
                <c:pt idx="6">
                  <c:v>1.581016</c:v>
                </c:pt>
                <c:pt idx="7">
                  <c:v>2.390527</c:v>
                </c:pt>
                <c:pt idx="8">
                  <c:v>2.828577</c:v>
                </c:pt>
                <c:pt idx="9">
                  <c:v>3.0631</c:v>
                </c:pt>
                <c:pt idx="10">
                  <c:v>3.094596</c:v>
                </c:pt>
                <c:pt idx="11">
                  <c:v>3.153769</c:v>
                </c:pt>
                <c:pt idx="12">
                  <c:v>3.194494</c:v>
                </c:pt>
                <c:pt idx="13">
                  <c:v>3.221389</c:v>
                </c:pt>
                <c:pt idx="14">
                  <c:v>3.216007</c:v>
                </c:pt>
                <c:pt idx="15">
                  <c:v>3.173706</c:v>
                </c:pt>
                <c:pt idx="16">
                  <c:v>3.103726</c:v>
                </c:pt>
                <c:pt idx="17">
                  <c:v>3.033709</c:v>
                </c:pt>
                <c:pt idx="18">
                  <c:v>2.968293</c:v>
                </c:pt>
                <c:pt idx="19">
                  <c:v>2.898251</c:v>
                </c:pt>
                <c:pt idx="20">
                  <c:v>2.768181</c:v>
                </c:pt>
                <c:pt idx="21">
                  <c:v>2.684272</c:v>
                </c:pt>
                <c:pt idx="22">
                  <c:v>2.632701</c:v>
                </c:pt>
                <c:pt idx="23">
                  <c:v>2.618048</c:v>
                </c:pt>
              </c:numCache>
            </c:numRef>
          </c:xVal>
          <c:yVal>
            <c:numRef>
              <c:f>data!$Z$81:$Z$104</c:f>
              <c:numCache>
                <c:ptCount val="24"/>
                <c:pt idx="0">
                  <c:v>2005.4453747159694</c:v>
                </c:pt>
                <c:pt idx="1">
                  <c:v>2009.6350440257058</c:v>
                </c:pt>
                <c:pt idx="2">
                  <c:v>2017.9633744965045</c:v>
                </c:pt>
                <c:pt idx="3">
                  <c:v>2029.635239104913</c:v>
                </c:pt>
                <c:pt idx="4">
                  <c:v>2036.3163064214657</c:v>
                </c:pt>
                <c:pt idx="5">
                  <c:v>2049.0243365598067</c:v>
                </c:pt>
                <c:pt idx="6">
                  <c:v>2091.0420489903</c:v>
                </c:pt>
                <c:pt idx="7">
                  <c:v>2195.0176593438177</c:v>
                </c:pt>
                <c:pt idx="8">
                  <c:v>2230.811377476271</c:v>
                </c:pt>
                <c:pt idx="9">
                  <c:v>2288.363571577527</c:v>
                </c:pt>
                <c:pt idx="10">
                  <c:v>2329.2390246449772</c:v>
                </c:pt>
                <c:pt idx="11">
                  <c:v>2361.290786900438</c:v>
                </c:pt>
                <c:pt idx="12">
                  <c:v>2374.811317443358</c:v>
                </c:pt>
                <c:pt idx="13">
                  <c:v>2386.654687888757</c:v>
                </c:pt>
                <c:pt idx="14">
                  <c:v>2399.636286149954</c:v>
                </c:pt>
                <c:pt idx="15">
                  <c:v>2397.136785876071</c:v>
                </c:pt>
                <c:pt idx="16">
                  <c:v>2396.8347254188025</c:v>
                </c:pt>
                <c:pt idx="17">
                  <c:v>2389.117180755624</c:v>
                </c:pt>
                <c:pt idx="18">
                  <c:v>2381.90073638745</c:v>
                </c:pt>
                <c:pt idx="19">
                  <c:v>2372.7286088691108</c:v>
                </c:pt>
                <c:pt idx="20">
                  <c:v>2361.788710974386</c:v>
                </c:pt>
                <c:pt idx="21">
                  <c:v>2356.4486421619563</c:v>
                </c:pt>
                <c:pt idx="22">
                  <c:v>2346.2826074345653</c:v>
                </c:pt>
                <c:pt idx="23">
                  <c:v>2338.3990295399085</c:v>
                </c:pt>
              </c:numCache>
            </c:numRef>
          </c:yVal>
          <c:smooth val="1"/>
        </c:ser>
        <c:ser>
          <c:idx val="1"/>
          <c:order val="1"/>
          <c:tx>
            <c:v>P20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data!$Q$205:$Q$228</c:f>
              <c:numCache>
                <c:ptCount val="24"/>
                <c:pt idx="0">
                  <c:v>1.071034</c:v>
                </c:pt>
                <c:pt idx="1">
                  <c:v>1.080468</c:v>
                </c:pt>
                <c:pt idx="2">
                  <c:v>1.080561</c:v>
                </c:pt>
                <c:pt idx="3">
                  <c:v>1.108667</c:v>
                </c:pt>
                <c:pt idx="4">
                  <c:v>1.192831</c:v>
                </c:pt>
                <c:pt idx="5">
                  <c:v>1.253364</c:v>
                </c:pt>
                <c:pt idx="7">
                  <c:v>2.494736</c:v>
                </c:pt>
                <c:pt idx="8">
                  <c:v>2.6969</c:v>
                </c:pt>
                <c:pt idx="9">
                  <c:v>2.843577</c:v>
                </c:pt>
                <c:pt idx="10">
                  <c:v>3.017416</c:v>
                </c:pt>
                <c:pt idx="11">
                  <c:v>3.168034</c:v>
                </c:pt>
                <c:pt idx="12">
                  <c:v>3.240836</c:v>
                </c:pt>
                <c:pt idx="13">
                  <c:v>3.263414</c:v>
                </c:pt>
                <c:pt idx="14">
                  <c:v>3.249522</c:v>
                </c:pt>
                <c:pt idx="15">
                  <c:v>3.23107</c:v>
                </c:pt>
                <c:pt idx="16">
                  <c:v>3.144224</c:v>
                </c:pt>
                <c:pt idx="17">
                  <c:v>3.084719</c:v>
                </c:pt>
                <c:pt idx="18">
                  <c:v>3.079977</c:v>
                </c:pt>
                <c:pt idx="19">
                  <c:v>3.006772</c:v>
                </c:pt>
                <c:pt idx="20">
                  <c:v>2.947242</c:v>
                </c:pt>
                <c:pt idx="21">
                  <c:v>2.82369</c:v>
                </c:pt>
                <c:pt idx="22">
                  <c:v>2.741215</c:v>
                </c:pt>
                <c:pt idx="23">
                  <c:v>2.731949</c:v>
                </c:pt>
              </c:numCache>
            </c:numRef>
          </c:xVal>
          <c:yVal>
            <c:numRef>
              <c:f>data!$Z$205:$Z$228</c:f>
              <c:numCache>
                <c:ptCount val="24"/>
                <c:pt idx="1">
                  <c:v>2008.734994044032</c:v>
                </c:pt>
                <c:pt idx="2">
                  <c:v>2009.9470674914755</c:v>
                </c:pt>
                <c:pt idx="3">
                  <c:v>2019.396436126747</c:v>
                </c:pt>
                <c:pt idx="4">
                  <c:v>2029.3112169445628</c:v>
                </c:pt>
                <c:pt idx="5">
                  <c:v>2038.799620149983</c:v>
                </c:pt>
                <c:pt idx="6">
                  <c:v>2193.1933557257757</c:v>
                </c:pt>
                <c:pt idx="7">
                  <c:v>2231.177996026293</c:v>
                </c:pt>
                <c:pt idx="8">
                  <c:v>2260.1006107337853</c:v>
                </c:pt>
                <c:pt idx="9">
                  <c:v>2278.022482864192</c:v>
                </c:pt>
                <c:pt idx="10">
                  <c:v>2303.901401986486</c:v>
                </c:pt>
                <c:pt idx="11">
                  <c:v>2339.767165748409</c:v>
                </c:pt>
                <c:pt idx="12">
                  <c:v>2356.416777495336</c:v>
                </c:pt>
                <c:pt idx="13">
                  <c:v>2383.0000521876495</c:v>
                </c:pt>
                <c:pt idx="14">
                  <c:v>2396.6475144576784</c:v>
                </c:pt>
                <c:pt idx="15">
                  <c:v>2396.1626792679053</c:v>
                </c:pt>
                <c:pt idx="16">
                  <c:v>2399.779374336147</c:v>
                </c:pt>
                <c:pt idx="17">
                  <c:v>2388.35794478255</c:v>
                </c:pt>
                <c:pt idx="18">
                  <c:v>2389.667140283041</c:v>
                </c:pt>
                <c:pt idx="19">
                  <c:v>2377.4049429768347</c:v>
                </c:pt>
                <c:pt idx="20">
                  <c:v>2375.0608024094413</c:v>
                </c:pt>
                <c:pt idx="21">
                  <c:v>2360.2112424359802</c:v>
                </c:pt>
                <c:pt idx="22">
                  <c:v>2357.3390738956755</c:v>
                </c:pt>
                <c:pt idx="23">
                  <c:v>2347.2363164577464</c:v>
                </c:pt>
              </c:numCache>
            </c:numRef>
          </c:yVal>
          <c:smooth val="1"/>
        </c:ser>
        <c:ser>
          <c:idx val="2"/>
          <c:order val="2"/>
          <c:tx>
            <c:v>P16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data!$Q$285:$Q$308</c:f>
              <c:numCache>
                <c:ptCount val="24"/>
                <c:pt idx="0">
                  <c:v>1.012887</c:v>
                </c:pt>
                <c:pt idx="1">
                  <c:v>1.008402</c:v>
                </c:pt>
                <c:pt idx="2">
                  <c:v>1.018232</c:v>
                </c:pt>
                <c:pt idx="3">
                  <c:v>1.085257</c:v>
                </c:pt>
                <c:pt idx="4">
                  <c:v>1.256646</c:v>
                </c:pt>
                <c:pt idx="5">
                  <c:v>1.375309</c:v>
                </c:pt>
                <c:pt idx="6">
                  <c:v>1.630059</c:v>
                </c:pt>
                <c:pt idx="7">
                  <c:v>1.971614</c:v>
                </c:pt>
                <c:pt idx="8">
                  <c:v>2.176024</c:v>
                </c:pt>
                <c:pt idx="9">
                  <c:v>2.337795</c:v>
                </c:pt>
                <c:pt idx="10">
                  <c:v>2.549177</c:v>
                </c:pt>
                <c:pt idx="11">
                  <c:v>2.727342</c:v>
                </c:pt>
                <c:pt idx="12">
                  <c:v>2.972368</c:v>
                </c:pt>
                <c:pt idx="13">
                  <c:v>3.161613</c:v>
                </c:pt>
                <c:pt idx="14">
                  <c:v>3.228856</c:v>
                </c:pt>
                <c:pt idx="15">
                  <c:v>3.269072</c:v>
                </c:pt>
                <c:pt idx="16">
                  <c:v>3.273446</c:v>
                </c:pt>
                <c:pt idx="17">
                  <c:v>3.246505</c:v>
                </c:pt>
                <c:pt idx="18">
                  <c:v>3.174761</c:v>
                </c:pt>
                <c:pt idx="19">
                  <c:v>3.089433</c:v>
                </c:pt>
                <c:pt idx="20">
                  <c:v>3.017447</c:v>
                </c:pt>
                <c:pt idx="21">
                  <c:v>2.954367</c:v>
                </c:pt>
                <c:pt idx="22">
                  <c:v>2.85957</c:v>
                </c:pt>
                <c:pt idx="23">
                  <c:v>2.787208</c:v>
                </c:pt>
              </c:numCache>
            </c:numRef>
          </c:xVal>
          <c:yVal>
            <c:numRef>
              <c:f>data!$Z$285:$Z$308</c:f>
              <c:numCache>
                <c:ptCount val="24"/>
                <c:pt idx="0">
                  <c:v>2009.4961697729334</c:v>
                </c:pt>
                <c:pt idx="1">
                  <c:v>2005.2605789442991</c:v>
                </c:pt>
                <c:pt idx="2">
                  <c:v>2006.055064915935</c:v>
                </c:pt>
                <c:pt idx="3">
                  <c:v>2017.7302063731768</c:v>
                </c:pt>
                <c:pt idx="4">
                  <c:v>2043.0206760622225</c:v>
                </c:pt>
                <c:pt idx="5">
                  <c:v>2050.4932468886436</c:v>
                </c:pt>
                <c:pt idx="6">
                  <c:v>2090.1074781444036</c:v>
                </c:pt>
                <c:pt idx="7">
                  <c:v>2150.6785282791884</c:v>
                </c:pt>
                <c:pt idx="8">
                  <c:v>2197.842377489601</c:v>
                </c:pt>
                <c:pt idx="9">
                  <c:v>2217.50665792505</c:v>
                </c:pt>
                <c:pt idx="10">
                  <c:v>2247.428708485065</c:v>
                </c:pt>
                <c:pt idx="11">
                  <c:v>2285.2052065267335</c:v>
                </c:pt>
                <c:pt idx="12">
                  <c:v>2308.249350703493</c:v>
                </c:pt>
                <c:pt idx="13">
                  <c:v>2349.0437917305803</c:v>
                </c:pt>
                <c:pt idx="14">
                  <c:v>2370.477107598262</c:v>
                </c:pt>
                <c:pt idx="15">
                  <c:v>2386.9155533473</c:v>
                </c:pt>
                <c:pt idx="16">
                  <c:v>2397.4456040541527</c:v>
                </c:pt>
                <c:pt idx="17">
                  <c:v>2400.3292610417184</c:v>
                </c:pt>
                <c:pt idx="18">
                  <c:v>2400.907593359141</c:v>
                </c:pt>
                <c:pt idx="19">
                  <c:v>2391.044926139696</c:v>
                </c:pt>
                <c:pt idx="20">
                  <c:v>2382.517025895065</c:v>
                </c:pt>
                <c:pt idx="21">
                  <c:v>2376.650655000512</c:v>
                </c:pt>
                <c:pt idx="22">
                  <c:v>2362.3784540044517</c:v>
                </c:pt>
                <c:pt idx="23">
                  <c:v>2361.255808917689</c:v>
                </c:pt>
              </c:numCache>
            </c:numRef>
          </c:yVal>
          <c:smooth val="1"/>
        </c:ser>
        <c:ser>
          <c:idx val="3"/>
          <c:order val="3"/>
          <c:tx>
            <c:v>P12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data!$Q$319:$Q$340</c:f>
              <c:numCache>
                <c:ptCount val="22"/>
                <c:pt idx="0">
                  <c:v>0.8600163</c:v>
                </c:pt>
                <c:pt idx="1">
                  <c:v>0.8796094</c:v>
                </c:pt>
                <c:pt idx="2">
                  <c:v>0.8750947</c:v>
                </c:pt>
                <c:pt idx="3">
                  <c:v>0.957365</c:v>
                </c:pt>
                <c:pt idx="4">
                  <c:v>1.116288</c:v>
                </c:pt>
                <c:pt idx="5">
                  <c:v>1.288876</c:v>
                </c:pt>
                <c:pt idx="6">
                  <c:v>1.678344</c:v>
                </c:pt>
                <c:pt idx="7">
                  <c:v>2.156421</c:v>
                </c:pt>
                <c:pt idx="8">
                  <c:v>2.599983</c:v>
                </c:pt>
                <c:pt idx="9">
                  <c:v>2.865144</c:v>
                </c:pt>
                <c:pt idx="10">
                  <c:v>3.150458</c:v>
                </c:pt>
                <c:pt idx="11">
                  <c:v>3.272215</c:v>
                </c:pt>
                <c:pt idx="12">
                  <c:v>3.290696</c:v>
                </c:pt>
                <c:pt idx="13">
                  <c:v>3.273382</c:v>
                </c:pt>
                <c:pt idx="14">
                  <c:v>3.220198</c:v>
                </c:pt>
                <c:pt idx="15">
                  <c:v>3.225277</c:v>
                </c:pt>
                <c:pt idx="16">
                  <c:v>3.154027</c:v>
                </c:pt>
                <c:pt idx="17">
                  <c:v>3.073595</c:v>
                </c:pt>
                <c:pt idx="18">
                  <c:v>3.02908</c:v>
                </c:pt>
                <c:pt idx="19">
                  <c:v>2.952808</c:v>
                </c:pt>
                <c:pt idx="20">
                  <c:v>2.908104</c:v>
                </c:pt>
                <c:pt idx="21">
                  <c:v>2.886029</c:v>
                </c:pt>
              </c:numCache>
            </c:numRef>
          </c:xVal>
          <c:yVal>
            <c:numRef>
              <c:f>data!$Z$319:$Z$340</c:f>
              <c:numCache>
                <c:ptCount val="22"/>
                <c:pt idx="0">
                  <c:v>1993.2681584349793</c:v>
                </c:pt>
                <c:pt idx="1">
                  <c:v>1995.4614208978066</c:v>
                </c:pt>
                <c:pt idx="2">
                  <c:v>2005.6219019556322</c:v>
                </c:pt>
                <c:pt idx="3">
                  <c:v>2018.3920750447633</c:v>
                </c:pt>
                <c:pt idx="4">
                  <c:v>2033.4395973365106</c:v>
                </c:pt>
                <c:pt idx="5">
                  <c:v>2049.5582245279497</c:v>
                </c:pt>
                <c:pt idx="6">
                  <c:v>2123.7537610328736</c:v>
                </c:pt>
                <c:pt idx="7">
                  <c:v>2208.735399425849</c:v>
                </c:pt>
                <c:pt idx="8">
                  <c:v>2263.8482757168827</c:v>
                </c:pt>
                <c:pt idx="9">
                  <c:v>2295.0895026463095</c:v>
                </c:pt>
                <c:pt idx="10">
                  <c:v>2325.6670843292845</c:v>
                </c:pt>
                <c:pt idx="11">
                  <c:v>2365.1238140078717</c:v>
                </c:pt>
                <c:pt idx="12">
                  <c:v>2386.323802816668</c:v>
                </c:pt>
                <c:pt idx="13">
                  <c:v>2404.5165165389067</c:v>
                </c:pt>
                <c:pt idx="14">
                  <c:v>2405.1387803791727</c:v>
                </c:pt>
                <c:pt idx="15">
                  <c:v>2404.164367227374</c:v>
                </c:pt>
                <c:pt idx="16">
                  <c:v>2398.0987954210536</c:v>
                </c:pt>
                <c:pt idx="17">
                  <c:v>2388.60777122073</c:v>
                </c:pt>
                <c:pt idx="18">
                  <c:v>2381.369702274874</c:v>
                </c:pt>
                <c:pt idx="19">
                  <c:v>2379.731007467229</c:v>
                </c:pt>
                <c:pt idx="20">
                  <c:v>2372.52895379187</c:v>
                </c:pt>
                <c:pt idx="21">
                  <c:v>2369.817571375112</c:v>
                </c:pt>
              </c:numCache>
            </c:numRef>
          </c:yVal>
          <c:smooth val="1"/>
        </c:ser>
        <c:axId val="46365560"/>
        <c:axId val="14636857"/>
      </c:scatterChart>
      <c:valAx>
        <c:axId val="46365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636857"/>
        <c:crosses val="autoZero"/>
        <c:crossBetween val="midCat"/>
        <c:dispUnits/>
      </c:valAx>
      <c:valAx>
        <c:axId val="14636857"/>
        <c:scaling>
          <c:orientation val="minMax"/>
          <c:min val="1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655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74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P26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data!$N$81:$N$104</c:f>
              <c:numCache>
                <c:ptCount val="24"/>
                <c:pt idx="0">
                  <c:v>7.152</c:v>
                </c:pt>
                <c:pt idx="1">
                  <c:v>7.159</c:v>
                </c:pt>
                <c:pt idx="2">
                  <c:v>7.172</c:v>
                </c:pt>
                <c:pt idx="3">
                  <c:v>7.175</c:v>
                </c:pt>
                <c:pt idx="4">
                  <c:v>7.254</c:v>
                </c:pt>
                <c:pt idx="5">
                  <c:v>7.158</c:v>
                </c:pt>
                <c:pt idx="6">
                  <c:v>6.96</c:v>
                </c:pt>
                <c:pt idx="7">
                  <c:v>3.825</c:v>
                </c:pt>
                <c:pt idx="8">
                  <c:v>1.996</c:v>
                </c:pt>
                <c:pt idx="9">
                  <c:v>1.005</c:v>
                </c:pt>
                <c:pt idx="10">
                  <c:v>0.927</c:v>
                </c:pt>
                <c:pt idx="11">
                  <c:v>0.555</c:v>
                </c:pt>
                <c:pt idx="12">
                  <c:v>0.454</c:v>
                </c:pt>
                <c:pt idx="13">
                  <c:v>0.386</c:v>
                </c:pt>
                <c:pt idx="14">
                  <c:v>0.448</c:v>
                </c:pt>
                <c:pt idx="15">
                  <c:v>0.661</c:v>
                </c:pt>
                <c:pt idx="16">
                  <c:v>0.992</c:v>
                </c:pt>
                <c:pt idx="17">
                  <c:v>1.34</c:v>
                </c:pt>
                <c:pt idx="18">
                  <c:v>1.693</c:v>
                </c:pt>
                <c:pt idx="19">
                  <c:v>2.015</c:v>
                </c:pt>
                <c:pt idx="20">
                  <c:v>2.615</c:v>
                </c:pt>
                <c:pt idx="21">
                  <c:v>2.979</c:v>
                </c:pt>
                <c:pt idx="22">
                  <c:v>3.255</c:v>
                </c:pt>
                <c:pt idx="23">
                  <c:v>3.27</c:v>
                </c:pt>
              </c:numCache>
            </c:numRef>
          </c:xVal>
          <c:yVal>
            <c:numRef>
              <c:f>data!$Z$81:$Z$104</c:f>
              <c:numCache>
                <c:ptCount val="24"/>
                <c:pt idx="10">
                  <c:v>2329.2390246449772</c:v>
                </c:pt>
                <c:pt idx="11">
                  <c:v>2361.290786900438</c:v>
                </c:pt>
                <c:pt idx="12">
                  <c:v>2374.811317443358</c:v>
                </c:pt>
                <c:pt idx="13">
                  <c:v>2386.654687888757</c:v>
                </c:pt>
                <c:pt idx="14">
                  <c:v>2399.636286149954</c:v>
                </c:pt>
                <c:pt idx="15">
                  <c:v>2397.136785876071</c:v>
                </c:pt>
                <c:pt idx="16">
                  <c:v>2396.8347254188025</c:v>
                </c:pt>
                <c:pt idx="17">
                  <c:v>2389.117180755624</c:v>
                </c:pt>
                <c:pt idx="18">
                  <c:v>2381.90073638745</c:v>
                </c:pt>
                <c:pt idx="19">
                  <c:v>2372.7286088691108</c:v>
                </c:pt>
                <c:pt idx="20">
                  <c:v>2361.788710974386</c:v>
                </c:pt>
                <c:pt idx="21">
                  <c:v>2356.4486421619563</c:v>
                </c:pt>
                <c:pt idx="22">
                  <c:v>2346.2826074345653</c:v>
                </c:pt>
                <c:pt idx="23">
                  <c:v>2338.3990295399085</c:v>
                </c:pt>
              </c:numCache>
            </c:numRef>
          </c:yVal>
          <c:smooth val="1"/>
        </c:ser>
        <c:ser>
          <c:idx val="1"/>
          <c:order val="1"/>
          <c:tx>
            <c:v>P20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data!$N$205:$N$228</c:f>
              <c:numCache>
                <c:ptCount val="24"/>
                <c:pt idx="0">
                  <c:v>6.89</c:v>
                </c:pt>
                <c:pt idx="1">
                  <c:v>6.899</c:v>
                </c:pt>
                <c:pt idx="2">
                  <c:v>7.24</c:v>
                </c:pt>
                <c:pt idx="3">
                  <c:v>7.243</c:v>
                </c:pt>
                <c:pt idx="4">
                  <c:v>6.952</c:v>
                </c:pt>
                <c:pt idx="5">
                  <c:v>6.871</c:v>
                </c:pt>
                <c:pt idx="6">
                  <c:v>3.457</c:v>
                </c:pt>
                <c:pt idx="7">
                  <c:v>2.618</c:v>
                </c:pt>
                <c:pt idx="8">
                  <c:v>2.079</c:v>
                </c:pt>
                <c:pt idx="9">
                  <c:v>1.652</c:v>
                </c:pt>
                <c:pt idx="10">
                  <c:v>1.145</c:v>
                </c:pt>
                <c:pt idx="11">
                  <c:v>0.582</c:v>
                </c:pt>
                <c:pt idx="12">
                  <c:v>0.403</c:v>
                </c:pt>
                <c:pt idx="13">
                  <c:v>0.356</c:v>
                </c:pt>
                <c:pt idx="14">
                  <c:v>0.365</c:v>
                </c:pt>
                <c:pt idx="15">
                  <c:v>0.537</c:v>
                </c:pt>
                <c:pt idx="16">
                  <c:v>0.905</c:v>
                </c:pt>
                <c:pt idx="17">
                  <c:v>1.305</c:v>
                </c:pt>
                <c:pt idx="18">
                  <c:v>1.308</c:v>
                </c:pt>
                <c:pt idx="19">
                  <c:v>1.633</c:v>
                </c:pt>
                <c:pt idx="20">
                  <c:v>1.938</c:v>
                </c:pt>
                <c:pt idx="21">
                  <c:v>2.529</c:v>
                </c:pt>
                <c:pt idx="22">
                  <c:v>2.883</c:v>
                </c:pt>
                <c:pt idx="23">
                  <c:v>3.039</c:v>
                </c:pt>
              </c:numCache>
            </c:numRef>
          </c:xVal>
          <c:yVal>
            <c:numRef>
              <c:f>data!$Z$205:$Z$228</c:f>
              <c:numCache>
                <c:ptCount val="24"/>
                <c:pt idx="1">
                  <c:v>2007.9321423277875</c:v>
                </c:pt>
                <c:pt idx="2">
                  <c:v>2009.1437313334056</c:v>
                </c:pt>
                <c:pt idx="3">
                  <c:v>2018.5893232426038</c:v>
                </c:pt>
                <c:pt idx="4">
                  <c:v>2028.500141318286</c:v>
                </c:pt>
                <c:pt idx="5">
                  <c:v>2037.9847521962859</c:v>
                </c:pt>
                <c:pt idx="6">
                  <c:v>2192.3167796443504</c:v>
                </c:pt>
                <c:pt idx="7">
                  <c:v>2230.2862382341164</c:v>
                </c:pt>
                <c:pt idx="8">
                  <c:v>2259.1972931435644</c:v>
                </c:pt>
                <c:pt idx="9">
                  <c:v>2277.1120022555338</c:v>
                </c:pt>
                <c:pt idx="10">
                  <c:v>2302.9805780848124</c:v>
                </c:pt>
                <c:pt idx="11">
                  <c:v>2338.8320070091013</c:v>
                </c:pt>
                <c:pt idx="12">
                  <c:v>2355.4749642349466</c:v>
                </c:pt>
                <c:pt idx="13">
                  <c:v>2382.047614117231</c:v>
                </c:pt>
                <c:pt idx="14">
                  <c:v>2395.6896217660487</c:v>
                </c:pt>
                <c:pt idx="15">
                  <c:v>2395.2049803553286</c:v>
                </c:pt>
                <c:pt idx="16">
                  <c:v>2398.82022990196</c:v>
                </c:pt>
                <c:pt idx="17">
                  <c:v>2387.4033652682483</c:v>
                </c:pt>
                <c:pt idx="18">
                  <c:v>2388.712037509147</c:v>
                </c:pt>
                <c:pt idx="19">
                  <c:v>2376.454741161097</c:v>
                </c:pt>
                <c:pt idx="20">
                  <c:v>2374.111537500405</c:v>
                </c:pt>
                <c:pt idx="21">
                  <c:v>2359.2679126028725</c:v>
                </c:pt>
                <c:pt idx="22">
                  <c:v>2356.3968920116245</c:v>
                </c:pt>
                <c:pt idx="23">
                  <c:v>2346.2981724463725</c:v>
                </c:pt>
              </c:numCache>
            </c:numRef>
          </c:yVal>
          <c:smooth val="1"/>
        </c:ser>
        <c:ser>
          <c:idx val="2"/>
          <c:order val="2"/>
          <c:tx>
            <c:v>P16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data!$N$285:$N$308</c:f>
              <c:numCache>
                <c:ptCount val="24"/>
                <c:pt idx="0">
                  <c:v>6.749</c:v>
                </c:pt>
                <c:pt idx="1">
                  <c:v>6.772</c:v>
                </c:pt>
                <c:pt idx="2">
                  <c:v>6.805</c:v>
                </c:pt>
                <c:pt idx="3">
                  <c:v>7.162</c:v>
                </c:pt>
                <c:pt idx="4">
                  <c:v>6.929</c:v>
                </c:pt>
                <c:pt idx="5">
                  <c:v>6.797</c:v>
                </c:pt>
                <c:pt idx="6">
                  <c:v>6.145</c:v>
                </c:pt>
                <c:pt idx="7">
                  <c:v>4.586</c:v>
                </c:pt>
                <c:pt idx="8">
                  <c:v>3.597</c:v>
                </c:pt>
                <c:pt idx="9">
                  <c:v>3.101</c:v>
                </c:pt>
                <c:pt idx="10">
                  <c:v>2.5</c:v>
                </c:pt>
                <c:pt idx="11">
                  <c:v>2.026</c:v>
                </c:pt>
                <c:pt idx="12">
                  <c:v>1.327</c:v>
                </c:pt>
                <c:pt idx="13">
                  <c:v>0.617</c:v>
                </c:pt>
                <c:pt idx="14">
                  <c:v>0.426</c:v>
                </c:pt>
                <c:pt idx="15">
                  <c:v>0.321</c:v>
                </c:pt>
                <c:pt idx="16">
                  <c:v>0.344</c:v>
                </c:pt>
                <c:pt idx="17">
                  <c:v>0.528</c:v>
                </c:pt>
                <c:pt idx="18">
                  <c:v>0.888</c:v>
                </c:pt>
                <c:pt idx="19">
                  <c:v>1.238</c:v>
                </c:pt>
                <c:pt idx="20">
                  <c:v>1.633</c:v>
                </c:pt>
                <c:pt idx="21">
                  <c:v>1.94</c:v>
                </c:pt>
                <c:pt idx="22">
                  <c:v>2.435</c:v>
                </c:pt>
                <c:pt idx="23">
                  <c:v>2.763</c:v>
                </c:pt>
              </c:numCache>
            </c:numRef>
          </c:xVal>
          <c:yVal>
            <c:numRef>
              <c:f>data!$Z$285:$Z$308</c:f>
              <c:numCache>
                <c:ptCount val="24"/>
                <c:pt idx="0">
                  <c:v>2008.6930138297787</c:v>
                </c:pt>
                <c:pt idx="1">
                  <c:v>2004.4591158831704</c:v>
                </c:pt>
                <c:pt idx="2">
                  <c:v>2005.2532843144497</c:v>
                </c:pt>
                <c:pt idx="3">
                  <c:v>2016.9237594481676</c:v>
                </c:pt>
                <c:pt idx="4">
                  <c:v>2042.2041210358188</c:v>
                </c:pt>
                <c:pt idx="5">
                  <c:v>2049.6737052232206</c:v>
                </c:pt>
                <c:pt idx="6">
                  <c:v>2089.272103452899</c:v>
                </c:pt>
                <c:pt idx="7">
                  <c:v>2149.8189445348726</c:v>
                </c:pt>
                <c:pt idx="8">
                  <c:v>2196.963943285968</c:v>
                </c:pt>
                <c:pt idx="9">
                  <c:v>2216.6203642967826</c:v>
                </c:pt>
                <c:pt idx="10">
                  <c:v>2246.5304556039755</c:v>
                </c:pt>
                <c:pt idx="11">
                  <c:v>2284.291855125244</c:v>
                </c:pt>
                <c:pt idx="12">
                  <c:v>2307.326789012564</c:v>
                </c:pt>
                <c:pt idx="13">
                  <c:v>2348.1049253070273</c:v>
                </c:pt>
                <c:pt idx="14">
                  <c:v>2369.52967470154</c:v>
                </c:pt>
                <c:pt idx="15">
                  <c:v>2385.9615503283762</c:v>
                </c:pt>
                <c:pt idx="16">
                  <c:v>2396.4873923818686</c:v>
                </c:pt>
                <c:pt idx="17">
                  <c:v>2399.369896828672</c:v>
                </c:pt>
                <c:pt idx="18">
                  <c:v>2399.9479979980865</c:v>
                </c:pt>
                <c:pt idx="19">
                  <c:v>2390.0892726919988</c:v>
                </c:pt>
                <c:pt idx="20">
                  <c:v>2381.5647808807184</c:v>
                </c:pt>
                <c:pt idx="21">
                  <c:v>2381.70180486032</c:v>
                </c:pt>
                <c:pt idx="22">
                  <c:v>2361.43425797967</c:v>
                </c:pt>
                <c:pt idx="23">
                  <c:v>2360.3120615919825</c:v>
                </c:pt>
              </c:numCache>
            </c:numRef>
          </c:yVal>
          <c:smooth val="1"/>
        </c:ser>
        <c:ser>
          <c:idx val="3"/>
          <c:order val="3"/>
          <c:tx>
            <c:v>P12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data!$N$319:$N$340</c:f>
              <c:numCache>
                <c:ptCount val="22"/>
                <c:pt idx="0">
                  <c:v>6.564</c:v>
                </c:pt>
                <c:pt idx="1">
                  <c:v>6.611</c:v>
                </c:pt>
                <c:pt idx="2">
                  <c:v>6.722</c:v>
                </c:pt>
                <c:pt idx="3">
                  <c:v>7.028</c:v>
                </c:pt>
                <c:pt idx="4">
                  <c:v>6.904</c:v>
                </c:pt>
                <c:pt idx="5">
                  <c:v>6.61</c:v>
                </c:pt>
                <c:pt idx="6">
                  <c:v>5.302</c:v>
                </c:pt>
                <c:pt idx="7">
                  <c:v>3.294</c:v>
                </c:pt>
                <c:pt idx="8">
                  <c:v>2.317</c:v>
                </c:pt>
                <c:pt idx="9">
                  <c:v>1.626</c:v>
                </c:pt>
                <c:pt idx="10">
                  <c:v>0.654</c:v>
                </c:pt>
                <c:pt idx="11">
                  <c:v>0.358</c:v>
                </c:pt>
                <c:pt idx="12">
                  <c:v>0.319</c:v>
                </c:pt>
                <c:pt idx="13">
                  <c:v>0.394</c:v>
                </c:pt>
                <c:pt idx="14">
                  <c:v>0.601</c:v>
                </c:pt>
                <c:pt idx="15">
                  <c:v>0.652</c:v>
                </c:pt>
                <c:pt idx="16">
                  <c:v>0.966</c:v>
                </c:pt>
                <c:pt idx="17">
                  <c:v>1.361</c:v>
                </c:pt>
                <c:pt idx="18">
                  <c:v>1.68</c:v>
                </c:pt>
                <c:pt idx="19">
                  <c:v>1.967</c:v>
                </c:pt>
                <c:pt idx="20">
                  <c:v>2.217</c:v>
                </c:pt>
                <c:pt idx="21">
                  <c:v>2.383</c:v>
                </c:pt>
              </c:numCache>
            </c:numRef>
          </c:xVal>
          <c:yVal>
            <c:numRef>
              <c:f>data!$Z$319:$Z$340</c:f>
              <c:numCache>
                <c:ptCount val="22"/>
                <c:pt idx="0">
                  <c:v>1992.4714885075475</c:v>
                </c:pt>
                <c:pt idx="1">
                  <c:v>1994.6638743666726</c:v>
                </c:pt>
                <c:pt idx="2">
                  <c:v>2004.82029448083</c:v>
                </c:pt>
                <c:pt idx="3">
                  <c:v>2017.5853635839142</c:v>
                </c:pt>
                <c:pt idx="4">
                  <c:v>2032.6268716781028</c:v>
                </c:pt>
                <c:pt idx="5">
                  <c:v>2048.739056572503</c:v>
                </c:pt>
                <c:pt idx="6">
                  <c:v>2122.9049385864178</c:v>
                </c:pt>
                <c:pt idx="7">
                  <c:v>2207.8526114964225</c:v>
                </c:pt>
                <c:pt idx="8">
                  <c:v>2262.9434602589627</c:v>
                </c:pt>
                <c:pt idx="9">
                  <c:v>2294.1722006868185</c:v>
                </c:pt>
                <c:pt idx="10">
                  <c:v>2324.737561114125</c:v>
                </c:pt>
                <c:pt idx="11">
                  <c:v>2364.1785207169014</c:v>
                </c:pt>
                <c:pt idx="12">
                  <c:v>2385.370036308748</c:v>
                </c:pt>
                <c:pt idx="13">
                  <c:v>2403.5554787625124</c:v>
                </c:pt>
                <c:pt idx="14">
                  <c:v>2404.1774938962076</c:v>
                </c:pt>
                <c:pt idx="15">
                  <c:v>2403.2034701981065</c:v>
                </c:pt>
                <c:pt idx="16">
                  <c:v>2397.1403226810776</c:v>
                </c:pt>
                <c:pt idx="17">
                  <c:v>2387.6530918557337</c:v>
                </c:pt>
                <c:pt idx="18">
                  <c:v>2380.4179158231254</c:v>
                </c:pt>
                <c:pt idx="19">
                  <c:v>2378.7798759694406</c:v>
                </c:pt>
                <c:pt idx="20">
                  <c:v>2371.580700812737</c:v>
                </c:pt>
                <c:pt idx="21">
                  <c:v>2368.870402081997</c:v>
                </c:pt>
              </c:numCache>
            </c:numRef>
          </c:yVal>
          <c:smooth val="1"/>
        </c:ser>
        <c:axId val="64622850"/>
        <c:axId val="44734739"/>
      </c:scatterChart>
      <c:valAx>
        <c:axId val="64622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O2 mL/L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34739"/>
        <c:crosses val="autoZero"/>
        <c:crossBetween val="midCat"/>
        <c:dispUnits/>
      </c:valAx>
      <c:valAx>
        <c:axId val="44734739"/>
        <c:scaling>
          <c:orientation val="minMax"/>
          <c:min val="1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228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74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P26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data!$E$81:$E$104</c:f>
              <c:numCache>
                <c:ptCount val="24"/>
                <c:pt idx="0">
                  <c:v>32.5594</c:v>
                </c:pt>
                <c:pt idx="1">
                  <c:v>32.5608</c:v>
                </c:pt>
                <c:pt idx="2">
                  <c:v>32.5611</c:v>
                </c:pt>
                <c:pt idx="3">
                  <c:v>32.5628</c:v>
                </c:pt>
                <c:pt idx="4">
                  <c:v>32.6042</c:v>
                </c:pt>
                <c:pt idx="5">
                  <c:v>32.6632</c:v>
                </c:pt>
                <c:pt idx="6">
                  <c:v>32.7231</c:v>
                </c:pt>
                <c:pt idx="7">
                  <c:v>33.501</c:v>
                </c:pt>
                <c:pt idx="8">
                  <c:v>33.7992</c:v>
                </c:pt>
                <c:pt idx="9">
                  <c:v>33.9499</c:v>
                </c:pt>
                <c:pt idx="10">
                  <c:v>34.0545</c:v>
                </c:pt>
                <c:pt idx="11">
                  <c:v>34.2316</c:v>
                </c:pt>
                <c:pt idx="12">
                  <c:v>34.3177</c:v>
                </c:pt>
                <c:pt idx="13">
                  <c:v>34.3929</c:v>
                </c:pt>
                <c:pt idx="14">
                  <c:v>34.4626</c:v>
                </c:pt>
                <c:pt idx="15">
                  <c:v>34.5125</c:v>
                </c:pt>
                <c:pt idx="16">
                  <c:v>34.5589</c:v>
                </c:pt>
                <c:pt idx="17">
                  <c:v>34.5909</c:v>
                </c:pt>
                <c:pt idx="18">
                  <c:v>34.6152</c:v>
                </c:pt>
                <c:pt idx="19">
                  <c:v>34.6322</c:v>
                </c:pt>
                <c:pt idx="20">
                  <c:v>34.6594</c:v>
                </c:pt>
                <c:pt idx="21">
                  <c:v>34.6741</c:v>
                </c:pt>
                <c:pt idx="22">
                  <c:v>34.6824</c:v>
                </c:pt>
                <c:pt idx="23">
                  <c:v>34.6855</c:v>
                </c:pt>
              </c:numCache>
            </c:numRef>
          </c:xVal>
          <c:yVal>
            <c:numRef>
              <c:f>data!$Z$81:$Z$104</c:f>
              <c:numCache>
                <c:ptCount val="24"/>
                <c:pt idx="0">
                  <c:v>2005.4453747159694</c:v>
                </c:pt>
                <c:pt idx="1">
                  <c:v>2009.6350440257058</c:v>
                </c:pt>
                <c:pt idx="2">
                  <c:v>2017.9633744965045</c:v>
                </c:pt>
                <c:pt idx="3">
                  <c:v>2029.635239104913</c:v>
                </c:pt>
                <c:pt idx="4">
                  <c:v>2036.3163064214657</c:v>
                </c:pt>
                <c:pt idx="5">
                  <c:v>2049.0243365598067</c:v>
                </c:pt>
                <c:pt idx="6">
                  <c:v>2091.0420489903</c:v>
                </c:pt>
                <c:pt idx="7">
                  <c:v>2195.0176593438177</c:v>
                </c:pt>
                <c:pt idx="8">
                  <c:v>2230.811377476271</c:v>
                </c:pt>
                <c:pt idx="9">
                  <c:v>2288.363571577527</c:v>
                </c:pt>
                <c:pt idx="10">
                  <c:v>2329.2390246449772</c:v>
                </c:pt>
                <c:pt idx="11">
                  <c:v>2361.290786900438</c:v>
                </c:pt>
                <c:pt idx="12">
                  <c:v>2374.811317443358</c:v>
                </c:pt>
                <c:pt idx="13">
                  <c:v>2386.654687888757</c:v>
                </c:pt>
                <c:pt idx="14">
                  <c:v>2399.636286149954</c:v>
                </c:pt>
                <c:pt idx="15">
                  <c:v>2397.136785876071</c:v>
                </c:pt>
                <c:pt idx="16">
                  <c:v>2396.8347254188025</c:v>
                </c:pt>
                <c:pt idx="17">
                  <c:v>2389.117180755624</c:v>
                </c:pt>
                <c:pt idx="18">
                  <c:v>2381.90073638745</c:v>
                </c:pt>
                <c:pt idx="19">
                  <c:v>2372.7286088691108</c:v>
                </c:pt>
                <c:pt idx="20">
                  <c:v>2361.788710974386</c:v>
                </c:pt>
                <c:pt idx="21">
                  <c:v>2356.4486421619563</c:v>
                </c:pt>
                <c:pt idx="22">
                  <c:v>2346.2826074345653</c:v>
                </c:pt>
                <c:pt idx="23">
                  <c:v>2338.3990295399085</c:v>
                </c:pt>
              </c:numCache>
            </c:numRef>
          </c:yVal>
          <c:smooth val="1"/>
        </c:ser>
        <c:ser>
          <c:idx val="1"/>
          <c:order val="1"/>
          <c:tx>
            <c:v>P20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data!$E$205:$E$228</c:f>
              <c:numCache>
                <c:ptCount val="24"/>
                <c:pt idx="0">
                  <c:v>32.5292</c:v>
                </c:pt>
                <c:pt idx="1">
                  <c:v>32.5317</c:v>
                </c:pt>
                <c:pt idx="2">
                  <c:v>32.5318</c:v>
                </c:pt>
                <c:pt idx="3">
                  <c:v>32.5713</c:v>
                </c:pt>
                <c:pt idx="4">
                  <c:v>32.5939</c:v>
                </c:pt>
                <c:pt idx="5">
                  <c:v>32.6069</c:v>
                </c:pt>
                <c:pt idx="6">
                  <c:v>33.7498</c:v>
                </c:pt>
                <c:pt idx="7">
                  <c:v>33.8917</c:v>
                </c:pt>
                <c:pt idx="8">
                  <c:v>33.9167</c:v>
                </c:pt>
                <c:pt idx="9">
                  <c:v>33.95</c:v>
                </c:pt>
                <c:pt idx="10">
                  <c:v>34.0307</c:v>
                </c:pt>
                <c:pt idx="11">
                  <c:v>34.1766</c:v>
                </c:pt>
                <c:pt idx="12">
                  <c:v>34.295</c:v>
                </c:pt>
                <c:pt idx="13">
                  <c:v>34.3757</c:v>
                </c:pt>
                <c:pt idx="14">
                  <c:v>34.444</c:v>
                </c:pt>
                <c:pt idx="15">
                  <c:v>34.5007</c:v>
                </c:pt>
                <c:pt idx="16">
                  <c:v>34.5507</c:v>
                </c:pt>
                <c:pt idx="17">
                  <c:v>34.5875</c:v>
                </c:pt>
                <c:pt idx="18">
                  <c:v>34.5876</c:v>
                </c:pt>
                <c:pt idx="19">
                  <c:v>34.6133</c:v>
                </c:pt>
                <c:pt idx="20">
                  <c:v>34.6308</c:v>
                </c:pt>
                <c:pt idx="21">
                  <c:v>34.6573</c:v>
                </c:pt>
                <c:pt idx="22">
                  <c:v>34.6719</c:v>
                </c:pt>
                <c:pt idx="23">
                  <c:v>34.6794</c:v>
                </c:pt>
              </c:numCache>
            </c:numRef>
          </c:xVal>
          <c:yVal>
            <c:numRef>
              <c:f>data!$Z$205:$Z$228</c:f>
              <c:numCache>
                <c:ptCount val="24"/>
                <c:pt idx="1">
                  <c:v>2008.734994044032</c:v>
                </c:pt>
                <c:pt idx="2">
                  <c:v>2009.9470674914755</c:v>
                </c:pt>
                <c:pt idx="3">
                  <c:v>2019.396436126747</c:v>
                </c:pt>
                <c:pt idx="4">
                  <c:v>2029.3112169445628</c:v>
                </c:pt>
                <c:pt idx="5">
                  <c:v>2038.799620149983</c:v>
                </c:pt>
                <c:pt idx="6">
                  <c:v>2193.1933557257757</c:v>
                </c:pt>
                <c:pt idx="7">
                  <c:v>2231.177996026293</c:v>
                </c:pt>
                <c:pt idx="8">
                  <c:v>2260.1006107337853</c:v>
                </c:pt>
                <c:pt idx="9">
                  <c:v>2278.022482864192</c:v>
                </c:pt>
                <c:pt idx="10">
                  <c:v>2303.901401986486</c:v>
                </c:pt>
                <c:pt idx="11">
                  <c:v>2339.767165748409</c:v>
                </c:pt>
                <c:pt idx="12">
                  <c:v>2356.416777495336</c:v>
                </c:pt>
                <c:pt idx="13">
                  <c:v>2383.0000521876495</c:v>
                </c:pt>
                <c:pt idx="14">
                  <c:v>2396.6475144576784</c:v>
                </c:pt>
                <c:pt idx="15">
                  <c:v>2396.1626792679053</c:v>
                </c:pt>
                <c:pt idx="16">
                  <c:v>2399.779374336147</c:v>
                </c:pt>
                <c:pt idx="17">
                  <c:v>2388.35794478255</c:v>
                </c:pt>
                <c:pt idx="18">
                  <c:v>2389.667140283041</c:v>
                </c:pt>
                <c:pt idx="19">
                  <c:v>2377.4049429768347</c:v>
                </c:pt>
                <c:pt idx="20">
                  <c:v>2375.0608024094413</c:v>
                </c:pt>
                <c:pt idx="21">
                  <c:v>2360.2112424359802</c:v>
                </c:pt>
                <c:pt idx="22">
                  <c:v>2357.3390738956755</c:v>
                </c:pt>
                <c:pt idx="23">
                  <c:v>2347.2363164577464</c:v>
                </c:pt>
              </c:numCache>
            </c:numRef>
          </c:yVal>
          <c:smooth val="1"/>
        </c:ser>
        <c:ser>
          <c:idx val="2"/>
          <c:order val="2"/>
          <c:tx>
            <c:v>P16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data!$E$285:$E$308</c:f>
              <c:numCache>
                <c:ptCount val="24"/>
                <c:pt idx="0">
                  <c:v>32.4371</c:v>
                </c:pt>
                <c:pt idx="1">
                  <c:v>32.4409</c:v>
                </c:pt>
                <c:pt idx="2">
                  <c:v>32.4456</c:v>
                </c:pt>
                <c:pt idx="3">
                  <c:v>32.4951</c:v>
                </c:pt>
                <c:pt idx="4">
                  <c:v>32.5156</c:v>
                </c:pt>
                <c:pt idx="5">
                  <c:v>32.5651</c:v>
                </c:pt>
                <c:pt idx="6">
                  <c:v>32.8478</c:v>
                </c:pt>
                <c:pt idx="7">
                  <c:v>33.4057</c:v>
                </c:pt>
                <c:pt idx="8">
                  <c:v>33.7726</c:v>
                </c:pt>
                <c:pt idx="9">
                  <c:v>33.8613</c:v>
                </c:pt>
                <c:pt idx="10">
                  <c:v>33.8975</c:v>
                </c:pt>
                <c:pt idx="11">
                  <c:v>33.9161</c:v>
                </c:pt>
                <c:pt idx="12">
                  <c:v>34.0028</c:v>
                </c:pt>
                <c:pt idx="13">
                  <c:v>34.1698</c:v>
                </c:pt>
                <c:pt idx="14">
                  <c:v>34.2754</c:v>
                </c:pt>
                <c:pt idx="15">
                  <c:v>34.3609</c:v>
                </c:pt>
                <c:pt idx="16">
                  <c:v>34.4473</c:v>
                </c:pt>
                <c:pt idx="17">
                  <c:v>34.5009</c:v>
                </c:pt>
                <c:pt idx="18">
                  <c:v>34.5476</c:v>
                </c:pt>
                <c:pt idx="19">
                  <c:v>34.584</c:v>
                </c:pt>
                <c:pt idx="20">
                  <c:v>34.6145</c:v>
                </c:pt>
                <c:pt idx="21">
                  <c:v>34.6308</c:v>
                </c:pt>
                <c:pt idx="22">
                  <c:v>34.6554</c:v>
                </c:pt>
                <c:pt idx="23">
                  <c:v>34.6671</c:v>
                </c:pt>
              </c:numCache>
            </c:numRef>
          </c:xVal>
          <c:yVal>
            <c:numRef>
              <c:f>data!$Z$285:$Z$308</c:f>
              <c:numCache>
                <c:ptCount val="24"/>
                <c:pt idx="0">
                  <c:v>2009.4961697729334</c:v>
                </c:pt>
                <c:pt idx="1">
                  <c:v>2005.2605789442991</c:v>
                </c:pt>
                <c:pt idx="2">
                  <c:v>2006.055064915935</c:v>
                </c:pt>
                <c:pt idx="3">
                  <c:v>2017.7302063731768</c:v>
                </c:pt>
                <c:pt idx="4">
                  <c:v>2043.0206760622225</c:v>
                </c:pt>
                <c:pt idx="5">
                  <c:v>2050.4932468886436</c:v>
                </c:pt>
                <c:pt idx="6">
                  <c:v>2090.1074781444036</c:v>
                </c:pt>
                <c:pt idx="7">
                  <c:v>2150.6785282791884</c:v>
                </c:pt>
                <c:pt idx="8">
                  <c:v>2197.842377489601</c:v>
                </c:pt>
                <c:pt idx="9">
                  <c:v>2217.50665792505</c:v>
                </c:pt>
                <c:pt idx="10">
                  <c:v>2247.428708485065</c:v>
                </c:pt>
                <c:pt idx="11">
                  <c:v>2285.2052065267335</c:v>
                </c:pt>
                <c:pt idx="12">
                  <c:v>2308.249350703493</c:v>
                </c:pt>
                <c:pt idx="13">
                  <c:v>2349.0437917305803</c:v>
                </c:pt>
                <c:pt idx="14">
                  <c:v>2370.477107598262</c:v>
                </c:pt>
                <c:pt idx="15">
                  <c:v>2386.9155533473</c:v>
                </c:pt>
                <c:pt idx="16">
                  <c:v>2397.4456040541527</c:v>
                </c:pt>
                <c:pt idx="17">
                  <c:v>2400.3292610417184</c:v>
                </c:pt>
                <c:pt idx="18">
                  <c:v>2400.907593359141</c:v>
                </c:pt>
                <c:pt idx="19">
                  <c:v>2391.044926139696</c:v>
                </c:pt>
                <c:pt idx="20">
                  <c:v>2382.517025895065</c:v>
                </c:pt>
                <c:pt idx="21">
                  <c:v>2376.650655000512</c:v>
                </c:pt>
                <c:pt idx="22">
                  <c:v>2362.3784540044517</c:v>
                </c:pt>
                <c:pt idx="23">
                  <c:v>2361.255808917689</c:v>
                </c:pt>
              </c:numCache>
            </c:numRef>
          </c:yVal>
          <c:smooth val="1"/>
        </c:ser>
        <c:ser>
          <c:idx val="3"/>
          <c:order val="3"/>
          <c:tx>
            <c:v>P12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data!$E$319:$E$340</c:f>
              <c:numCache>
                <c:ptCount val="22"/>
                <c:pt idx="0">
                  <c:v>32.3779</c:v>
                </c:pt>
                <c:pt idx="1">
                  <c:v>32.3809</c:v>
                </c:pt>
                <c:pt idx="2">
                  <c:v>32.3929</c:v>
                </c:pt>
                <c:pt idx="3">
                  <c:v>32.4522</c:v>
                </c:pt>
                <c:pt idx="4">
                  <c:v>32.4891</c:v>
                </c:pt>
                <c:pt idx="5">
                  <c:v>32.6005</c:v>
                </c:pt>
                <c:pt idx="6">
                  <c:v>33.23</c:v>
                </c:pt>
                <c:pt idx="7">
                  <c:v>33.919</c:v>
                </c:pt>
                <c:pt idx="8">
                  <c:v>33.9452</c:v>
                </c:pt>
                <c:pt idx="9">
                  <c:v>33.9799</c:v>
                </c:pt>
                <c:pt idx="10">
                  <c:v>34.125</c:v>
                </c:pt>
                <c:pt idx="11">
                  <c:v>34.2592</c:v>
                </c:pt>
                <c:pt idx="12">
                  <c:v>34.3764</c:v>
                </c:pt>
                <c:pt idx="13">
                  <c:v>34.4496</c:v>
                </c:pt>
                <c:pt idx="14">
                  <c:v>34.503</c:v>
                </c:pt>
                <c:pt idx="15">
                  <c:v>34.5031</c:v>
                </c:pt>
                <c:pt idx="16">
                  <c:v>34.5509</c:v>
                </c:pt>
                <c:pt idx="17">
                  <c:v>34.5884</c:v>
                </c:pt>
                <c:pt idx="18">
                  <c:v>34.6137</c:v>
                </c:pt>
                <c:pt idx="19">
                  <c:v>34.6316</c:v>
                </c:pt>
                <c:pt idx="20">
                  <c:v>34.6449</c:v>
                </c:pt>
                <c:pt idx="21">
                  <c:v>34.6514</c:v>
                </c:pt>
              </c:numCache>
            </c:numRef>
          </c:xVal>
          <c:yVal>
            <c:numRef>
              <c:f>data!$Z$319:$Z$340</c:f>
              <c:numCache>
                <c:ptCount val="22"/>
                <c:pt idx="0">
                  <c:v>1993.2681584349793</c:v>
                </c:pt>
                <c:pt idx="1">
                  <c:v>1995.4614208978066</c:v>
                </c:pt>
                <c:pt idx="2">
                  <c:v>2005.6219019556322</c:v>
                </c:pt>
                <c:pt idx="3">
                  <c:v>2018.3920750447633</c:v>
                </c:pt>
                <c:pt idx="4">
                  <c:v>2033.4395973365106</c:v>
                </c:pt>
                <c:pt idx="5">
                  <c:v>2049.5582245279497</c:v>
                </c:pt>
                <c:pt idx="6">
                  <c:v>2123.7537610328736</c:v>
                </c:pt>
                <c:pt idx="7">
                  <c:v>2208.735399425849</c:v>
                </c:pt>
                <c:pt idx="8">
                  <c:v>2263.8482757168827</c:v>
                </c:pt>
                <c:pt idx="9">
                  <c:v>2295.0895026463095</c:v>
                </c:pt>
                <c:pt idx="10">
                  <c:v>2325.6670843292845</c:v>
                </c:pt>
                <c:pt idx="11">
                  <c:v>2365.1238140078717</c:v>
                </c:pt>
                <c:pt idx="12">
                  <c:v>2386.323802816668</c:v>
                </c:pt>
                <c:pt idx="13">
                  <c:v>2404.5165165389067</c:v>
                </c:pt>
                <c:pt idx="14">
                  <c:v>2405.1387803791727</c:v>
                </c:pt>
                <c:pt idx="15">
                  <c:v>2404.164367227374</c:v>
                </c:pt>
                <c:pt idx="16">
                  <c:v>2398.0987954210536</c:v>
                </c:pt>
                <c:pt idx="17">
                  <c:v>2388.60777122073</c:v>
                </c:pt>
                <c:pt idx="18">
                  <c:v>2381.369702274874</c:v>
                </c:pt>
                <c:pt idx="19">
                  <c:v>2379.731007467229</c:v>
                </c:pt>
                <c:pt idx="20">
                  <c:v>2372.52895379187</c:v>
                </c:pt>
                <c:pt idx="21">
                  <c:v>2369.817571375112</c:v>
                </c:pt>
              </c:numCache>
            </c:numRef>
          </c:yVal>
          <c:smooth val="1"/>
        </c:ser>
        <c:axId val="67068332"/>
        <c:axId val="66744077"/>
      </c:scatterChart>
      <c:valAx>
        <c:axId val="67068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44077"/>
        <c:crosses val="autoZero"/>
        <c:crossBetween val="midCat"/>
        <c:dispUnits/>
      </c:valAx>
      <c:valAx>
        <c:axId val="66744077"/>
        <c:scaling>
          <c:orientation val="minMax"/>
          <c:min val="1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683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1625"/>
          <c:w val="0.87625"/>
          <c:h val="0.928"/>
        </c:manualLayout>
      </c:layout>
      <c:scatterChart>
        <c:scatterStyle val="smoothMarker"/>
        <c:varyColors val="0"/>
        <c:ser>
          <c:idx val="0"/>
          <c:order val="0"/>
          <c:tx>
            <c:v>P26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data!$R$81:$R$104</c:f>
              <c:numCache>
                <c:ptCount val="24"/>
                <c:pt idx="0">
                  <c:v>19.08529</c:v>
                </c:pt>
                <c:pt idx="1">
                  <c:v>19.25076</c:v>
                </c:pt>
                <c:pt idx="2">
                  <c:v>19.23762</c:v>
                </c:pt>
                <c:pt idx="3">
                  <c:v>19.22447</c:v>
                </c:pt>
                <c:pt idx="4">
                  <c:v>20.10184</c:v>
                </c:pt>
                <c:pt idx="5">
                  <c:v>22.04709</c:v>
                </c:pt>
                <c:pt idx="6">
                  <c:v>24.5262</c:v>
                </c:pt>
                <c:pt idx="7">
                  <c:v>53.96446</c:v>
                </c:pt>
                <c:pt idx="8">
                  <c:v>72.83678</c:v>
                </c:pt>
                <c:pt idx="9">
                  <c:v>91.69062</c:v>
                </c:pt>
                <c:pt idx="10">
                  <c:v>101.2366</c:v>
                </c:pt>
                <c:pt idx="11">
                  <c:v>122.5857</c:v>
                </c:pt>
                <c:pt idx="12">
                  <c:v>136.5883</c:v>
                </c:pt>
                <c:pt idx="13">
                  <c:v>147.8332</c:v>
                </c:pt>
                <c:pt idx="14">
                  <c:v>158.1796</c:v>
                </c:pt>
                <c:pt idx="15">
                  <c:v>166.2768</c:v>
                </c:pt>
                <c:pt idx="16">
                  <c:v>170.76</c:v>
                </c:pt>
                <c:pt idx="17">
                  <c:v>171.6096</c:v>
                </c:pt>
                <c:pt idx="18">
                  <c:v>173.0331</c:v>
                </c:pt>
                <c:pt idx="19">
                  <c:v>174.2649</c:v>
                </c:pt>
                <c:pt idx="20">
                  <c:v>172.0514</c:v>
                </c:pt>
                <c:pt idx="21">
                  <c:v>168.1243</c:v>
                </c:pt>
                <c:pt idx="22">
                  <c:v>168.2088</c:v>
                </c:pt>
                <c:pt idx="23">
                  <c:v>170.7728</c:v>
                </c:pt>
              </c:numCache>
            </c:numRef>
          </c:xVal>
          <c:yVal>
            <c:numRef>
              <c:f>data!$Z$81:$Z$104</c:f>
              <c:numCache>
                <c:ptCount val="24"/>
                <c:pt idx="10">
                  <c:v>2329.2390246449772</c:v>
                </c:pt>
                <c:pt idx="11">
                  <c:v>2361.290786900438</c:v>
                </c:pt>
                <c:pt idx="12">
                  <c:v>2374.811317443358</c:v>
                </c:pt>
                <c:pt idx="13">
                  <c:v>2386.654687888757</c:v>
                </c:pt>
                <c:pt idx="14">
                  <c:v>2399.636286149954</c:v>
                </c:pt>
                <c:pt idx="15">
                  <c:v>2397.136785876071</c:v>
                </c:pt>
                <c:pt idx="16">
                  <c:v>2396.8347254188025</c:v>
                </c:pt>
                <c:pt idx="17">
                  <c:v>2389.117180755624</c:v>
                </c:pt>
                <c:pt idx="18">
                  <c:v>2381.90073638745</c:v>
                </c:pt>
                <c:pt idx="19">
                  <c:v>2372.7286088691108</c:v>
                </c:pt>
                <c:pt idx="20">
                  <c:v>2361.788710974386</c:v>
                </c:pt>
                <c:pt idx="21">
                  <c:v>2356.4486421619563</c:v>
                </c:pt>
                <c:pt idx="22">
                  <c:v>2346.2826074345653</c:v>
                </c:pt>
                <c:pt idx="23">
                  <c:v>2338.3990295399085</c:v>
                </c:pt>
              </c:numCache>
            </c:numRef>
          </c:yVal>
          <c:smooth val="1"/>
        </c:ser>
        <c:ser>
          <c:idx val="1"/>
          <c:order val="1"/>
          <c:tx>
            <c:v>P20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data!$R$205:$R$228</c:f>
              <c:numCache>
                <c:ptCount val="24"/>
                <c:pt idx="0">
                  <c:v>14.72577</c:v>
                </c:pt>
                <c:pt idx="1">
                  <c:v>14.72251</c:v>
                </c:pt>
                <c:pt idx="2">
                  <c:v>14.54006</c:v>
                </c:pt>
                <c:pt idx="3">
                  <c:v>15.07429</c:v>
                </c:pt>
                <c:pt idx="4">
                  <c:v>15.42575</c:v>
                </c:pt>
                <c:pt idx="5">
                  <c:v>16.50435</c:v>
                </c:pt>
                <c:pt idx="7">
                  <c:v>58.41713</c:v>
                </c:pt>
                <c:pt idx="8">
                  <c:v>68.63545</c:v>
                </c:pt>
                <c:pt idx="9">
                  <c:v>76.69019</c:v>
                </c:pt>
                <c:pt idx="10">
                  <c:v>89.56685</c:v>
                </c:pt>
                <c:pt idx="11">
                  <c:v>111.6249</c:v>
                </c:pt>
                <c:pt idx="12">
                  <c:v>132.1937</c:v>
                </c:pt>
                <c:pt idx="13">
                  <c:v>144.8016</c:v>
                </c:pt>
                <c:pt idx="14">
                  <c:v>156.7168</c:v>
                </c:pt>
                <c:pt idx="15">
                  <c:v>164.6894</c:v>
                </c:pt>
                <c:pt idx="16">
                  <c:v>170.2068</c:v>
                </c:pt>
                <c:pt idx="17">
                  <c:v>173.2515</c:v>
                </c:pt>
                <c:pt idx="18">
                  <c:v>172.8576</c:v>
                </c:pt>
                <c:pt idx="19">
                  <c:v>174.376</c:v>
                </c:pt>
                <c:pt idx="20">
                  <c:v>174.7472</c:v>
                </c:pt>
                <c:pt idx="21">
                  <c:v>173.779</c:v>
                </c:pt>
                <c:pt idx="22">
                  <c:v>172.8115</c:v>
                </c:pt>
                <c:pt idx="23">
                  <c:v>175.0966</c:v>
                </c:pt>
              </c:numCache>
            </c:numRef>
          </c:xVal>
          <c:yVal>
            <c:numRef>
              <c:f>data!$Z$205:$Z$228</c:f>
              <c:numCache>
                <c:ptCount val="24"/>
                <c:pt idx="1">
                  <c:v>2007.9321423277875</c:v>
                </c:pt>
                <c:pt idx="2">
                  <c:v>2009.1437313334056</c:v>
                </c:pt>
                <c:pt idx="3">
                  <c:v>2018.5893232426038</c:v>
                </c:pt>
                <c:pt idx="4">
                  <c:v>2028.500141318286</c:v>
                </c:pt>
                <c:pt idx="5">
                  <c:v>2037.9847521962859</c:v>
                </c:pt>
                <c:pt idx="6">
                  <c:v>2192.3167796443504</c:v>
                </c:pt>
                <c:pt idx="7">
                  <c:v>2230.2862382341164</c:v>
                </c:pt>
                <c:pt idx="8">
                  <c:v>2259.1972931435644</c:v>
                </c:pt>
                <c:pt idx="9">
                  <c:v>2277.1120022555338</c:v>
                </c:pt>
                <c:pt idx="10">
                  <c:v>2302.9805780848124</c:v>
                </c:pt>
                <c:pt idx="11">
                  <c:v>2338.8320070091013</c:v>
                </c:pt>
                <c:pt idx="12">
                  <c:v>2355.4749642349466</c:v>
                </c:pt>
                <c:pt idx="13">
                  <c:v>2382.047614117231</c:v>
                </c:pt>
                <c:pt idx="14">
                  <c:v>2395.6896217660487</c:v>
                </c:pt>
                <c:pt idx="15">
                  <c:v>2395.2049803553286</c:v>
                </c:pt>
                <c:pt idx="16">
                  <c:v>2398.82022990196</c:v>
                </c:pt>
                <c:pt idx="17">
                  <c:v>2387.4033652682483</c:v>
                </c:pt>
                <c:pt idx="18">
                  <c:v>2388.712037509147</c:v>
                </c:pt>
                <c:pt idx="19">
                  <c:v>2376.454741161097</c:v>
                </c:pt>
                <c:pt idx="20">
                  <c:v>2374.111537500405</c:v>
                </c:pt>
                <c:pt idx="21">
                  <c:v>2359.2679126028725</c:v>
                </c:pt>
                <c:pt idx="22">
                  <c:v>2356.3968920116245</c:v>
                </c:pt>
                <c:pt idx="23">
                  <c:v>2346.2981724463725</c:v>
                </c:pt>
              </c:numCache>
            </c:numRef>
          </c:yVal>
          <c:smooth val="1"/>
        </c:ser>
        <c:ser>
          <c:idx val="2"/>
          <c:order val="2"/>
          <c:tx>
            <c:v>P16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data!$R$285:$R$308</c:f>
              <c:numCache>
                <c:ptCount val="24"/>
                <c:pt idx="0">
                  <c:v>13.42489</c:v>
                </c:pt>
                <c:pt idx="1">
                  <c:v>13.26226</c:v>
                </c:pt>
                <c:pt idx="2">
                  <c:v>13.0994</c:v>
                </c:pt>
                <c:pt idx="3">
                  <c:v>14.6106</c:v>
                </c:pt>
                <c:pt idx="4">
                  <c:v>15.95803</c:v>
                </c:pt>
                <c:pt idx="5">
                  <c:v>18.31822</c:v>
                </c:pt>
                <c:pt idx="6">
                  <c:v>25.75641</c:v>
                </c:pt>
                <c:pt idx="7">
                  <c:v>38.20263</c:v>
                </c:pt>
                <c:pt idx="8">
                  <c:v>47.50307</c:v>
                </c:pt>
                <c:pt idx="9">
                  <c:v>54.27554</c:v>
                </c:pt>
                <c:pt idx="10">
                  <c:v>64.23056</c:v>
                </c:pt>
                <c:pt idx="11">
                  <c:v>72.68295</c:v>
                </c:pt>
                <c:pt idx="12">
                  <c:v>90.24776</c:v>
                </c:pt>
                <c:pt idx="13">
                  <c:v>114.5425</c:v>
                </c:pt>
                <c:pt idx="14">
                  <c:v>130.0693</c:v>
                </c:pt>
                <c:pt idx="15">
                  <c:v>142.9857</c:v>
                </c:pt>
                <c:pt idx="16">
                  <c:v>157.1285</c:v>
                </c:pt>
                <c:pt idx="17">
                  <c:v>165.9614</c:v>
                </c:pt>
                <c:pt idx="18">
                  <c:v>169.9585</c:v>
                </c:pt>
                <c:pt idx="19">
                  <c:v>173.0255</c:v>
                </c:pt>
                <c:pt idx="20">
                  <c:v>175.1571</c:v>
                </c:pt>
                <c:pt idx="21">
                  <c:v>176.1617</c:v>
                </c:pt>
                <c:pt idx="22">
                  <c:v>175.0963</c:v>
                </c:pt>
                <c:pt idx="23">
                  <c:v>175.5362</c:v>
                </c:pt>
              </c:numCache>
            </c:numRef>
          </c:xVal>
          <c:yVal>
            <c:numRef>
              <c:f>data!$Z$285:$Z$308</c:f>
              <c:numCache>
                <c:ptCount val="24"/>
                <c:pt idx="0">
                  <c:v>2008.6930138297787</c:v>
                </c:pt>
                <c:pt idx="1">
                  <c:v>2004.4591158831704</c:v>
                </c:pt>
                <c:pt idx="2">
                  <c:v>2005.2532843144497</c:v>
                </c:pt>
                <c:pt idx="3">
                  <c:v>2016.9237594481676</c:v>
                </c:pt>
                <c:pt idx="4">
                  <c:v>2042.2041210358188</c:v>
                </c:pt>
                <c:pt idx="5">
                  <c:v>2049.6737052232206</c:v>
                </c:pt>
                <c:pt idx="6">
                  <c:v>2089.272103452899</c:v>
                </c:pt>
                <c:pt idx="7">
                  <c:v>2149.8189445348726</c:v>
                </c:pt>
                <c:pt idx="8">
                  <c:v>2196.963943285968</c:v>
                </c:pt>
                <c:pt idx="9">
                  <c:v>2216.6203642967826</c:v>
                </c:pt>
                <c:pt idx="10">
                  <c:v>2246.5304556039755</c:v>
                </c:pt>
                <c:pt idx="11">
                  <c:v>2284.291855125244</c:v>
                </c:pt>
                <c:pt idx="12">
                  <c:v>2307.326789012564</c:v>
                </c:pt>
                <c:pt idx="13">
                  <c:v>2348.1049253070273</c:v>
                </c:pt>
                <c:pt idx="14">
                  <c:v>2369.52967470154</c:v>
                </c:pt>
                <c:pt idx="15">
                  <c:v>2385.9615503283762</c:v>
                </c:pt>
                <c:pt idx="16">
                  <c:v>2396.4873923818686</c:v>
                </c:pt>
                <c:pt idx="17">
                  <c:v>2399.369896828672</c:v>
                </c:pt>
                <c:pt idx="18">
                  <c:v>2399.9479979980865</c:v>
                </c:pt>
                <c:pt idx="19">
                  <c:v>2390.0892726919988</c:v>
                </c:pt>
                <c:pt idx="20">
                  <c:v>2381.5647808807184</c:v>
                </c:pt>
                <c:pt idx="21">
                  <c:v>2381.70180486032</c:v>
                </c:pt>
                <c:pt idx="22">
                  <c:v>2361.43425797967</c:v>
                </c:pt>
                <c:pt idx="23">
                  <c:v>2360.3120615919825</c:v>
                </c:pt>
              </c:numCache>
            </c:numRef>
          </c:yVal>
          <c:smooth val="1"/>
        </c:ser>
        <c:ser>
          <c:idx val="3"/>
          <c:order val="3"/>
          <c:tx>
            <c:v>P12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data!$R$319:$R$340</c:f>
              <c:numCache>
                <c:ptCount val="22"/>
                <c:pt idx="0">
                  <c:v>12.13986</c:v>
                </c:pt>
                <c:pt idx="1">
                  <c:v>12.15042</c:v>
                </c:pt>
                <c:pt idx="2">
                  <c:v>11.9939</c:v>
                </c:pt>
                <c:pt idx="3">
                  <c:v>12.67326</c:v>
                </c:pt>
                <c:pt idx="4">
                  <c:v>14.5263</c:v>
                </c:pt>
                <c:pt idx="5">
                  <c:v>18.56497</c:v>
                </c:pt>
                <c:pt idx="6">
                  <c:v>31.24066</c:v>
                </c:pt>
                <c:pt idx="7">
                  <c:v>51.21618</c:v>
                </c:pt>
                <c:pt idx="8">
                  <c:v>68.4931</c:v>
                </c:pt>
                <c:pt idx="9">
                  <c:v>81.05594</c:v>
                </c:pt>
                <c:pt idx="10">
                  <c:v>105.704</c:v>
                </c:pt>
                <c:pt idx="11">
                  <c:v>124.42</c:v>
                </c:pt>
                <c:pt idx="12">
                  <c:v>140.6145</c:v>
                </c:pt>
                <c:pt idx="13">
                  <c:v>156.2133</c:v>
                </c:pt>
                <c:pt idx="14">
                  <c:v>161.8948</c:v>
                </c:pt>
                <c:pt idx="15">
                  <c:v>162.488</c:v>
                </c:pt>
                <c:pt idx="16">
                  <c:v>168.7314</c:v>
                </c:pt>
                <c:pt idx="17">
                  <c:v>172.6131</c:v>
                </c:pt>
                <c:pt idx="18">
                  <c:v>172.6587</c:v>
                </c:pt>
                <c:pt idx="19">
                  <c:v>175.813</c:v>
                </c:pt>
                <c:pt idx="20">
                  <c:v>176.9561</c:v>
                </c:pt>
                <c:pt idx="21">
                  <c:v>174.8058</c:v>
                </c:pt>
              </c:numCache>
            </c:numRef>
          </c:xVal>
          <c:yVal>
            <c:numRef>
              <c:f>data!$Z$319:$Z$340</c:f>
              <c:numCache>
                <c:ptCount val="22"/>
                <c:pt idx="0">
                  <c:v>1992.4714885075475</c:v>
                </c:pt>
                <c:pt idx="1">
                  <c:v>1994.6638743666726</c:v>
                </c:pt>
                <c:pt idx="2">
                  <c:v>2004.82029448083</c:v>
                </c:pt>
                <c:pt idx="3">
                  <c:v>2017.5853635839142</c:v>
                </c:pt>
                <c:pt idx="4">
                  <c:v>2032.6268716781028</c:v>
                </c:pt>
                <c:pt idx="5">
                  <c:v>2048.739056572503</c:v>
                </c:pt>
                <c:pt idx="6">
                  <c:v>2122.9049385864178</c:v>
                </c:pt>
                <c:pt idx="7">
                  <c:v>2207.8526114964225</c:v>
                </c:pt>
                <c:pt idx="8">
                  <c:v>2262.9434602589627</c:v>
                </c:pt>
                <c:pt idx="9">
                  <c:v>2294.1722006868185</c:v>
                </c:pt>
                <c:pt idx="10">
                  <c:v>2324.737561114125</c:v>
                </c:pt>
                <c:pt idx="11">
                  <c:v>2364.1785207169014</c:v>
                </c:pt>
                <c:pt idx="12">
                  <c:v>2385.370036308748</c:v>
                </c:pt>
                <c:pt idx="13">
                  <c:v>2403.5554787625124</c:v>
                </c:pt>
                <c:pt idx="14">
                  <c:v>2404.1774938962076</c:v>
                </c:pt>
                <c:pt idx="15">
                  <c:v>2403.2034701981065</c:v>
                </c:pt>
                <c:pt idx="16">
                  <c:v>2397.1403226810776</c:v>
                </c:pt>
                <c:pt idx="17">
                  <c:v>2387.6530918557337</c:v>
                </c:pt>
                <c:pt idx="18">
                  <c:v>2380.4179158231254</c:v>
                </c:pt>
                <c:pt idx="19">
                  <c:v>2378.7798759694406</c:v>
                </c:pt>
                <c:pt idx="20">
                  <c:v>2371.580700812737</c:v>
                </c:pt>
                <c:pt idx="21">
                  <c:v>2368.870402081997</c:v>
                </c:pt>
              </c:numCache>
            </c:numRef>
          </c:yVal>
          <c:smooth val="1"/>
        </c:ser>
        <c:axId val="63825782"/>
        <c:axId val="37561127"/>
      </c:scatterChart>
      <c:valAx>
        <c:axId val="63825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SIO4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61127"/>
        <c:crosses val="autoZero"/>
        <c:crossBetween val="midCat"/>
        <c:dispUnits/>
      </c:valAx>
      <c:valAx>
        <c:axId val="37561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257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755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p26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data!$F$81:$F$104</c:f>
              <c:numCache>
                <c:ptCount val="24"/>
                <c:pt idx="0">
                  <c:v>7.3713</c:v>
                </c:pt>
                <c:pt idx="1">
                  <c:v>7.3664</c:v>
                </c:pt>
                <c:pt idx="2">
                  <c:v>7.3655</c:v>
                </c:pt>
                <c:pt idx="3">
                  <c:v>7.2792</c:v>
                </c:pt>
                <c:pt idx="4">
                  <c:v>6.1909</c:v>
                </c:pt>
                <c:pt idx="5">
                  <c:v>5.2175</c:v>
                </c:pt>
                <c:pt idx="6">
                  <c:v>4.8792</c:v>
                </c:pt>
                <c:pt idx="7">
                  <c:v>4.4497</c:v>
                </c:pt>
                <c:pt idx="8">
                  <c:v>4.2113</c:v>
                </c:pt>
                <c:pt idx="9">
                  <c:v>3.9622</c:v>
                </c:pt>
                <c:pt idx="10">
                  <c:v>3.9167</c:v>
                </c:pt>
                <c:pt idx="11">
                  <c:v>3.5142</c:v>
                </c:pt>
                <c:pt idx="12">
                  <c:v>3.1796</c:v>
                </c:pt>
                <c:pt idx="13">
                  <c:v>2.847</c:v>
                </c:pt>
                <c:pt idx="14">
                  <c:v>2.52</c:v>
                </c:pt>
                <c:pt idx="15">
                  <c:v>2.2856</c:v>
                </c:pt>
                <c:pt idx="16">
                  <c:v>2.0679</c:v>
                </c:pt>
                <c:pt idx="17">
                  <c:v>1.9126</c:v>
                </c:pt>
                <c:pt idx="18">
                  <c:v>1.7905</c:v>
                </c:pt>
                <c:pt idx="19">
                  <c:v>1.7048</c:v>
                </c:pt>
                <c:pt idx="20">
                  <c:v>1.5659</c:v>
                </c:pt>
                <c:pt idx="21">
                  <c:v>1.5078</c:v>
                </c:pt>
                <c:pt idx="22">
                  <c:v>1.5008</c:v>
                </c:pt>
                <c:pt idx="23">
                  <c:v>1.5067</c:v>
                </c:pt>
              </c:numCache>
            </c:numRef>
          </c:xVal>
          <c:yVal>
            <c:numRef>
              <c:f>data!$Z$81:$Z$104</c:f>
              <c:numCache>
                <c:ptCount val="24"/>
                <c:pt idx="0">
                  <c:v>2005.4453747159694</c:v>
                </c:pt>
                <c:pt idx="1">
                  <c:v>2009.6350440257058</c:v>
                </c:pt>
                <c:pt idx="2">
                  <c:v>2017.9633744965045</c:v>
                </c:pt>
                <c:pt idx="3">
                  <c:v>2029.635239104913</c:v>
                </c:pt>
                <c:pt idx="4">
                  <c:v>2036.3163064214657</c:v>
                </c:pt>
                <c:pt idx="5">
                  <c:v>2049.0243365598067</c:v>
                </c:pt>
                <c:pt idx="6">
                  <c:v>2091.0420489903</c:v>
                </c:pt>
                <c:pt idx="7">
                  <c:v>2195.0176593438177</c:v>
                </c:pt>
                <c:pt idx="8">
                  <c:v>2230.811377476271</c:v>
                </c:pt>
                <c:pt idx="9">
                  <c:v>2288.363571577527</c:v>
                </c:pt>
                <c:pt idx="10">
                  <c:v>2329.2390246449772</c:v>
                </c:pt>
                <c:pt idx="11">
                  <c:v>2361.290786900438</c:v>
                </c:pt>
                <c:pt idx="12">
                  <c:v>2374.811317443358</c:v>
                </c:pt>
                <c:pt idx="13">
                  <c:v>2386.654687888757</c:v>
                </c:pt>
                <c:pt idx="14">
                  <c:v>2399.636286149954</c:v>
                </c:pt>
                <c:pt idx="15">
                  <c:v>2397.136785876071</c:v>
                </c:pt>
                <c:pt idx="16">
                  <c:v>2396.8347254188025</c:v>
                </c:pt>
                <c:pt idx="17">
                  <c:v>2389.117180755624</c:v>
                </c:pt>
                <c:pt idx="18">
                  <c:v>2381.90073638745</c:v>
                </c:pt>
                <c:pt idx="19">
                  <c:v>2372.7286088691108</c:v>
                </c:pt>
                <c:pt idx="20">
                  <c:v>2361.788710974386</c:v>
                </c:pt>
                <c:pt idx="21">
                  <c:v>2356.4486421619563</c:v>
                </c:pt>
                <c:pt idx="22">
                  <c:v>2346.2826074345653</c:v>
                </c:pt>
                <c:pt idx="23">
                  <c:v>2338.3990295399085</c:v>
                </c:pt>
              </c:numCache>
            </c:numRef>
          </c:yVal>
          <c:smooth val="1"/>
        </c:ser>
        <c:ser>
          <c:idx val="1"/>
          <c:order val="1"/>
          <c:tx>
            <c:v>p20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data!$F$205:$F$228</c:f>
              <c:numCache>
                <c:ptCount val="24"/>
                <c:pt idx="0">
                  <c:v>8.981</c:v>
                </c:pt>
                <c:pt idx="1">
                  <c:v>8.9703</c:v>
                </c:pt>
                <c:pt idx="2">
                  <c:v>8.8925</c:v>
                </c:pt>
                <c:pt idx="3">
                  <c:v>7.6864</c:v>
                </c:pt>
                <c:pt idx="4">
                  <c:v>7.1274</c:v>
                </c:pt>
                <c:pt idx="5">
                  <c:v>6.7928</c:v>
                </c:pt>
                <c:pt idx="6">
                  <c:v>5.9996</c:v>
                </c:pt>
                <c:pt idx="7">
                  <c:v>5.6118</c:v>
                </c:pt>
                <c:pt idx="8">
                  <c:v>5.0879</c:v>
                </c:pt>
                <c:pt idx="9">
                  <c:v>4.7321</c:v>
                </c:pt>
                <c:pt idx="10">
                  <c:v>4.3776</c:v>
                </c:pt>
                <c:pt idx="11">
                  <c:v>3.8591</c:v>
                </c:pt>
                <c:pt idx="12">
                  <c:v>3.3158</c:v>
                </c:pt>
                <c:pt idx="13">
                  <c:v>2.9537</c:v>
                </c:pt>
                <c:pt idx="14">
                  <c:v>2.6334</c:v>
                </c:pt>
                <c:pt idx="15">
                  <c:v>2.3589</c:v>
                </c:pt>
                <c:pt idx="16">
                  <c:v>2.116</c:v>
                </c:pt>
                <c:pt idx="17">
                  <c:v>1.9382</c:v>
                </c:pt>
                <c:pt idx="18">
                  <c:v>1.9382</c:v>
                </c:pt>
                <c:pt idx="19">
                  <c:v>1.8122</c:v>
                </c:pt>
                <c:pt idx="20">
                  <c:v>1.7229</c:v>
                </c:pt>
                <c:pt idx="21">
                  <c:v>1.5837</c:v>
                </c:pt>
                <c:pt idx="22">
                  <c:v>1.5296</c:v>
                </c:pt>
                <c:pt idx="23">
                  <c:v>1.539</c:v>
                </c:pt>
              </c:numCache>
            </c:numRef>
          </c:xVal>
          <c:yVal>
            <c:numRef>
              <c:f>data!$Z$205:$Z$228</c:f>
              <c:numCache>
                <c:ptCount val="24"/>
                <c:pt idx="1">
                  <c:v>2008.734994044032</c:v>
                </c:pt>
                <c:pt idx="2">
                  <c:v>2009.9470674914755</c:v>
                </c:pt>
                <c:pt idx="3">
                  <c:v>2019.396436126747</c:v>
                </c:pt>
                <c:pt idx="4">
                  <c:v>2029.3112169445628</c:v>
                </c:pt>
                <c:pt idx="5">
                  <c:v>2038.799620149983</c:v>
                </c:pt>
                <c:pt idx="6">
                  <c:v>2193.1933557257757</c:v>
                </c:pt>
                <c:pt idx="7">
                  <c:v>2231.177996026293</c:v>
                </c:pt>
                <c:pt idx="8">
                  <c:v>2260.1006107337853</c:v>
                </c:pt>
                <c:pt idx="9">
                  <c:v>2278.022482864192</c:v>
                </c:pt>
                <c:pt idx="10">
                  <c:v>2303.901401986486</c:v>
                </c:pt>
                <c:pt idx="11">
                  <c:v>2339.767165748409</c:v>
                </c:pt>
                <c:pt idx="12">
                  <c:v>2356.416777495336</c:v>
                </c:pt>
                <c:pt idx="13">
                  <c:v>2383.0000521876495</c:v>
                </c:pt>
                <c:pt idx="14">
                  <c:v>2396.6475144576784</c:v>
                </c:pt>
                <c:pt idx="15">
                  <c:v>2396.1626792679053</c:v>
                </c:pt>
                <c:pt idx="16">
                  <c:v>2399.779374336147</c:v>
                </c:pt>
                <c:pt idx="17">
                  <c:v>2388.35794478255</c:v>
                </c:pt>
                <c:pt idx="18">
                  <c:v>2389.667140283041</c:v>
                </c:pt>
                <c:pt idx="19">
                  <c:v>2377.4049429768347</c:v>
                </c:pt>
                <c:pt idx="20">
                  <c:v>2375.0608024094413</c:v>
                </c:pt>
                <c:pt idx="21">
                  <c:v>2360.2112424359802</c:v>
                </c:pt>
                <c:pt idx="22">
                  <c:v>2357.3390738956755</c:v>
                </c:pt>
                <c:pt idx="23">
                  <c:v>2347.2363164577464</c:v>
                </c:pt>
              </c:numCache>
            </c:numRef>
          </c:yVal>
          <c:smooth val="1"/>
        </c:ser>
        <c:ser>
          <c:idx val="2"/>
          <c:order val="2"/>
          <c:tx>
            <c:v>p16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data!$D$285:$D$308</c:f>
              <c:numCache>
                <c:ptCount val="24"/>
                <c:pt idx="0">
                  <c:v>10.1365</c:v>
                </c:pt>
                <c:pt idx="1">
                  <c:v>10.1277</c:v>
                </c:pt>
                <c:pt idx="2">
                  <c:v>10.0134</c:v>
                </c:pt>
                <c:pt idx="3">
                  <c:v>7.989</c:v>
                </c:pt>
                <c:pt idx="4">
                  <c:v>6.9764</c:v>
                </c:pt>
                <c:pt idx="5">
                  <c:v>6.3296</c:v>
                </c:pt>
                <c:pt idx="6">
                  <c:v>5.6846</c:v>
                </c:pt>
                <c:pt idx="7">
                  <c:v>5.8554</c:v>
                </c:pt>
                <c:pt idx="8">
                  <c:v>6.0276</c:v>
                </c:pt>
                <c:pt idx="9">
                  <c:v>5.8539</c:v>
                </c:pt>
                <c:pt idx="10">
                  <c:v>5.3873</c:v>
                </c:pt>
                <c:pt idx="11">
                  <c:v>4.9365</c:v>
                </c:pt>
                <c:pt idx="12">
                  <c:v>4.3728</c:v>
                </c:pt>
                <c:pt idx="13">
                  <c:v>3.834</c:v>
                </c:pt>
                <c:pt idx="14">
                  <c:v>3.3925</c:v>
                </c:pt>
                <c:pt idx="15">
                  <c:v>3.0282</c:v>
                </c:pt>
                <c:pt idx="16">
                  <c:v>2.6447</c:v>
                </c:pt>
                <c:pt idx="17">
                  <c:v>2.3874</c:v>
                </c:pt>
                <c:pt idx="18">
                  <c:v>2.1398</c:v>
                </c:pt>
                <c:pt idx="19">
                  <c:v>1.9667</c:v>
                </c:pt>
                <c:pt idx="20">
                  <c:v>1.8178</c:v>
                </c:pt>
                <c:pt idx="21">
                  <c:v>1.7356</c:v>
                </c:pt>
                <c:pt idx="22">
                  <c:v>1.6063</c:v>
                </c:pt>
                <c:pt idx="23">
                  <c:v>1.5734</c:v>
                </c:pt>
              </c:numCache>
            </c:numRef>
          </c:xVal>
          <c:yVal>
            <c:numRef>
              <c:f>data!$Z$285:$Z$308</c:f>
              <c:numCache>
                <c:ptCount val="24"/>
                <c:pt idx="0">
                  <c:v>2009.4961697729334</c:v>
                </c:pt>
                <c:pt idx="1">
                  <c:v>2005.2605789442991</c:v>
                </c:pt>
                <c:pt idx="2">
                  <c:v>2006.055064915935</c:v>
                </c:pt>
                <c:pt idx="3">
                  <c:v>2017.7302063731768</c:v>
                </c:pt>
                <c:pt idx="4">
                  <c:v>2043.0206760622225</c:v>
                </c:pt>
                <c:pt idx="5">
                  <c:v>2050.4932468886436</c:v>
                </c:pt>
                <c:pt idx="6">
                  <c:v>2090.1074781444036</c:v>
                </c:pt>
                <c:pt idx="7">
                  <c:v>2150.6785282791884</c:v>
                </c:pt>
                <c:pt idx="8">
                  <c:v>2197.842377489601</c:v>
                </c:pt>
                <c:pt idx="9">
                  <c:v>2217.50665792505</c:v>
                </c:pt>
                <c:pt idx="10">
                  <c:v>2247.428708485065</c:v>
                </c:pt>
                <c:pt idx="11">
                  <c:v>2285.2052065267335</c:v>
                </c:pt>
                <c:pt idx="12">
                  <c:v>2308.249350703493</c:v>
                </c:pt>
                <c:pt idx="13">
                  <c:v>2349.0437917305803</c:v>
                </c:pt>
                <c:pt idx="14">
                  <c:v>2370.477107598262</c:v>
                </c:pt>
                <c:pt idx="15">
                  <c:v>2386.9155533473</c:v>
                </c:pt>
                <c:pt idx="16">
                  <c:v>2397.4456040541527</c:v>
                </c:pt>
                <c:pt idx="17">
                  <c:v>2400.3292610417184</c:v>
                </c:pt>
                <c:pt idx="18">
                  <c:v>2400.907593359141</c:v>
                </c:pt>
                <c:pt idx="19">
                  <c:v>2391.044926139696</c:v>
                </c:pt>
                <c:pt idx="20">
                  <c:v>2382.517025895065</c:v>
                </c:pt>
                <c:pt idx="21">
                  <c:v>2376.650655000512</c:v>
                </c:pt>
                <c:pt idx="22">
                  <c:v>2362.3784540044517</c:v>
                </c:pt>
                <c:pt idx="23">
                  <c:v>2361.255808917689</c:v>
                </c:pt>
              </c:numCache>
            </c:numRef>
          </c:yVal>
          <c:smooth val="1"/>
        </c:ser>
        <c:ser>
          <c:idx val="3"/>
          <c:order val="3"/>
          <c:tx>
            <c:v>p12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data!$F$319:$F$340</c:f>
              <c:numCache>
                <c:ptCount val="22"/>
                <c:pt idx="0">
                  <c:v>11.4954</c:v>
                </c:pt>
                <c:pt idx="1">
                  <c:v>11.2932</c:v>
                </c:pt>
                <c:pt idx="2">
                  <c:v>10.8835</c:v>
                </c:pt>
                <c:pt idx="3">
                  <c:v>8.7562</c:v>
                </c:pt>
                <c:pt idx="4">
                  <c:v>7.552</c:v>
                </c:pt>
                <c:pt idx="5">
                  <c:v>6.8673</c:v>
                </c:pt>
                <c:pt idx="6">
                  <c:v>6.3747</c:v>
                </c:pt>
                <c:pt idx="7">
                  <c:v>6.5581</c:v>
                </c:pt>
                <c:pt idx="8">
                  <c:v>5.4204</c:v>
                </c:pt>
                <c:pt idx="9">
                  <c:v>4.7607</c:v>
                </c:pt>
                <c:pt idx="10">
                  <c:v>4.0448</c:v>
                </c:pt>
                <c:pt idx="11">
                  <c:v>3.6047</c:v>
                </c:pt>
                <c:pt idx="12">
                  <c:v>3.1626</c:v>
                </c:pt>
                <c:pt idx="13">
                  <c:v>2.7101</c:v>
                </c:pt>
                <c:pt idx="14">
                  <c:v>2.4109</c:v>
                </c:pt>
                <c:pt idx="15">
                  <c:v>2.4106</c:v>
                </c:pt>
                <c:pt idx="16">
                  <c:v>2.1452</c:v>
                </c:pt>
                <c:pt idx="17">
                  <c:v>1.9484</c:v>
                </c:pt>
                <c:pt idx="18">
                  <c:v>1.8167</c:v>
                </c:pt>
                <c:pt idx="19">
                  <c:v>1.7255</c:v>
                </c:pt>
                <c:pt idx="20">
                  <c:v>1.6608</c:v>
                </c:pt>
                <c:pt idx="21">
                  <c:v>1.6644</c:v>
                </c:pt>
              </c:numCache>
            </c:numRef>
          </c:xVal>
          <c:yVal>
            <c:numRef>
              <c:f>data!$Z$319:$Z$340</c:f>
              <c:numCache>
                <c:ptCount val="22"/>
                <c:pt idx="0">
                  <c:v>1993.2681584349793</c:v>
                </c:pt>
                <c:pt idx="1">
                  <c:v>1995.4614208978066</c:v>
                </c:pt>
                <c:pt idx="2">
                  <c:v>2005.6219019556322</c:v>
                </c:pt>
                <c:pt idx="3">
                  <c:v>2018.3920750447633</c:v>
                </c:pt>
                <c:pt idx="4">
                  <c:v>2033.4395973365106</c:v>
                </c:pt>
                <c:pt idx="5">
                  <c:v>2049.5582245279497</c:v>
                </c:pt>
                <c:pt idx="6">
                  <c:v>2123.7537610328736</c:v>
                </c:pt>
                <c:pt idx="7">
                  <c:v>2208.735399425849</c:v>
                </c:pt>
                <c:pt idx="8">
                  <c:v>2263.8482757168827</c:v>
                </c:pt>
                <c:pt idx="9">
                  <c:v>2295.0895026463095</c:v>
                </c:pt>
                <c:pt idx="10">
                  <c:v>2325.6670843292845</c:v>
                </c:pt>
                <c:pt idx="11">
                  <c:v>2365.1238140078717</c:v>
                </c:pt>
                <c:pt idx="12">
                  <c:v>2386.323802816668</c:v>
                </c:pt>
                <c:pt idx="13">
                  <c:v>2404.5165165389067</c:v>
                </c:pt>
                <c:pt idx="14">
                  <c:v>2405.1387803791727</c:v>
                </c:pt>
                <c:pt idx="15">
                  <c:v>2404.164367227374</c:v>
                </c:pt>
                <c:pt idx="16">
                  <c:v>2398.0987954210536</c:v>
                </c:pt>
                <c:pt idx="17">
                  <c:v>2388.60777122073</c:v>
                </c:pt>
                <c:pt idx="18">
                  <c:v>2381.369702274874</c:v>
                </c:pt>
                <c:pt idx="19">
                  <c:v>2379.731007467229</c:v>
                </c:pt>
                <c:pt idx="20">
                  <c:v>2372.52895379187</c:v>
                </c:pt>
                <c:pt idx="21">
                  <c:v>2369.817571375112</c:v>
                </c:pt>
              </c:numCache>
            </c:numRef>
          </c:yVal>
          <c:smooth val="1"/>
        </c:ser>
        <c:axId val="2505824"/>
        <c:axId val="22552417"/>
      </c:scatterChart>
      <c:valAx>
        <c:axId val="2505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552417"/>
        <c:crosses val="autoZero"/>
        <c:crossBetween val="midCat"/>
        <c:dispUnits/>
      </c:valAx>
      <c:valAx>
        <c:axId val="22552417"/>
        <c:scaling>
          <c:orientation val="minMax"/>
          <c:min val="1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58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74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P26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data!$X$81:$X$104</c:f>
              <c:numCache>
                <c:ptCount val="24"/>
                <c:pt idx="0">
                  <c:v>2185.1005181971573</c:v>
                </c:pt>
                <c:pt idx="1">
                  <c:v>2186.619809355767</c:v>
                </c:pt>
                <c:pt idx="2">
                  <c:v>2187.069599501408</c:v>
                </c:pt>
                <c:pt idx="3">
                  <c:v>2186.609814019197</c:v>
                </c:pt>
                <c:pt idx="4">
                  <c:v>2189.7483497021144</c:v>
                </c:pt>
                <c:pt idx="5">
                  <c:v>2190.158158501476</c:v>
                </c:pt>
                <c:pt idx="6">
                  <c:v>2182.601684054707</c:v>
                </c:pt>
                <c:pt idx="7">
                  <c:v>2223.832447405133</c:v>
                </c:pt>
                <c:pt idx="8">
                  <c:v>2266.7724133089946</c:v>
                </c:pt>
                <c:pt idx="9">
                  <c:v>2290.4413703062814</c:v>
                </c:pt>
                <c:pt idx="10">
                  <c:v>2311.2305340486632</c:v>
                </c:pt>
                <c:pt idx="11">
                  <c:v>2334.33604658823</c:v>
                </c:pt>
                <c:pt idx="12">
                  <c:v>2357.9743117102694</c:v>
                </c:pt>
                <c:pt idx="13">
                  <c:v>2382.8500370377474</c:v>
                </c:pt>
                <c:pt idx="14">
                  <c:v>2392.544356820853</c:v>
                </c:pt>
                <c:pt idx="15">
                  <c:v>2409.008119530718</c:v>
                </c:pt>
                <c:pt idx="16">
                  <c:v>2412.4143807515566</c:v>
                </c:pt>
                <c:pt idx="17">
                  <c:v>2414.017327208422</c:v>
                </c:pt>
                <c:pt idx="18">
                  <c:v>2415.9007892952386</c:v>
                </c:pt>
                <c:pt idx="19">
                  <c:v>2424.1158898866734</c:v>
                </c:pt>
                <c:pt idx="20">
                  <c:v>2434.2745630570575</c:v>
                </c:pt>
                <c:pt idx="21">
                  <c:v>2433.4430345825585</c:v>
                </c:pt>
                <c:pt idx="22">
                  <c:v>2438.0615240614015</c:v>
                </c:pt>
                <c:pt idx="23">
                  <c:v>2425.5593671724614</c:v>
                </c:pt>
              </c:numCache>
            </c:numRef>
          </c:xVal>
          <c:yVal>
            <c:numRef>
              <c:f>data!$Z$81:$Z$104</c:f>
              <c:numCache>
                <c:ptCount val="24"/>
                <c:pt idx="0">
                  <c:v>2005.4453747159694</c:v>
                </c:pt>
                <c:pt idx="1">
                  <c:v>2009.6350440257058</c:v>
                </c:pt>
                <c:pt idx="2">
                  <c:v>2017.9633744965045</c:v>
                </c:pt>
                <c:pt idx="3">
                  <c:v>2029.635239104913</c:v>
                </c:pt>
                <c:pt idx="4">
                  <c:v>2036.3163064214657</c:v>
                </c:pt>
                <c:pt idx="5">
                  <c:v>2049.0243365598067</c:v>
                </c:pt>
                <c:pt idx="6">
                  <c:v>2091.0420489903</c:v>
                </c:pt>
                <c:pt idx="7">
                  <c:v>2195.0176593438177</c:v>
                </c:pt>
                <c:pt idx="8">
                  <c:v>2230.811377476271</c:v>
                </c:pt>
                <c:pt idx="9">
                  <c:v>2288.363571577527</c:v>
                </c:pt>
                <c:pt idx="10">
                  <c:v>2329.2390246449772</c:v>
                </c:pt>
                <c:pt idx="11">
                  <c:v>2361.290786900438</c:v>
                </c:pt>
                <c:pt idx="12">
                  <c:v>2374.811317443358</c:v>
                </c:pt>
                <c:pt idx="13">
                  <c:v>2386.654687888757</c:v>
                </c:pt>
                <c:pt idx="14">
                  <c:v>2399.636286149954</c:v>
                </c:pt>
                <c:pt idx="15">
                  <c:v>2397.136785876071</c:v>
                </c:pt>
                <c:pt idx="16">
                  <c:v>2396.8347254188025</c:v>
                </c:pt>
                <c:pt idx="17">
                  <c:v>2389.117180755624</c:v>
                </c:pt>
                <c:pt idx="18">
                  <c:v>2381.90073638745</c:v>
                </c:pt>
                <c:pt idx="19">
                  <c:v>2372.7286088691108</c:v>
                </c:pt>
                <c:pt idx="20">
                  <c:v>2361.788710974386</c:v>
                </c:pt>
                <c:pt idx="21">
                  <c:v>2356.4486421619563</c:v>
                </c:pt>
                <c:pt idx="22">
                  <c:v>2346.2826074345653</c:v>
                </c:pt>
                <c:pt idx="23">
                  <c:v>2338.3990295399085</c:v>
                </c:pt>
              </c:numCache>
            </c:numRef>
          </c:yVal>
          <c:smooth val="1"/>
        </c:ser>
        <c:ser>
          <c:idx val="1"/>
          <c:order val="1"/>
          <c:tx>
            <c:v>P20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data!$X$205:$X$228</c:f>
              <c:numCache>
                <c:ptCount val="24"/>
                <c:pt idx="1">
                  <c:v>2173.967323062806</c:v>
                </c:pt>
                <c:pt idx="2">
                  <c:v>2188.9419764226386</c:v>
                </c:pt>
                <c:pt idx="3">
                  <c:v>2177.4807611171514</c:v>
                </c:pt>
                <c:pt idx="4">
                  <c:v>2163.9074790610457</c:v>
                </c:pt>
                <c:pt idx="5">
                  <c:v>2164.558115737777</c:v>
                </c:pt>
                <c:pt idx="6">
                  <c:v>2265.877260997288</c:v>
                </c:pt>
                <c:pt idx="7">
                  <c:v>2268.3196509837844</c:v>
                </c:pt>
                <c:pt idx="8">
                  <c:v>2273.3946170622844</c:v>
                </c:pt>
                <c:pt idx="9">
                  <c:v>2281.2723257482394</c:v>
                </c:pt>
                <c:pt idx="10">
                  <c:v>2291.9828064267294</c:v>
                </c:pt>
                <c:pt idx="11">
                  <c:v>2354.5840645232506</c:v>
                </c:pt>
                <c:pt idx="12">
                  <c:v>2357.506924671025</c:v>
                </c:pt>
                <c:pt idx="13">
                  <c:v>2380.639560977558</c:v>
                </c:pt>
                <c:pt idx="14">
                  <c:v>2389.26800429051</c:v>
                </c:pt>
                <c:pt idx="15">
                  <c:v>2403.131570402388</c:v>
                </c:pt>
                <c:pt idx="16">
                  <c:v>2415.333510539845</c:v>
                </c:pt>
                <c:pt idx="17">
                  <c:v>2410.6889656474905</c:v>
                </c:pt>
                <c:pt idx="18">
                  <c:v>2412.3505916219106</c:v>
                </c:pt>
                <c:pt idx="19">
                  <c:v>2415.1633440243927</c:v>
                </c:pt>
                <c:pt idx="20">
                  <c:v>2417.42555770041</c:v>
                </c:pt>
                <c:pt idx="21">
                  <c:v>2431.9697898740983</c:v>
                </c:pt>
                <c:pt idx="22">
                  <c:v>2430.1780365643326</c:v>
                </c:pt>
                <c:pt idx="23">
                  <c:v>2435.1829340776453</c:v>
                </c:pt>
              </c:numCache>
            </c:numRef>
          </c:xVal>
          <c:yVal>
            <c:numRef>
              <c:f>data!$Z$205:$Z$228</c:f>
              <c:numCache>
                <c:ptCount val="24"/>
                <c:pt idx="1">
                  <c:v>2008.734994044032</c:v>
                </c:pt>
                <c:pt idx="2">
                  <c:v>2009.9470674914755</c:v>
                </c:pt>
                <c:pt idx="3">
                  <c:v>2019.396436126747</c:v>
                </c:pt>
                <c:pt idx="4">
                  <c:v>2029.3112169445628</c:v>
                </c:pt>
                <c:pt idx="5">
                  <c:v>2038.799620149983</c:v>
                </c:pt>
                <c:pt idx="6">
                  <c:v>2193.1933557257757</c:v>
                </c:pt>
                <c:pt idx="7">
                  <c:v>2231.177996026293</c:v>
                </c:pt>
                <c:pt idx="8">
                  <c:v>2260.1006107337853</c:v>
                </c:pt>
                <c:pt idx="9">
                  <c:v>2278.022482864192</c:v>
                </c:pt>
                <c:pt idx="10">
                  <c:v>2303.901401986486</c:v>
                </c:pt>
                <c:pt idx="11">
                  <c:v>2339.767165748409</c:v>
                </c:pt>
                <c:pt idx="12">
                  <c:v>2356.416777495336</c:v>
                </c:pt>
                <c:pt idx="13">
                  <c:v>2383.0000521876495</c:v>
                </c:pt>
                <c:pt idx="14">
                  <c:v>2396.6475144576784</c:v>
                </c:pt>
                <c:pt idx="15">
                  <c:v>2396.1626792679053</c:v>
                </c:pt>
                <c:pt idx="16">
                  <c:v>2399.779374336147</c:v>
                </c:pt>
                <c:pt idx="17">
                  <c:v>2388.35794478255</c:v>
                </c:pt>
                <c:pt idx="18">
                  <c:v>2389.667140283041</c:v>
                </c:pt>
                <c:pt idx="19">
                  <c:v>2377.4049429768347</c:v>
                </c:pt>
                <c:pt idx="20">
                  <c:v>2375.0608024094413</c:v>
                </c:pt>
                <c:pt idx="21">
                  <c:v>2360.2112424359802</c:v>
                </c:pt>
                <c:pt idx="22">
                  <c:v>2357.3390738956755</c:v>
                </c:pt>
                <c:pt idx="23">
                  <c:v>2347.2363164577464</c:v>
                </c:pt>
              </c:numCache>
            </c:numRef>
          </c:yVal>
          <c:smooth val="1"/>
        </c:ser>
        <c:ser>
          <c:idx val="2"/>
          <c:order val="2"/>
          <c:tx>
            <c:v>P16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data!$X$285:$X$308</c:f>
              <c:numCache>
                <c:ptCount val="24"/>
                <c:pt idx="0">
                  <c:v>2183.8223712012505</c:v>
                </c:pt>
                <c:pt idx="1">
                  <c:v>2196.1363121854</c:v>
                </c:pt>
                <c:pt idx="2">
                  <c:v>2196.2664595291353</c:v>
                </c:pt>
                <c:pt idx="3">
                  <c:v>2188.497664241574</c:v>
                </c:pt>
                <c:pt idx="4">
                  <c:v>2192.5222205632226</c:v>
                </c:pt>
                <c:pt idx="5">
                  <c:v>2187.726791513298</c:v>
                </c:pt>
                <c:pt idx="6">
                  <c:v>2208.7205591911534</c:v>
                </c:pt>
                <c:pt idx="7">
                  <c:v>2231.385218535883</c:v>
                </c:pt>
                <c:pt idx="8">
                  <c:v>2271.511646876185</c:v>
                </c:pt>
                <c:pt idx="9">
                  <c:v>2271.541680878585</c:v>
                </c:pt>
                <c:pt idx="10">
                  <c:v>2287.6476877309647</c:v>
                </c:pt>
                <c:pt idx="11">
                  <c:v>2292.779167344018</c:v>
                </c:pt>
                <c:pt idx="12">
                  <c:v>2310.2955553091897</c:v>
                </c:pt>
                <c:pt idx="13">
                  <c:v>2341.6810878175725</c:v>
                </c:pt>
                <c:pt idx="14">
                  <c:v>2367.8907605789577</c:v>
                </c:pt>
                <c:pt idx="15">
                  <c:v>2381.155778305786</c:v>
                </c:pt>
                <c:pt idx="16">
                  <c:v>2396.132734169435</c:v>
                </c:pt>
                <c:pt idx="17">
                  <c:v>2406.2441816442247</c:v>
                </c:pt>
                <c:pt idx="18">
                  <c:v>2417.947431246234</c:v>
                </c:pt>
                <c:pt idx="19">
                  <c:v>2423.8741410532393</c:v>
                </c:pt>
                <c:pt idx="20">
                  <c:v>2420.7392657118667</c:v>
                </c:pt>
                <c:pt idx="21">
                  <c:v>2419.4903134456017</c:v>
                </c:pt>
                <c:pt idx="22">
                  <c:v>2429.6875566080275</c:v>
                </c:pt>
                <c:pt idx="23">
                  <c:v>2437.8855787348343</c:v>
                </c:pt>
              </c:numCache>
            </c:numRef>
          </c:xVal>
          <c:yVal>
            <c:numRef>
              <c:f>data!$Z$285:$Z$308</c:f>
              <c:numCache>
                <c:ptCount val="24"/>
                <c:pt idx="0">
                  <c:v>2009.4961697729334</c:v>
                </c:pt>
                <c:pt idx="1">
                  <c:v>2005.2605789442991</c:v>
                </c:pt>
                <c:pt idx="2">
                  <c:v>2006.055064915935</c:v>
                </c:pt>
                <c:pt idx="3">
                  <c:v>2017.7302063731768</c:v>
                </c:pt>
                <c:pt idx="4">
                  <c:v>2043.0206760622225</c:v>
                </c:pt>
                <c:pt idx="5">
                  <c:v>2050.4932468886436</c:v>
                </c:pt>
                <c:pt idx="6">
                  <c:v>2090.1074781444036</c:v>
                </c:pt>
                <c:pt idx="7">
                  <c:v>2150.6785282791884</c:v>
                </c:pt>
                <c:pt idx="8">
                  <c:v>2197.842377489601</c:v>
                </c:pt>
                <c:pt idx="9">
                  <c:v>2217.50665792505</c:v>
                </c:pt>
                <c:pt idx="10">
                  <c:v>2247.428708485065</c:v>
                </c:pt>
                <c:pt idx="11">
                  <c:v>2285.2052065267335</c:v>
                </c:pt>
                <c:pt idx="12">
                  <c:v>2308.249350703493</c:v>
                </c:pt>
                <c:pt idx="13">
                  <c:v>2349.0437917305803</c:v>
                </c:pt>
                <c:pt idx="14">
                  <c:v>2370.477107598262</c:v>
                </c:pt>
                <c:pt idx="15">
                  <c:v>2386.9155533473</c:v>
                </c:pt>
                <c:pt idx="16">
                  <c:v>2397.4456040541527</c:v>
                </c:pt>
                <c:pt idx="17">
                  <c:v>2400.3292610417184</c:v>
                </c:pt>
                <c:pt idx="18">
                  <c:v>2400.907593359141</c:v>
                </c:pt>
                <c:pt idx="19">
                  <c:v>2391.044926139696</c:v>
                </c:pt>
                <c:pt idx="20">
                  <c:v>2382.517025895065</c:v>
                </c:pt>
                <c:pt idx="21">
                  <c:v>2376.650655000512</c:v>
                </c:pt>
                <c:pt idx="22">
                  <c:v>2362.3784540044517</c:v>
                </c:pt>
                <c:pt idx="23">
                  <c:v>2361.255808917689</c:v>
                </c:pt>
              </c:numCache>
            </c:numRef>
          </c:yVal>
          <c:smooth val="1"/>
        </c:ser>
        <c:ser>
          <c:idx val="3"/>
          <c:order val="3"/>
          <c:tx>
            <c:v>P12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data!$X$319:$X$340</c:f>
              <c:numCache>
                <c:ptCount val="22"/>
                <c:pt idx="0">
                  <c:v>2179.9112939215065</c:v>
                </c:pt>
                <c:pt idx="1">
                  <c:v>2182.988712305585</c:v>
                </c:pt>
                <c:pt idx="2">
                  <c:v>2182.988712305585</c:v>
                </c:pt>
                <c:pt idx="3">
                  <c:v>2179.9112939215065</c:v>
                </c:pt>
                <c:pt idx="4">
                  <c:v>2187.3739713640116</c:v>
                </c:pt>
                <c:pt idx="5">
                  <c:v>2185.0969437310405</c:v>
                </c:pt>
                <c:pt idx="6">
                  <c:v>2227.5814669949536</c:v>
                </c:pt>
                <c:pt idx="7">
                  <c:v>2267.997399356673</c:v>
                </c:pt>
                <c:pt idx="8">
                  <c:v>2287.32633709229</c:v>
                </c:pt>
                <c:pt idx="9">
                  <c:v>2295.456050120635</c:v>
                </c:pt>
                <c:pt idx="10">
                  <c:v>2332.7163994749644</c:v>
                </c:pt>
                <c:pt idx="11">
                  <c:v>2345.8620794447233</c:v>
                </c:pt>
                <c:pt idx="12">
                  <c:v>2378.367093841285</c:v>
                </c:pt>
                <c:pt idx="13">
                  <c:v>2389.263515619104</c:v>
                </c:pt>
                <c:pt idx="14">
                  <c:v>2404.4403165129584</c:v>
                </c:pt>
                <c:pt idx="15">
                  <c:v>2403.9992470021725</c:v>
                </c:pt>
                <c:pt idx="16">
                  <c:v>2420.058186917597</c:v>
                </c:pt>
                <c:pt idx="17">
                  <c:v>2429.370768179414</c:v>
                </c:pt>
                <c:pt idx="18">
                  <c:v>2430.6037579482013</c:v>
                </c:pt>
                <c:pt idx="19">
                  <c:v>2433.6310986813214</c:v>
                </c:pt>
                <c:pt idx="20">
                  <c:v>2435.906616384693</c:v>
                </c:pt>
                <c:pt idx="21">
                  <c:v>2426.995007405409</c:v>
                </c:pt>
              </c:numCache>
            </c:numRef>
          </c:xVal>
          <c:yVal>
            <c:numRef>
              <c:f>data!$Z$319:$Z$340</c:f>
              <c:numCache>
                <c:ptCount val="22"/>
                <c:pt idx="0">
                  <c:v>1993.2681584349793</c:v>
                </c:pt>
                <c:pt idx="1">
                  <c:v>1995.4614208978066</c:v>
                </c:pt>
                <c:pt idx="2">
                  <c:v>2005.6219019556322</c:v>
                </c:pt>
                <c:pt idx="3">
                  <c:v>2018.3920750447633</c:v>
                </c:pt>
                <c:pt idx="4">
                  <c:v>2033.4395973365106</c:v>
                </c:pt>
                <c:pt idx="5">
                  <c:v>2049.5582245279497</c:v>
                </c:pt>
                <c:pt idx="6">
                  <c:v>2123.7537610328736</c:v>
                </c:pt>
                <c:pt idx="7">
                  <c:v>2208.735399425849</c:v>
                </c:pt>
                <c:pt idx="8">
                  <c:v>2263.8482757168827</c:v>
                </c:pt>
                <c:pt idx="9">
                  <c:v>2295.0895026463095</c:v>
                </c:pt>
                <c:pt idx="10">
                  <c:v>2325.6670843292845</c:v>
                </c:pt>
                <c:pt idx="11">
                  <c:v>2365.1238140078717</c:v>
                </c:pt>
                <c:pt idx="12">
                  <c:v>2386.323802816668</c:v>
                </c:pt>
                <c:pt idx="13">
                  <c:v>2404.5165165389067</c:v>
                </c:pt>
                <c:pt idx="14">
                  <c:v>2405.1387803791727</c:v>
                </c:pt>
                <c:pt idx="15">
                  <c:v>2404.164367227374</c:v>
                </c:pt>
                <c:pt idx="16">
                  <c:v>2398.0987954210536</c:v>
                </c:pt>
                <c:pt idx="17">
                  <c:v>2388.60777122073</c:v>
                </c:pt>
                <c:pt idx="18">
                  <c:v>2381.369702274874</c:v>
                </c:pt>
                <c:pt idx="19">
                  <c:v>2379.731007467229</c:v>
                </c:pt>
                <c:pt idx="20">
                  <c:v>2372.52895379187</c:v>
                </c:pt>
                <c:pt idx="21">
                  <c:v>2369.817571375112</c:v>
                </c:pt>
              </c:numCache>
            </c:numRef>
          </c:yVal>
          <c:smooth val="1"/>
        </c:ser>
        <c:axId val="59792446"/>
        <c:axId val="1261103"/>
      </c:scatterChart>
      <c:valAx>
        <c:axId val="59792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61103"/>
        <c:crosses val="autoZero"/>
        <c:crossBetween val="midCat"/>
        <c:dispUnits/>
      </c:valAx>
      <c:valAx>
        <c:axId val="1261103"/>
        <c:scaling>
          <c:orientation val="minMax"/>
          <c:min val="1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924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1625"/>
          <c:w val="0.87625"/>
          <c:h val="0.928"/>
        </c:manualLayout>
      </c:layout>
      <c:scatterChart>
        <c:scatterStyle val="smoothMarker"/>
        <c:varyColors val="0"/>
        <c:ser>
          <c:idx val="0"/>
          <c:order val="0"/>
          <c:tx>
            <c:v>P26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data!$P$81:$P$104</c:f>
              <c:numCache>
                <c:ptCount val="24"/>
                <c:pt idx="0">
                  <c:v>13.09769</c:v>
                </c:pt>
                <c:pt idx="1">
                  <c:v>13.09563</c:v>
                </c:pt>
                <c:pt idx="2">
                  <c:v>13.04022</c:v>
                </c:pt>
                <c:pt idx="3">
                  <c:v>13.14486</c:v>
                </c:pt>
                <c:pt idx="4">
                  <c:v>14.31657</c:v>
                </c:pt>
                <c:pt idx="5">
                  <c:v>16.55691</c:v>
                </c:pt>
                <c:pt idx="6">
                  <c:v>18.26441</c:v>
                </c:pt>
                <c:pt idx="7">
                  <c:v>32.59502</c:v>
                </c:pt>
                <c:pt idx="8">
                  <c:v>39.77284</c:v>
                </c:pt>
                <c:pt idx="9">
                  <c:v>43.72098</c:v>
                </c:pt>
                <c:pt idx="10">
                  <c:v>43.60538</c:v>
                </c:pt>
                <c:pt idx="11">
                  <c:v>44.41172</c:v>
                </c:pt>
                <c:pt idx="12">
                  <c:v>44.56738</c:v>
                </c:pt>
                <c:pt idx="13">
                  <c:v>45.21109</c:v>
                </c:pt>
                <c:pt idx="14">
                  <c:v>45.25801</c:v>
                </c:pt>
                <c:pt idx="15">
                  <c:v>44.87099</c:v>
                </c:pt>
                <c:pt idx="16">
                  <c:v>43.94208</c:v>
                </c:pt>
                <c:pt idx="17">
                  <c:v>42.90574</c:v>
                </c:pt>
                <c:pt idx="18">
                  <c:v>41.87012</c:v>
                </c:pt>
                <c:pt idx="19">
                  <c:v>41.26808</c:v>
                </c:pt>
                <c:pt idx="20">
                  <c:v>39.42337</c:v>
                </c:pt>
                <c:pt idx="21">
                  <c:v>38.33677</c:v>
                </c:pt>
                <c:pt idx="22">
                  <c:v>37.89873</c:v>
                </c:pt>
                <c:pt idx="23">
                  <c:v>37.6226</c:v>
                </c:pt>
              </c:numCache>
            </c:numRef>
          </c:xVal>
          <c:yVal>
            <c:numRef>
              <c:f>data!$X$81:$X$104</c:f>
              <c:numCache>
                <c:ptCount val="24"/>
                <c:pt idx="0">
                  <c:v>2185.1005181971573</c:v>
                </c:pt>
                <c:pt idx="1">
                  <c:v>2186.619809355767</c:v>
                </c:pt>
                <c:pt idx="2">
                  <c:v>2187.069599501408</c:v>
                </c:pt>
                <c:pt idx="3">
                  <c:v>2186.609814019197</c:v>
                </c:pt>
                <c:pt idx="4">
                  <c:v>2189.7483497021144</c:v>
                </c:pt>
                <c:pt idx="5">
                  <c:v>2190.158158501476</c:v>
                </c:pt>
                <c:pt idx="6">
                  <c:v>2182.601684054707</c:v>
                </c:pt>
                <c:pt idx="7">
                  <c:v>2223.832447405133</c:v>
                </c:pt>
                <c:pt idx="8">
                  <c:v>2266.7724133089946</c:v>
                </c:pt>
                <c:pt idx="9">
                  <c:v>2290.4413703062814</c:v>
                </c:pt>
                <c:pt idx="10">
                  <c:v>2311.2305340486632</c:v>
                </c:pt>
                <c:pt idx="11">
                  <c:v>2334.33604658823</c:v>
                </c:pt>
                <c:pt idx="12">
                  <c:v>2357.9743117102694</c:v>
                </c:pt>
                <c:pt idx="13">
                  <c:v>2382.8500370377474</c:v>
                </c:pt>
                <c:pt idx="14">
                  <c:v>2392.544356820853</c:v>
                </c:pt>
                <c:pt idx="15">
                  <c:v>2409.008119530718</c:v>
                </c:pt>
                <c:pt idx="16">
                  <c:v>2412.4143807515566</c:v>
                </c:pt>
                <c:pt idx="17">
                  <c:v>2414.017327208422</c:v>
                </c:pt>
                <c:pt idx="18">
                  <c:v>2415.9007892952386</c:v>
                </c:pt>
                <c:pt idx="19">
                  <c:v>2424.1158898866734</c:v>
                </c:pt>
                <c:pt idx="20">
                  <c:v>2434.2745630570575</c:v>
                </c:pt>
                <c:pt idx="21">
                  <c:v>2433.4430345825585</c:v>
                </c:pt>
                <c:pt idx="22">
                  <c:v>2438.0615240614015</c:v>
                </c:pt>
                <c:pt idx="23">
                  <c:v>2425.5593671724614</c:v>
                </c:pt>
              </c:numCache>
            </c:numRef>
          </c:yVal>
          <c:smooth val="1"/>
        </c:ser>
        <c:ser>
          <c:idx val="1"/>
          <c:order val="1"/>
          <c:tx>
            <c:v>P20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data!$P$205:$P$228</c:f>
              <c:numCache>
                <c:ptCount val="24"/>
                <c:pt idx="0">
                  <c:v>9.06723</c:v>
                </c:pt>
                <c:pt idx="1">
                  <c:v>9.172877</c:v>
                </c:pt>
                <c:pt idx="2">
                  <c:v>9.170814</c:v>
                </c:pt>
                <c:pt idx="3">
                  <c:v>9.814521</c:v>
                </c:pt>
                <c:pt idx="4">
                  <c:v>10.56324</c:v>
                </c:pt>
                <c:pt idx="5">
                  <c:v>12.12811</c:v>
                </c:pt>
                <c:pt idx="7">
                  <c:v>34.94603</c:v>
                </c:pt>
                <c:pt idx="8">
                  <c:v>37.79374</c:v>
                </c:pt>
                <c:pt idx="9">
                  <c:v>39.93189</c:v>
                </c:pt>
                <c:pt idx="10">
                  <c:v>41.96334</c:v>
                </c:pt>
                <c:pt idx="11">
                  <c:v>44.3299</c:v>
                </c:pt>
                <c:pt idx="12">
                  <c:v>45.15178</c:v>
                </c:pt>
                <c:pt idx="13">
                  <c:v>45.58708</c:v>
                </c:pt>
                <c:pt idx="14">
                  <c:v>45.57983</c:v>
                </c:pt>
                <c:pt idx="15">
                  <c:v>45.46192</c:v>
                </c:pt>
                <c:pt idx="16">
                  <c:v>44.62514</c:v>
                </c:pt>
                <c:pt idx="17">
                  <c:v>43.34687</c:v>
                </c:pt>
                <c:pt idx="18">
                  <c:v>43.33951</c:v>
                </c:pt>
                <c:pt idx="19">
                  <c:v>42.55916</c:v>
                </c:pt>
                <c:pt idx="20">
                  <c:v>41.55879</c:v>
                </c:pt>
                <c:pt idx="21">
                  <c:v>39.89834</c:v>
                </c:pt>
                <c:pt idx="22">
                  <c:v>38.73524</c:v>
                </c:pt>
                <c:pt idx="23">
                  <c:v>38.50793</c:v>
                </c:pt>
              </c:numCache>
            </c:numRef>
          </c:xVal>
          <c:yVal>
            <c:numRef>
              <c:f>data!$X$205:$X$228</c:f>
              <c:numCache>
                <c:ptCount val="24"/>
                <c:pt idx="1">
                  <c:v>2173.967323062806</c:v>
                </c:pt>
                <c:pt idx="2">
                  <c:v>2188.9419764226386</c:v>
                </c:pt>
                <c:pt idx="3">
                  <c:v>2177.4807611171514</c:v>
                </c:pt>
                <c:pt idx="4">
                  <c:v>2163.9074790610457</c:v>
                </c:pt>
                <c:pt idx="5">
                  <c:v>2164.558115737777</c:v>
                </c:pt>
                <c:pt idx="6">
                  <c:v>2265.877260997288</c:v>
                </c:pt>
                <c:pt idx="7">
                  <c:v>2268.3196509837844</c:v>
                </c:pt>
                <c:pt idx="8">
                  <c:v>2273.3946170622844</c:v>
                </c:pt>
                <c:pt idx="9">
                  <c:v>2281.2723257482394</c:v>
                </c:pt>
                <c:pt idx="10">
                  <c:v>2291.9828064267294</c:v>
                </c:pt>
                <c:pt idx="11">
                  <c:v>2354.5840645232506</c:v>
                </c:pt>
                <c:pt idx="12">
                  <c:v>2357.506924671025</c:v>
                </c:pt>
                <c:pt idx="13">
                  <c:v>2380.639560977558</c:v>
                </c:pt>
                <c:pt idx="14">
                  <c:v>2389.26800429051</c:v>
                </c:pt>
                <c:pt idx="15">
                  <c:v>2403.131570402388</c:v>
                </c:pt>
                <c:pt idx="16">
                  <c:v>2415.333510539845</c:v>
                </c:pt>
                <c:pt idx="17">
                  <c:v>2410.6889656474905</c:v>
                </c:pt>
                <c:pt idx="18">
                  <c:v>2412.3505916219106</c:v>
                </c:pt>
                <c:pt idx="19">
                  <c:v>2415.1633440243927</c:v>
                </c:pt>
                <c:pt idx="20">
                  <c:v>2417.42555770041</c:v>
                </c:pt>
                <c:pt idx="21">
                  <c:v>2431.9697898740983</c:v>
                </c:pt>
                <c:pt idx="22">
                  <c:v>2430.1780365643326</c:v>
                </c:pt>
                <c:pt idx="23">
                  <c:v>2435.1829340776453</c:v>
                </c:pt>
              </c:numCache>
            </c:numRef>
          </c:yVal>
          <c:smooth val="1"/>
        </c:ser>
        <c:ser>
          <c:idx val="2"/>
          <c:order val="2"/>
          <c:tx>
            <c:v>P16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data!$P$285:$P$308</c:f>
              <c:numCache>
                <c:ptCount val="24"/>
                <c:pt idx="0">
                  <c:v>7.946224</c:v>
                </c:pt>
                <c:pt idx="1">
                  <c:v>7.997578</c:v>
                </c:pt>
                <c:pt idx="2">
                  <c:v>7.941597</c:v>
                </c:pt>
                <c:pt idx="3">
                  <c:v>9.067251</c:v>
                </c:pt>
                <c:pt idx="4">
                  <c:v>11.27089</c:v>
                </c:pt>
                <c:pt idx="5">
                  <c:v>14.56026</c:v>
                </c:pt>
                <c:pt idx="6">
                  <c:v>18.73009</c:v>
                </c:pt>
                <c:pt idx="7">
                  <c:v>25.54274</c:v>
                </c:pt>
                <c:pt idx="8">
                  <c:v>29.82004</c:v>
                </c:pt>
                <c:pt idx="9">
                  <c:v>32.24182</c:v>
                </c:pt>
                <c:pt idx="10">
                  <c:v>35.44582</c:v>
                </c:pt>
                <c:pt idx="11">
                  <c:v>38.16277</c:v>
                </c:pt>
                <c:pt idx="12">
                  <c:v>41.50268</c:v>
                </c:pt>
                <c:pt idx="13">
                  <c:v>44.35335</c:v>
                </c:pt>
                <c:pt idx="14">
                  <c:v>44.85927</c:v>
                </c:pt>
                <c:pt idx="15">
                  <c:v>45.25372</c:v>
                </c:pt>
                <c:pt idx="16">
                  <c:v>45.42422</c:v>
                </c:pt>
                <c:pt idx="17">
                  <c:v>45.651</c:v>
                </c:pt>
                <c:pt idx="18">
                  <c:v>44.58726</c:v>
                </c:pt>
                <c:pt idx="19">
                  <c:v>43.58021</c:v>
                </c:pt>
                <c:pt idx="20">
                  <c:v>42.29388</c:v>
                </c:pt>
                <c:pt idx="21">
                  <c:v>41.67966</c:v>
                </c:pt>
                <c:pt idx="22">
                  <c:v>40.1715</c:v>
                </c:pt>
                <c:pt idx="23">
                  <c:v>39.61371</c:v>
                </c:pt>
              </c:numCache>
            </c:numRef>
          </c:xVal>
          <c:yVal>
            <c:numRef>
              <c:f>data!$X$285:$X$308</c:f>
              <c:numCache>
                <c:ptCount val="24"/>
                <c:pt idx="0">
                  <c:v>2183.8223712012505</c:v>
                </c:pt>
                <c:pt idx="1">
                  <c:v>2196.1363121854</c:v>
                </c:pt>
                <c:pt idx="2">
                  <c:v>2196.2664595291353</c:v>
                </c:pt>
                <c:pt idx="3">
                  <c:v>2188.497664241574</c:v>
                </c:pt>
                <c:pt idx="4">
                  <c:v>2192.5222205632226</c:v>
                </c:pt>
                <c:pt idx="5">
                  <c:v>2187.726791513298</c:v>
                </c:pt>
                <c:pt idx="6">
                  <c:v>2208.7205591911534</c:v>
                </c:pt>
                <c:pt idx="7">
                  <c:v>2231.385218535883</c:v>
                </c:pt>
                <c:pt idx="8">
                  <c:v>2271.511646876185</c:v>
                </c:pt>
                <c:pt idx="9">
                  <c:v>2271.541680878585</c:v>
                </c:pt>
                <c:pt idx="10">
                  <c:v>2287.6476877309647</c:v>
                </c:pt>
                <c:pt idx="11">
                  <c:v>2292.779167344018</c:v>
                </c:pt>
                <c:pt idx="12">
                  <c:v>2310.2955553091897</c:v>
                </c:pt>
                <c:pt idx="13">
                  <c:v>2341.6810878175725</c:v>
                </c:pt>
                <c:pt idx="14">
                  <c:v>2367.8907605789577</c:v>
                </c:pt>
                <c:pt idx="15">
                  <c:v>2381.155778305786</c:v>
                </c:pt>
                <c:pt idx="16">
                  <c:v>2396.132734169435</c:v>
                </c:pt>
                <c:pt idx="17">
                  <c:v>2406.2441816442247</c:v>
                </c:pt>
                <c:pt idx="18">
                  <c:v>2417.947431246234</c:v>
                </c:pt>
                <c:pt idx="19">
                  <c:v>2423.8741410532393</c:v>
                </c:pt>
                <c:pt idx="20">
                  <c:v>2420.7392657118667</c:v>
                </c:pt>
                <c:pt idx="21">
                  <c:v>2419.4903134456017</c:v>
                </c:pt>
                <c:pt idx="22">
                  <c:v>2429.6875566080275</c:v>
                </c:pt>
                <c:pt idx="23">
                  <c:v>2437.8855787348343</c:v>
                </c:pt>
              </c:numCache>
            </c:numRef>
          </c:yVal>
          <c:smooth val="1"/>
        </c:ser>
        <c:ser>
          <c:idx val="3"/>
          <c:order val="3"/>
          <c:tx>
            <c:v>P12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data!$P$319:$P$340</c:f>
              <c:numCache>
                <c:ptCount val="22"/>
                <c:pt idx="0">
                  <c:v>6.28413</c:v>
                </c:pt>
                <c:pt idx="1">
                  <c:v>6.283513</c:v>
                </c:pt>
                <c:pt idx="2">
                  <c:v>6.282896</c:v>
                </c:pt>
                <c:pt idx="3">
                  <c:v>7.396342</c:v>
                </c:pt>
                <c:pt idx="4">
                  <c:v>9.626034</c:v>
                </c:pt>
                <c:pt idx="5">
                  <c:v>13.36849</c:v>
                </c:pt>
                <c:pt idx="6">
                  <c:v>20.77059</c:v>
                </c:pt>
                <c:pt idx="7">
                  <c:v>30.01938</c:v>
                </c:pt>
                <c:pt idx="8">
                  <c:v>36.48053</c:v>
                </c:pt>
                <c:pt idx="9">
                  <c:v>39.94613</c:v>
                </c:pt>
                <c:pt idx="10">
                  <c:v>43.87573</c:v>
                </c:pt>
                <c:pt idx="11">
                  <c:v>45.01164</c:v>
                </c:pt>
                <c:pt idx="12">
                  <c:v>45.6335</c:v>
                </c:pt>
                <c:pt idx="13">
                  <c:v>45.5124</c:v>
                </c:pt>
                <c:pt idx="14">
                  <c:v>45.10563</c:v>
                </c:pt>
                <c:pt idx="15">
                  <c:v>45.09891</c:v>
                </c:pt>
                <c:pt idx="16">
                  <c:v>43.95054</c:v>
                </c:pt>
                <c:pt idx="17">
                  <c:v>42.97454</c:v>
                </c:pt>
                <c:pt idx="18">
                  <c:v>42.11337</c:v>
                </c:pt>
                <c:pt idx="19">
                  <c:v>41.42378</c:v>
                </c:pt>
                <c:pt idx="20">
                  <c:v>40.90543</c:v>
                </c:pt>
                <c:pt idx="21">
                  <c:v>40.67189</c:v>
                </c:pt>
              </c:numCache>
            </c:numRef>
          </c:xVal>
          <c:yVal>
            <c:numRef>
              <c:f>data!$X$319:$X$340</c:f>
              <c:numCache>
                <c:ptCount val="22"/>
                <c:pt idx="0">
                  <c:v>2179.9112939215065</c:v>
                </c:pt>
                <c:pt idx="1">
                  <c:v>2182.988712305585</c:v>
                </c:pt>
                <c:pt idx="2">
                  <c:v>2182.988712305585</c:v>
                </c:pt>
                <c:pt idx="3">
                  <c:v>2179.9112939215065</c:v>
                </c:pt>
                <c:pt idx="4">
                  <c:v>2187.3739713640116</c:v>
                </c:pt>
                <c:pt idx="5">
                  <c:v>2185.0969437310405</c:v>
                </c:pt>
                <c:pt idx="6">
                  <c:v>2227.5814669949536</c:v>
                </c:pt>
                <c:pt idx="7">
                  <c:v>2267.997399356673</c:v>
                </c:pt>
                <c:pt idx="8">
                  <c:v>2287.32633709229</c:v>
                </c:pt>
                <c:pt idx="9">
                  <c:v>2295.456050120635</c:v>
                </c:pt>
                <c:pt idx="10">
                  <c:v>2332.7163994749644</c:v>
                </c:pt>
                <c:pt idx="11">
                  <c:v>2345.8620794447233</c:v>
                </c:pt>
                <c:pt idx="12">
                  <c:v>2378.367093841285</c:v>
                </c:pt>
                <c:pt idx="13">
                  <c:v>2389.263515619104</c:v>
                </c:pt>
                <c:pt idx="14">
                  <c:v>2404.4403165129584</c:v>
                </c:pt>
                <c:pt idx="15">
                  <c:v>2403.9992470021725</c:v>
                </c:pt>
                <c:pt idx="16">
                  <c:v>2420.058186917597</c:v>
                </c:pt>
                <c:pt idx="17">
                  <c:v>2429.370768179414</c:v>
                </c:pt>
                <c:pt idx="18">
                  <c:v>2430.6037579482013</c:v>
                </c:pt>
                <c:pt idx="19">
                  <c:v>2433.6310986813214</c:v>
                </c:pt>
                <c:pt idx="20">
                  <c:v>2435.906616384693</c:v>
                </c:pt>
                <c:pt idx="21">
                  <c:v>2426.995007405409</c:v>
                </c:pt>
              </c:numCache>
            </c:numRef>
          </c:yVal>
          <c:smooth val="1"/>
        </c:ser>
        <c:axId val="11349928"/>
        <c:axId val="35040489"/>
      </c:scatterChart>
      <c:valAx>
        <c:axId val="11349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40489"/>
        <c:crosses val="autoZero"/>
        <c:crossBetween val="midCat"/>
        <c:dispUnits/>
      </c:valAx>
      <c:valAx>
        <c:axId val="35040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499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1625"/>
          <c:w val="0.8785"/>
          <c:h val="0.928"/>
        </c:manualLayout>
      </c:layout>
      <c:scatterChart>
        <c:scatterStyle val="smoothMarker"/>
        <c:varyColors val="0"/>
        <c:ser>
          <c:idx val="0"/>
          <c:order val="0"/>
          <c:tx>
            <c:v>p26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data!$N$81:$N$104</c:f>
              <c:numCache>
                <c:ptCount val="24"/>
                <c:pt idx="0">
                  <c:v>7.152</c:v>
                </c:pt>
                <c:pt idx="1">
                  <c:v>7.159</c:v>
                </c:pt>
                <c:pt idx="2">
                  <c:v>7.172</c:v>
                </c:pt>
                <c:pt idx="3">
                  <c:v>7.175</c:v>
                </c:pt>
                <c:pt idx="4">
                  <c:v>7.254</c:v>
                </c:pt>
                <c:pt idx="5">
                  <c:v>7.158</c:v>
                </c:pt>
                <c:pt idx="6">
                  <c:v>6.96</c:v>
                </c:pt>
                <c:pt idx="7">
                  <c:v>3.825</c:v>
                </c:pt>
                <c:pt idx="8">
                  <c:v>1.996</c:v>
                </c:pt>
                <c:pt idx="9">
                  <c:v>1.005</c:v>
                </c:pt>
                <c:pt idx="10">
                  <c:v>0.927</c:v>
                </c:pt>
                <c:pt idx="11">
                  <c:v>0.555</c:v>
                </c:pt>
                <c:pt idx="12">
                  <c:v>0.454</c:v>
                </c:pt>
                <c:pt idx="13">
                  <c:v>0.386</c:v>
                </c:pt>
                <c:pt idx="14">
                  <c:v>0.448</c:v>
                </c:pt>
                <c:pt idx="15">
                  <c:v>0.661</c:v>
                </c:pt>
                <c:pt idx="16">
                  <c:v>0.992</c:v>
                </c:pt>
                <c:pt idx="17">
                  <c:v>1.34</c:v>
                </c:pt>
                <c:pt idx="18">
                  <c:v>1.693</c:v>
                </c:pt>
                <c:pt idx="19">
                  <c:v>2.015</c:v>
                </c:pt>
                <c:pt idx="20">
                  <c:v>2.615</c:v>
                </c:pt>
                <c:pt idx="21">
                  <c:v>2.979</c:v>
                </c:pt>
                <c:pt idx="22">
                  <c:v>3.255</c:v>
                </c:pt>
                <c:pt idx="23">
                  <c:v>3.27</c:v>
                </c:pt>
              </c:numCache>
            </c:numRef>
          </c:xVal>
          <c:yVal>
            <c:numRef>
              <c:f>data!$X$81:$X$104</c:f>
              <c:numCache>
                <c:ptCount val="24"/>
                <c:pt idx="0">
                  <c:v>2185.1005181971573</c:v>
                </c:pt>
                <c:pt idx="1">
                  <c:v>2186.619809355767</c:v>
                </c:pt>
                <c:pt idx="2">
                  <c:v>2187.069599501408</c:v>
                </c:pt>
                <c:pt idx="3">
                  <c:v>2186.609814019197</c:v>
                </c:pt>
                <c:pt idx="4">
                  <c:v>2189.7483497021144</c:v>
                </c:pt>
                <c:pt idx="5">
                  <c:v>2190.158158501476</c:v>
                </c:pt>
                <c:pt idx="6">
                  <c:v>2182.601684054707</c:v>
                </c:pt>
                <c:pt idx="7">
                  <c:v>2223.832447405133</c:v>
                </c:pt>
                <c:pt idx="8">
                  <c:v>2266.7724133089946</c:v>
                </c:pt>
                <c:pt idx="9">
                  <c:v>2290.4413703062814</c:v>
                </c:pt>
                <c:pt idx="10">
                  <c:v>2311.2305340486632</c:v>
                </c:pt>
                <c:pt idx="11">
                  <c:v>2334.33604658823</c:v>
                </c:pt>
                <c:pt idx="12">
                  <c:v>2357.9743117102694</c:v>
                </c:pt>
                <c:pt idx="13">
                  <c:v>2382.8500370377474</c:v>
                </c:pt>
                <c:pt idx="14">
                  <c:v>2392.544356820853</c:v>
                </c:pt>
                <c:pt idx="15">
                  <c:v>2409.008119530718</c:v>
                </c:pt>
                <c:pt idx="16">
                  <c:v>2412.4143807515566</c:v>
                </c:pt>
                <c:pt idx="17">
                  <c:v>2414.017327208422</c:v>
                </c:pt>
                <c:pt idx="18">
                  <c:v>2415.9007892952386</c:v>
                </c:pt>
                <c:pt idx="19">
                  <c:v>2424.1158898866734</c:v>
                </c:pt>
                <c:pt idx="20">
                  <c:v>2434.2745630570575</c:v>
                </c:pt>
                <c:pt idx="21">
                  <c:v>2433.4430345825585</c:v>
                </c:pt>
                <c:pt idx="22">
                  <c:v>2438.0615240614015</c:v>
                </c:pt>
                <c:pt idx="23">
                  <c:v>2425.5593671724614</c:v>
                </c:pt>
              </c:numCache>
            </c:numRef>
          </c:yVal>
          <c:smooth val="1"/>
        </c:ser>
        <c:ser>
          <c:idx val="1"/>
          <c:order val="1"/>
          <c:tx>
            <c:v>p20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data!$N$205:$N$228</c:f>
              <c:numCache>
                <c:ptCount val="24"/>
                <c:pt idx="0">
                  <c:v>6.89</c:v>
                </c:pt>
                <c:pt idx="1">
                  <c:v>6.899</c:v>
                </c:pt>
                <c:pt idx="2">
                  <c:v>7.24</c:v>
                </c:pt>
                <c:pt idx="3">
                  <c:v>7.243</c:v>
                </c:pt>
                <c:pt idx="4">
                  <c:v>6.952</c:v>
                </c:pt>
                <c:pt idx="5">
                  <c:v>6.871</c:v>
                </c:pt>
                <c:pt idx="6">
                  <c:v>3.457</c:v>
                </c:pt>
                <c:pt idx="7">
                  <c:v>2.618</c:v>
                </c:pt>
                <c:pt idx="8">
                  <c:v>2.079</c:v>
                </c:pt>
                <c:pt idx="9">
                  <c:v>1.652</c:v>
                </c:pt>
                <c:pt idx="10">
                  <c:v>1.145</c:v>
                </c:pt>
                <c:pt idx="11">
                  <c:v>0.582</c:v>
                </c:pt>
                <c:pt idx="12">
                  <c:v>0.403</c:v>
                </c:pt>
                <c:pt idx="13">
                  <c:v>0.356</c:v>
                </c:pt>
                <c:pt idx="14">
                  <c:v>0.365</c:v>
                </c:pt>
                <c:pt idx="15">
                  <c:v>0.537</c:v>
                </c:pt>
                <c:pt idx="16">
                  <c:v>0.905</c:v>
                </c:pt>
                <c:pt idx="17">
                  <c:v>1.305</c:v>
                </c:pt>
                <c:pt idx="18">
                  <c:v>1.308</c:v>
                </c:pt>
                <c:pt idx="19">
                  <c:v>1.633</c:v>
                </c:pt>
                <c:pt idx="20">
                  <c:v>1.938</c:v>
                </c:pt>
                <c:pt idx="21">
                  <c:v>2.529</c:v>
                </c:pt>
                <c:pt idx="22">
                  <c:v>2.883</c:v>
                </c:pt>
                <c:pt idx="23">
                  <c:v>3.039</c:v>
                </c:pt>
              </c:numCache>
            </c:numRef>
          </c:xVal>
          <c:yVal>
            <c:numRef>
              <c:f>data!$X$205:$X$228</c:f>
              <c:numCache>
                <c:ptCount val="24"/>
                <c:pt idx="1">
                  <c:v>2173.967323062806</c:v>
                </c:pt>
                <c:pt idx="2">
                  <c:v>2188.9419764226386</c:v>
                </c:pt>
                <c:pt idx="3">
                  <c:v>2177.4807611171514</c:v>
                </c:pt>
                <c:pt idx="4">
                  <c:v>2163.9074790610457</c:v>
                </c:pt>
                <c:pt idx="5">
                  <c:v>2164.558115737777</c:v>
                </c:pt>
                <c:pt idx="6">
                  <c:v>2265.877260997288</c:v>
                </c:pt>
                <c:pt idx="7">
                  <c:v>2268.3196509837844</c:v>
                </c:pt>
                <c:pt idx="8">
                  <c:v>2273.3946170622844</c:v>
                </c:pt>
                <c:pt idx="9">
                  <c:v>2281.2723257482394</c:v>
                </c:pt>
                <c:pt idx="10">
                  <c:v>2291.9828064267294</c:v>
                </c:pt>
                <c:pt idx="11">
                  <c:v>2354.5840645232506</c:v>
                </c:pt>
                <c:pt idx="12">
                  <c:v>2357.506924671025</c:v>
                </c:pt>
                <c:pt idx="13">
                  <c:v>2380.639560977558</c:v>
                </c:pt>
                <c:pt idx="14">
                  <c:v>2389.26800429051</c:v>
                </c:pt>
                <c:pt idx="15">
                  <c:v>2403.131570402388</c:v>
                </c:pt>
                <c:pt idx="16">
                  <c:v>2415.333510539845</c:v>
                </c:pt>
                <c:pt idx="17">
                  <c:v>2410.6889656474905</c:v>
                </c:pt>
                <c:pt idx="18">
                  <c:v>2412.3505916219106</c:v>
                </c:pt>
                <c:pt idx="19">
                  <c:v>2415.1633440243927</c:v>
                </c:pt>
                <c:pt idx="20">
                  <c:v>2417.42555770041</c:v>
                </c:pt>
                <c:pt idx="21">
                  <c:v>2431.9697898740983</c:v>
                </c:pt>
                <c:pt idx="22">
                  <c:v>2430.1780365643326</c:v>
                </c:pt>
                <c:pt idx="23">
                  <c:v>2435.1829340776453</c:v>
                </c:pt>
              </c:numCache>
            </c:numRef>
          </c:yVal>
          <c:smooth val="1"/>
        </c:ser>
        <c:ser>
          <c:idx val="2"/>
          <c:order val="2"/>
          <c:tx>
            <c:v>p16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data!$N$285:$N$308</c:f>
              <c:numCache>
                <c:ptCount val="24"/>
                <c:pt idx="0">
                  <c:v>6.749</c:v>
                </c:pt>
                <c:pt idx="1">
                  <c:v>6.772</c:v>
                </c:pt>
                <c:pt idx="2">
                  <c:v>6.805</c:v>
                </c:pt>
                <c:pt idx="3">
                  <c:v>7.162</c:v>
                </c:pt>
                <c:pt idx="4">
                  <c:v>6.929</c:v>
                </c:pt>
                <c:pt idx="5">
                  <c:v>6.797</c:v>
                </c:pt>
                <c:pt idx="6">
                  <c:v>6.145</c:v>
                </c:pt>
                <c:pt idx="7">
                  <c:v>4.586</c:v>
                </c:pt>
                <c:pt idx="8">
                  <c:v>3.597</c:v>
                </c:pt>
                <c:pt idx="9">
                  <c:v>3.101</c:v>
                </c:pt>
                <c:pt idx="10">
                  <c:v>2.5</c:v>
                </c:pt>
                <c:pt idx="11">
                  <c:v>2.026</c:v>
                </c:pt>
                <c:pt idx="12">
                  <c:v>1.327</c:v>
                </c:pt>
                <c:pt idx="13">
                  <c:v>0.617</c:v>
                </c:pt>
                <c:pt idx="14">
                  <c:v>0.426</c:v>
                </c:pt>
                <c:pt idx="15">
                  <c:v>0.321</c:v>
                </c:pt>
                <c:pt idx="16">
                  <c:v>0.344</c:v>
                </c:pt>
                <c:pt idx="17">
                  <c:v>0.528</c:v>
                </c:pt>
                <c:pt idx="18">
                  <c:v>0.888</c:v>
                </c:pt>
                <c:pt idx="19">
                  <c:v>1.238</c:v>
                </c:pt>
                <c:pt idx="20">
                  <c:v>1.633</c:v>
                </c:pt>
                <c:pt idx="21">
                  <c:v>1.94</c:v>
                </c:pt>
                <c:pt idx="22">
                  <c:v>2.435</c:v>
                </c:pt>
                <c:pt idx="23">
                  <c:v>2.763</c:v>
                </c:pt>
              </c:numCache>
            </c:numRef>
          </c:xVal>
          <c:yVal>
            <c:numRef>
              <c:f>data!$X$285:$X$308</c:f>
              <c:numCache>
                <c:ptCount val="24"/>
                <c:pt idx="0">
                  <c:v>2183.8223712012505</c:v>
                </c:pt>
                <c:pt idx="1">
                  <c:v>2196.1363121854</c:v>
                </c:pt>
                <c:pt idx="2">
                  <c:v>2196.2664595291353</c:v>
                </c:pt>
                <c:pt idx="3">
                  <c:v>2188.497664241574</c:v>
                </c:pt>
                <c:pt idx="4">
                  <c:v>2192.5222205632226</c:v>
                </c:pt>
                <c:pt idx="5">
                  <c:v>2187.726791513298</c:v>
                </c:pt>
                <c:pt idx="6">
                  <c:v>2208.7205591911534</c:v>
                </c:pt>
                <c:pt idx="7">
                  <c:v>2231.385218535883</c:v>
                </c:pt>
                <c:pt idx="8">
                  <c:v>2271.511646876185</c:v>
                </c:pt>
                <c:pt idx="9">
                  <c:v>2271.541680878585</c:v>
                </c:pt>
                <c:pt idx="10">
                  <c:v>2287.6476877309647</c:v>
                </c:pt>
                <c:pt idx="11">
                  <c:v>2292.779167344018</c:v>
                </c:pt>
                <c:pt idx="12">
                  <c:v>2310.2955553091897</c:v>
                </c:pt>
                <c:pt idx="13">
                  <c:v>2341.6810878175725</c:v>
                </c:pt>
                <c:pt idx="14">
                  <c:v>2367.8907605789577</c:v>
                </c:pt>
                <c:pt idx="15">
                  <c:v>2381.155778305786</c:v>
                </c:pt>
                <c:pt idx="16">
                  <c:v>2396.132734169435</c:v>
                </c:pt>
                <c:pt idx="17">
                  <c:v>2406.2441816442247</c:v>
                </c:pt>
                <c:pt idx="18">
                  <c:v>2417.947431246234</c:v>
                </c:pt>
                <c:pt idx="19">
                  <c:v>2423.8741410532393</c:v>
                </c:pt>
                <c:pt idx="20">
                  <c:v>2420.7392657118667</c:v>
                </c:pt>
                <c:pt idx="21">
                  <c:v>2419.4903134456017</c:v>
                </c:pt>
                <c:pt idx="22">
                  <c:v>2429.6875566080275</c:v>
                </c:pt>
                <c:pt idx="23">
                  <c:v>2437.8855787348343</c:v>
                </c:pt>
              </c:numCache>
            </c:numRef>
          </c:yVal>
          <c:smooth val="1"/>
        </c:ser>
        <c:ser>
          <c:idx val="3"/>
          <c:order val="3"/>
          <c:tx>
            <c:v>p12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data!$N$319:$N$340</c:f>
              <c:numCache>
                <c:ptCount val="22"/>
                <c:pt idx="0">
                  <c:v>6.564</c:v>
                </c:pt>
                <c:pt idx="1">
                  <c:v>6.611</c:v>
                </c:pt>
                <c:pt idx="2">
                  <c:v>6.722</c:v>
                </c:pt>
                <c:pt idx="3">
                  <c:v>7.028</c:v>
                </c:pt>
                <c:pt idx="4">
                  <c:v>6.904</c:v>
                </c:pt>
                <c:pt idx="5">
                  <c:v>6.61</c:v>
                </c:pt>
                <c:pt idx="6">
                  <c:v>5.302</c:v>
                </c:pt>
                <c:pt idx="7">
                  <c:v>3.294</c:v>
                </c:pt>
                <c:pt idx="8">
                  <c:v>2.317</c:v>
                </c:pt>
                <c:pt idx="9">
                  <c:v>1.626</c:v>
                </c:pt>
                <c:pt idx="10">
                  <c:v>0.654</c:v>
                </c:pt>
                <c:pt idx="11">
                  <c:v>0.358</c:v>
                </c:pt>
                <c:pt idx="12">
                  <c:v>0.319</c:v>
                </c:pt>
                <c:pt idx="13">
                  <c:v>0.394</c:v>
                </c:pt>
                <c:pt idx="14">
                  <c:v>0.601</c:v>
                </c:pt>
                <c:pt idx="15">
                  <c:v>0.652</c:v>
                </c:pt>
                <c:pt idx="16">
                  <c:v>0.966</c:v>
                </c:pt>
                <c:pt idx="17">
                  <c:v>1.361</c:v>
                </c:pt>
                <c:pt idx="18">
                  <c:v>1.68</c:v>
                </c:pt>
                <c:pt idx="19">
                  <c:v>1.967</c:v>
                </c:pt>
                <c:pt idx="20">
                  <c:v>2.217</c:v>
                </c:pt>
                <c:pt idx="21">
                  <c:v>2.383</c:v>
                </c:pt>
              </c:numCache>
            </c:numRef>
          </c:xVal>
          <c:yVal>
            <c:numRef>
              <c:f>data!$X$319:$X$340</c:f>
              <c:numCache>
                <c:ptCount val="22"/>
                <c:pt idx="0">
                  <c:v>2179.9112939215065</c:v>
                </c:pt>
                <c:pt idx="1">
                  <c:v>2182.988712305585</c:v>
                </c:pt>
                <c:pt idx="2">
                  <c:v>2182.988712305585</c:v>
                </c:pt>
                <c:pt idx="3">
                  <c:v>2179.9112939215065</c:v>
                </c:pt>
                <c:pt idx="4">
                  <c:v>2187.3739713640116</c:v>
                </c:pt>
                <c:pt idx="5">
                  <c:v>2185.0969437310405</c:v>
                </c:pt>
                <c:pt idx="6">
                  <c:v>2227.5814669949536</c:v>
                </c:pt>
                <c:pt idx="7">
                  <c:v>2267.997399356673</c:v>
                </c:pt>
                <c:pt idx="8">
                  <c:v>2287.32633709229</c:v>
                </c:pt>
                <c:pt idx="9">
                  <c:v>2295.456050120635</c:v>
                </c:pt>
                <c:pt idx="10">
                  <c:v>2332.7163994749644</c:v>
                </c:pt>
                <c:pt idx="11">
                  <c:v>2345.8620794447233</c:v>
                </c:pt>
                <c:pt idx="12">
                  <c:v>2378.367093841285</c:v>
                </c:pt>
                <c:pt idx="13">
                  <c:v>2389.263515619104</c:v>
                </c:pt>
                <c:pt idx="14">
                  <c:v>2404.4403165129584</c:v>
                </c:pt>
                <c:pt idx="15">
                  <c:v>2403.9992470021725</c:v>
                </c:pt>
                <c:pt idx="16">
                  <c:v>2420.058186917597</c:v>
                </c:pt>
                <c:pt idx="17">
                  <c:v>2429.370768179414</c:v>
                </c:pt>
                <c:pt idx="18">
                  <c:v>2430.6037579482013</c:v>
                </c:pt>
                <c:pt idx="19">
                  <c:v>2433.6310986813214</c:v>
                </c:pt>
                <c:pt idx="20">
                  <c:v>2435.906616384693</c:v>
                </c:pt>
                <c:pt idx="21">
                  <c:v>2426.995007405409</c:v>
                </c:pt>
              </c:numCache>
            </c:numRef>
          </c:yVal>
          <c:smooth val="1"/>
        </c:ser>
        <c:axId val="46928946"/>
        <c:axId val="19707331"/>
      </c:scatterChart>
      <c:valAx>
        <c:axId val="46928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O2 mL/L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07331"/>
        <c:crosses val="autoZero"/>
        <c:crossBetween val="midCat"/>
        <c:dispUnits/>
      </c:valAx>
      <c:valAx>
        <c:axId val="19707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289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1625"/>
          <c:w val="0.87625"/>
          <c:h val="0.928"/>
        </c:manualLayout>
      </c:layout>
      <c:scatterChart>
        <c:scatterStyle val="smoothMarker"/>
        <c:varyColors val="0"/>
        <c:ser>
          <c:idx val="0"/>
          <c:order val="0"/>
          <c:tx>
            <c:v>P26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data!$Q$81:$Q$104</c:f>
              <c:numCache>
                <c:ptCount val="24"/>
                <c:pt idx="0">
                  <c:v>1.287354</c:v>
                </c:pt>
                <c:pt idx="1">
                  <c:v>1.291454</c:v>
                </c:pt>
                <c:pt idx="2">
                  <c:v>1.286253</c:v>
                </c:pt>
                <c:pt idx="3">
                  <c:v>1.29035</c:v>
                </c:pt>
                <c:pt idx="4">
                  <c:v>1.368759</c:v>
                </c:pt>
                <c:pt idx="5">
                  <c:v>1.50279</c:v>
                </c:pt>
                <c:pt idx="6">
                  <c:v>1.581016</c:v>
                </c:pt>
                <c:pt idx="7">
                  <c:v>2.390527</c:v>
                </c:pt>
                <c:pt idx="8">
                  <c:v>2.828577</c:v>
                </c:pt>
                <c:pt idx="9">
                  <c:v>3.0631</c:v>
                </c:pt>
                <c:pt idx="10">
                  <c:v>3.094596</c:v>
                </c:pt>
                <c:pt idx="11">
                  <c:v>3.153769</c:v>
                </c:pt>
                <c:pt idx="12">
                  <c:v>3.194494</c:v>
                </c:pt>
                <c:pt idx="13">
                  <c:v>3.221389</c:v>
                </c:pt>
                <c:pt idx="14">
                  <c:v>3.216007</c:v>
                </c:pt>
                <c:pt idx="15">
                  <c:v>3.173706</c:v>
                </c:pt>
                <c:pt idx="16">
                  <c:v>3.103726</c:v>
                </c:pt>
                <c:pt idx="17">
                  <c:v>3.033709</c:v>
                </c:pt>
                <c:pt idx="18">
                  <c:v>2.968293</c:v>
                </c:pt>
                <c:pt idx="19">
                  <c:v>2.898251</c:v>
                </c:pt>
                <c:pt idx="20">
                  <c:v>2.768181</c:v>
                </c:pt>
                <c:pt idx="21">
                  <c:v>2.684272</c:v>
                </c:pt>
                <c:pt idx="22">
                  <c:v>2.632701</c:v>
                </c:pt>
                <c:pt idx="23">
                  <c:v>2.618048</c:v>
                </c:pt>
              </c:numCache>
            </c:numRef>
          </c:xVal>
          <c:yVal>
            <c:numRef>
              <c:f>data!$X$81:$X$104</c:f>
              <c:numCache>
                <c:ptCount val="24"/>
                <c:pt idx="0">
                  <c:v>2185.1005181971573</c:v>
                </c:pt>
                <c:pt idx="1">
                  <c:v>2186.619809355767</c:v>
                </c:pt>
                <c:pt idx="2">
                  <c:v>2187.069599501408</c:v>
                </c:pt>
                <c:pt idx="3">
                  <c:v>2186.609814019197</c:v>
                </c:pt>
                <c:pt idx="4">
                  <c:v>2189.7483497021144</c:v>
                </c:pt>
                <c:pt idx="5">
                  <c:v>2190.158158501476</c:v>
                </c:pt>
                <c:pt idx="6">
                  <c:v>2182.601684054707</c:v>
                </c:pt>
                <c:pt idx="7">
                  <c:v>2223.832447405133</c:v>
                </c:pt>
                <c:pt idx="8">
                  <c:v>2266.7724133089946</c:v>
                </c:pt>
                <c:pt idx="9">
                  <c:v>2290.4413703062814</c:v>
                </c:pt>
                <c:pt idx="10">
                  <c:v>2311.2305340486632</c:v>
                </c:pt>
                <c:pt idx="11">
                  <c:v>2334.33604658823</c:v>
                </c:pt>
                <c:pt idx="12">
                  <c:v>2357.9743117102694</c:v>
                </c:pt>
                <c:pt idx="13">
                  <c:v>2382.8500370377474</c:v>
                </c:pt>
                <c:pt idx="14">
                  <c:v>2392.544356820853</c:v>
                </c:pt>
                <c:pt idx="15">
                  <c:v>2409.008119530718</c:v>
                </c:pt>
                <c:pt idx="16">
                  <c:v>2412.4143807515566</c:v>
                </c:pt>
                <c:pt idx="17">
                  <c:v>2414.017327208422</c:v>
                </c:pt>
                <c:pt idx="18">
                  <c:v>2415.9007892952386</c:v>
                </c:pt>
                <c:pt idx="19">
                  <c:v>2424.1158898866734</c:v>
                </c:pt>
                <c:pt idx="20">
                  <c:v>2434.2745630570575</c:v>
                </c:pt>
                <c:pt idx="21">
                  <c:v>2433.4430345825585</c:v>
                </c:pt>
                <c:pt idx="22">
                  <c:v>2438.0615240614015</c:v>
                </c:pt>
                <c:pt idx="23">
                  <c:v>2425.5593671724614</c:v>
                </c:pt>
              </c:numCache>
            </c:numRef>
          </c:yVal>
          <c:smooth val="1"/>
        </c:ser>
        <c:ser>
          <c:idx val="1"/>
          <c:order val="1"/>
          <c:tx>
            <c:v>P20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data!$Q$205:$Q$228</c:f>
              <c:numCache>
                <c:ptCount val="24"/>
                <c:pt idx="0">
                  <c:v>1.071034</c:v>
                </c:pt>
                <c:pt idx="1">
                  <c:v>1.080468</c:v>
                </c:pt>
                <c:pt idx="2">
                  <c:v>1.080561</c:v>
                </c:pt>
                <c:pt idx="3">
                  <c:v>1.108667</c:v>
                </c:pt>
                <c:pt idx="4">
                  <c:v>1.192831</c:v>
                </c:pt>
                <c:pt idx="5">
                  <c:v>1.253364</c:v>
                </c:pt>
                <c:pt idx="7">
                  <c:v>2.494736</c:v>
                </c:pt>
                <c:pt idx="8">
                  <c:v>2.6969</c:v>
                </c:pt>
                <c:pt idx="9">
                  <c:v>2.843577</c:v>
                </c:pt>
                <c:pt idx="10">
                  <c:v>3.017416</c:v>
                </c:pt>
                <c:pt idx="11">
                  <c:v>3.168034</c:v>
                </c:pt>
                <c:pt idx="12">
                  <c:v>3.240836</c:v>
                </c:pt>
                <c:pt idx="13">
                  <c:v>3.263414</c:v>
                </c:pt>
                <c:pt idx="14">
                  <c:v>3.249522</c:v>
                </c:pt>
                <c:pt idx="15">
                  <c:v>3.23107</c:v>
                </c:pt>
                <c:pt idx="16">
                  <c:v>3.144224</c:v>
                </c:pt>
                <c:pt idx="17">
                  <c:v>3.084719</c:v>
                </c:pt>
                <c:pt idx="18">
                  <c:v>3.079977</c:v>
                </c:pt>
                <c:pt idx="19">
                  <c:v>3.006772</c:v>
                </c:pt>
                <c:pt idx="20">
                  <c:v>2.947242</c:v>
                </c:pt>
                <c:pt idx="21">
                  <c:v>2.82369</c:v>
                </c:pt>
                <c:pt idx="22">
                  <c:v>2.741215</c:v>
                </c:pt>
                <c:pt idx="23">
                  <c:v>2.731949</c:v>
                </c:pt>
              </c:numCache>
            </c:numRef>
          </c:xVal>
          <c:yVal>
            <c:numRef>
              <c:f>data!$X$205:$X$228</c:f>
              <c:numCache>
                <c:ptCount val="24"/>
                <c:pt idx="1">
                  <c:v>2173.967323062806</c:v>
                </c:pt>
                <c:pt idx="2">
                  <c:v>2188.9419764226386</c:v>
                </c:pt>
                <c:pt idx="3">
                  <c:v>2177.4807611171514</c:v>
                </c:pt>
                <c:pt idx="4">
                  <c:v>2163.9074790610457</c:v>
                </c:pt>
                <c:pt idx="5">
                  <c:v>2164.558115737777</c:v>
                </c:pt>
                <c:pt idx="6">
                  <c:v>2265.877260997288</c:v>
                </c:pt>
                <c:pt idx="7">
                  <c:v>2268.3196509837844</c:v>
                </c:pt>
                <c:pt idx="8">
                  <c:v>2273.3946170622844</c:v>
                </c:pt>
                <c:pt idx="9">
                  <c:v>2281.2723257482394</c:v>
                </c:pt>
                <c:pt idx="10">
                  <c:v>2291.9828064267294</c:v>
                </c:pt>
                <c:pt idx="11">
                  <c:v>2354.5840645232506</c:v>
                </c:pt>
                <c:pt idx="12">
                  <c:v>2357.506924671025</c:v>
                </c:pt>
                <c:pt idx="13">
                  <c:v>2380.639560977558</c:v>
                </c:pt>
                <c:pt idx="14">
                  <c:v>2389.26800429051</c:v>
                </c:pt>
                <c:pt idx="15">
                  <c:v>2403.131570402388</c:v>
                </c:pt>
                <c:pt idx="16">
                  <c:v>2415.333510539845</c:v>
                </c:pt>
                <c:pt idx="17">
                  <c:v>2410.6889656474905</c:v>
                </c:pt>
                <c:pt idx="18">
                  <c:v>2412.3505916219106</c:v>
                </c:pt>
                <c:pt idx="19">
                  <c:v>2415.1633440243927</c:v>
                </c:pt>
                <c:pt idx="20">
                  <c:v>2417.42555770041</c:v>
                </c:pt>
                <c:pt idx="21">
                  <c:v>2431.9697898740983</c:v>
                </c:pt>
                <c:pt idx="22">
                  <c:v>2430.1780365643326</c:v>
                </c:pt>
                <c:pt idx="23">
                  <c:v>2435.1829340776453</c:v>
                </c:pt>
              </c:numCache>
            </c:numRef>
          </c:yVal>
          <c:smooth val="1"/>
        </c:ser>
        <c:ser>
          <c:idx val="2"/>
          <c:order val="2"/>
          <c:tx>
            <c:v>P16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data!$Q$285:$Q$308</c:f>
              <c:numCache>
                <c:ptCount val="24"/>
                <c:pt idx="0">
                  <c:v>1.012887</c:v>
                </c:pt>
                <c:pt idx="1">
                  <c:v>1.008402</c:v>
                </c:pt>
                <c:pt idx="2">
                  <c:v>1.018232</c:v>
                </c:pt>
                <c:pt idx="3">
                  <c:v>1.085257</c:v>
                </c:pt>
                <c:pt idx="4">
                  <c:v>1.256646</c:v>
                </c:pt>
                <c:pt idx="5">
                  <c:v>1.375309</c:v>
                </c:pt>
                <c:pt idx="6">
                  <c:v>1.630059</c:v>
                </c:pt>
                <c:pt idx="7">
                  <c:v>1.971614</c:v>
                </c:pt>
                <c:pt idx="8">
                  <c:v>2.176024</c:v>
                </c:pt>
                <c:pt idx="9">
                  <c:v>2.337795</c:v>
                </c:pt>
                <c:pt idx="10">
                  <c:v>2.549177</c:v>
                </c:pt>
                <c:pt idx="11">
                  <c:v>2.727342</c:v>
                </c:pt>
                <c:pt idx="12">
                  <c:v>2.972368</c:v>
                </c:pt>
                <c:pt idx="13">
                  <c:v>3.161613</c:v>
                </c:pt>
                <c:pt idx="14">
                  <c:v>3.228856</c:v>
                </c:pt>
                <c:pt idx="15">
                  <c:v>3.269072</c:v>
                </c:pt>
                <c:pt idx="16">
                  <c:v>3.273446</c:v>
                </c:pt>
                <c:pt idx="17">
                  <c:v>3.246505</c:v>
                </c:pt>
                <c:pt idx="18">
                  <c:v>3.174761</c:v>
                </c:pt>
                <c:pt idx="19">
                  <c:v>3.089433</c:v>
                </c:pt>
                <c:pt idx="20">
                  <c:v>3.017447</c:v>
                </c:pt>
                <c:pt idx="21">
                  <c:v>2.954367</c:v>
                </c:pt>
                <c:pt idx="22">
                  <c:v>2.85957</c:v>
                </c:pt>
                <c:pt idx="23">
                  <c:v>2.787208</c:v>
                </c:pt>
              </c:numCache>
            </c:numRef>
          </c:xVal>
          <c:yVal>
            <c:numRef>
              <c:f>data!$X$285:$X$308</c:f>
              <c:numCache>
                <c:ptCount val="24"/>
                <c:pt idx="0">
                  <c:v>2183.8223712012505</c:v>
                </c:pt>
                <c:pt idx="1">
                  <c:v>2196.1363121854</c:v>
                </c:pt>
                <c:pt idx="2">
                  <c:v>2196.2664595291353</c:v>
                </c:pt>
                <c:pt idx="3">
                  <c:v>2188.497664241574</c:v>
                </c:pt>
                <c:pt idx="4">
                  <c:v>2192.5222205632226</c:v>
                </c:pt>
                <c:pt idx="5">
                  <c:v>2187.726791513298</c:v>
                </c:pt>
                <c:pt idx="6">
                  <c:v>2208.7205591911534</c:v>
                </c:pt>
                <c:pt idx="7">
                  <c:v>2231.385218535883</c:v>
                </c:pt>
                <c:pt idx="8">
                  <c:v>2271.511646876185</c:v>
                </c:pt>
                <c:pt idx="9">
                  <c:v>2271.541680878585</c:v>
                </c:pt>
                <c:pt idx="10">
                  <c:v>2287.6476877309647</c:v>
                </c:pt>
                <c:pt idx="11">
                  <c:v>2292.779167344018</c:v>
                </c:pt>
                <c:pt idx="12">
                  <c:v>2310.2955553091897</c:v>
                </c:pt>
                <c:pt idx="13">
                  <c:v>2341.6810878175725</c:v>
                </c:pt>
                <c:pt idx="14">
                  <c:v>2367.8907605789577</c:v>
                </c:pt>
                <c:pt idx="15">
                  <c:v>2381.155778305786</c:v>
                </c:pt>
                <c:pt idx="16">
                  <c:v>2396.132734169435</c:v>
                </c:pt>
                <c:pt idx="17">
                  <c:v>2406.2441816442247</c:v>
                </c:pt>
                <c:pt idx="18">
                  <c:v>2417.947431246234</c:v>
                </c:pt>
                <c:pt idx="19">
                  <c:v>2423.8741410532393</c:v>
                </c:pt>
                <c:pt idx="20">
                  <c:v>2420.7392657118667</c:v>
                </c:pt>
                <c:pt idx="21">
                  <c:v>2419.4903134456017</c:v>
                </c:pt>
                <c:pt idx="22">
                  <c:v>2429.6875566080275</c:v>
                </c:pt>
                <c:pt idx="23">
                  <c:v>2437.8855787348343</c:v>
                </c:pt>
              </c:numCache>
            </c:numRef>
          </c:yVal>
          <c:smooth val="1"/>
        </c:ser>
        <c:ser>
          <c:idx val="3"/>
          <c:order val="3"/>
          <c:tx>
            <c:v>P12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data!$Q$319:$Q$340</c:f>
              <c:numCache>
                <c:ptCount val="22"/>
                <c:pt idx="0">
                  <c:v>0.8600163</c:v>
                </c:pt>
                <c:pt idx="1">
                  <c:v>0.8796094</c:v>
                </c:pt>
                <c:pt idx="2">
                  <c:v>0.8750947</c:v>
                </c:pt>
                <c:pt idx="3">
                  <c:v>0.957365</c:v>
                </c:pt>
                <c:pt idx="4">
                  <c:v>1.116288</c:v>
                </c:pt>
                <c:pt idx="5">
                  <c:v>1.288876</c:v>
                </c:pt>
                <c:pt idx="6">
                  <c:v>1.678344</c:v>
                </c:pt>
                <c:pt idx="7">
                  <c:v>2.156421</c:v>
                </c:pt>
                <c:pt idx="8">
                  <c:v>2.599983</c:v>
                </c:pt>
                <c:pt idx="9">
                  <c:v>2.865144</c:v>
                </c:pt>
                <c:pt idx="10">
                  <c:v>3.150458</c:v>
                </c:pt>
                <c:pt idx="11">
                  <c:v>3.272215</c:v>
                </c:pt>
                <c:pt idx="12">
                  <c:v>3.290696</c:v>
                </c:pt>
                <c:pt idx="13">
                  <c:v>3.273382</c:v>
                </c:pt>
                <c:pt idx="14">
                  <c:v>3.220198</c:v>
                </c:pt>
                <c:pt idx="15">
                  <c:v>3.225277</c:v>
                </c:pt>
                <c:pt idx="16">
                  <c:v>3.154027</c:v>
                </c:pt>
                <c:pt idx="17">
                  <c:v>3.073595</c:v>
                </c:pt>
                <c:pt idx="18">
                  <c:v>3.02908</c:v>
                </c:pt>
                <c:pt idx="19">
                  <c:v>2.952808</c:v>
                </c:pt>
                <c:pt idx="20">
                  <c:v>2.908104</c:v>
                </c:pt>
                <c:pt idx="21">
                  <c:v>2.886029</c:v>
                </c:pt>
              </c:numCache>
            </c:numRef>
          </c:xVal>
          <c:yVal>
            <c:numRef>
              <c:f>data!$X$319:$X$340</c:f>
              <c:numCache>
                <c:ptCount val="22"/>
                <c:pt idx="0">
                  <c:v>2179.9112939215065</c:v>
                </c:pt>
                <c:pt idx="1">
                  <c:v>2182.988712305585</c:v>
                </c:pt>
                <c:pt idx="2">
                  <c:v>2182.988712305585</c:v>
                </c:pt>
                <c:pt idx="3">
                  <c:v>2179.9112939215065</c:v>
                </c:pt>
                <c:pt idx="4">
                  <c:v>2187.3739713640116</c:v>
                </c:pt>
                <c:pt idx="5">
                  <c:v>2185.0969437310405</c:v>
                </c:pt>
                <c:pt idx="6">
                  <c:v>2227.5814669949536</c:v>
                </c:pt>
                <c:pt idx="7">
                  <c:v>2267.997399356673</c:v>
                </c:pt>
                <c:pt idx="8">
                  <c:v>2287.32633709229</c:v>
                </c:pt>
                <c:pt idx="9">
                  <c:v>2295.456050120635</c:v>
                </c:pt>
                <c:pt idx="10">
                  <c:v>2332.7163994749644</c:v>
                </c:pt>
                <c:pt idx="11">
                  <c:v>2345.8620794447233</c:v>
                </c:pt>
                <c:pt idx="12">
                  <c:v>2378.367093841285</c:v>
                </c:pt>
                <c:pt idx="13">
                  <c:v>2389.263515619104</c:v>
                </c:pt>
                <c:pt idx="14">
                  <c:v>2404.4403165129584</c:v>
                </c:pt>
                <c:pt idx="15">
                  <c:v>2403.9992470021725</c:v>
                </c:pt>
                <c:pt idx="16">
                  <c:v>2420.058186917597</c:v>
                </c:pt>
                <c:pt idx="17">
                  <c:v>2429.370768179414</c:v>
                </c:pt>
                <c:pt idx="18">
                  <c:v>2430.6037579482013</c:v>
                </c:pt>
                <c:pt idx="19">
                  <c:v>2433.6310986813214</c:v>
                </c:pt>
                <c:pt idx="20">
                  <c:v>2435.906616384693</c:v>
                </c:pt>
                <c:pt idx="21">
                  <c:v>2426.995007405409</c:v>
                </c:pt>
              </c:numCache>
            </c:numRef>
          </c:yVal>
          <c:smooth val="1"/>
        </c:ser>
        <c:axId val="43148252"/>
        <c:axId val="52789949"/>
      </c:scatterChart>
      <c:valAx>
        <c:axId val="43148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89949"/>
        <c:crosses val="autoZero"/>
        <c:crossBetween val="midCat"/>
        <c:dispUnits/>
      </c:valAx>
      <c:valAx>
        <c:axId val="52789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1482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1625"/>
          <c:w val="0.87625"/>
          <c:h val="0.928"/>
        </c:manualLayout>
      </c:layout>
      <c:scatterChart>
        <c:scatterStyle val="smoothMarker"/>
        <c:varyColors val="0"/>
        <c:ser>
          <c:idx val="0"/>
          <c:order val="0"/>
          <c:tx>
            <c:v>P26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data!$R$81:$R$104</c:f>
              <c:numCache>
                <c:ptCount val="24"/>
                <c:pt idx="0">
                  <c:v>19.08529</c:v>
                </c:pt>
                <c:pt idx="1">
                  <c:v>19.25076</c:v>
                </c:pt>
                <c:pt idx="2">
                  <c:v>19.23762</c:v>
                </c:pt>
                <c:pt idx="3">
                  <c:v>19.22447</c:v>
                </c:pt>
                <c:pt idx="4">
                  <c:v>20.10184</c:v>
                </c:pt>
                <c:pt idx="5">
                  <c:v>22.04709</c:v>
                </c:pt>
                <c:pt idx="6">
                  <c:v>24.5262</c:v>
                </c:pt>
                <c:pt idx="7">
                  <c:v>53.96446</c:v>
                </c:pt>
                <c:pt idx="8">
                  <c:v>72.83678</c:v>
                </c:pt>
                <c:pt idx="9">
                  <c:v>91.69062</c:v>
                </c:pt>
                <c:pt idx="10">
                  <c:v>101.2366</c:v>
                </c:pt>
                <c:pt idx="11">
                  <c:v>122.5857</c:v>
                </c:pt>
                <c:pt idx="12">
                  <c:v>136.5883</c:v>
                </c:pt>
                <c:pt idx="13">
                  <c:v>147.8332</c:v>
                </c:pt>
                <c:pt idx="14">
                  <c:v>158.1796</c:v>
                </c:pt>
                <c:pt idx="15">
                  <c:v>166.2768</c:v>
                </c:pt>
                <c:pt idx="16">
                  <c:v>170.76</c:v>
                </c:pt>
                <c:pt idx="17">
                  <c:v>171.6096</c:v>
                </c:pt>
                <c:pt idx="18">
                  <c:v>173.0331</c:v>
                </c:pt>
                <c:pt idx="19">
                  <c:v>174.2649</c:v>
                </c:pt>
                <c:pt idx="20">
                  <c:v>172.0514</c:v>
                </c:pt>
                <c:pt idx="21">
                  <c:v>168.1243</c:v>
                </c:pt>
                <c:pt idx="22">
                  <c:v>168.2088</c:v>
                </c:pt>
                <c:pt idx="23">
                  <c:v>170.7728</c:v>
                </c:pt>
              </c:numCache>
            </c:numRef>
          </c:xVal>
          <c:yVal>
            <c:numRef>
              <c:f>data!$X$81:$X$104</c:f>
              <c:numCache>
                <c:ptCount val="24"/>
                <c:pt idx="0">
                  <c:v>2185.1005181971573</c:v>
                </c:pt>
                <c:pt idx="1">
                  <c:v>2186.619809355767</c:v>
                </c:pt>
                <c:pt idx="2">
                  <c:v>2187.069599501408</c:v>
                </c:pt>
                <c:pt idx="3">
                  <c:v>2186.609814019197</c:v>
                </c:pt>
                <c:pt idx="4">
                  <c:v>2189.7483497021144</c:v>
                </c:pt>
                <c:pt idx="5">
                  <c:v>2190.158158501476</c:v>
                </c:pt>
                <c:pt idx="6">
                  <c:v>2182.601684054707</c:v>
                </c:pt>
                <c:pt idx="7">
                  <c:v>2223.832447405133</c:v>
                </c:pt>
                <c:pt idx="8">
                  <c:v>2266.7724133089946</c:v>
                </c:pt>
                <c:pt idx="9">
                  <c:v>2290.4413703062814</c:v>
                </c:pt>
                <c:pt idx="10">
                  <c:v>2311.2305340486632</c:v>
                </c:pt>
                <c:pt idx="11">
                  <c:v>2334.33604658823</c:v>
                </c:pt>
                <c:pt idx="12">
                  <c:v>2357.9743117102694</c:v>
                </c:pt>
                <c:pt idx="13">
                  <c:v>2382.8500370377474</c:v>
                </c:pt>
                <c:pt idx="14">
                  <c:v>2392.544356820853</c:v>
                </c:pt>
                <c:pt idx="15">
                  <c:v>2409.008119530718</c:v>
                </c:pt>
                <c:pt idx="16">
                  <c:v>2412.4143807515566</c:v>
                </c:pt>
                <c:pt idx="17">
                  <c:v>2414.017327208422</c:v>
                </c:pt>
                <c:pt idx="18">
                  <c:v>2415.9007892952386</c:v>
                </c:pt>
                <c:pt idx="19">
                  <c:v>2424.1158898866734</c:v>
                </c:pt>
                <c:pt idx="20">
                  <c:v>2434.2745630570575</c:v>
                </c:pt>
                <c:pt idx="21">
                  <c:v>2433.4430345825585</c:v>
                </c:pt>
                <c:pt idx="22">
                  <c:v>2438.0615240614015</c:v>
                </c:pt>
                <c:pt idx="23">
                  <c:v>2425.5593671724614</c:v>
                </c:pt>
              </c:numCache>
            </c:numRef>
          </c:yVal>
          <c:smooth val="1"/>
        </c:ser>
        <c:ser>
          <c:idx val="1"/>
          <c:order val="1"/>
          <c:tx>
            <c:v>P20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data!$R$205:$R$228</c:f>
              <c:numCache>
                <c:ptCount val="24"/>
                <c:pt idx="0">
                  <c:v>14.72577</c:v>
                </c:pt>
                <c:pt idx="1">
                  <c:v>14.72251</c:v>
                </c:pt>
                <c:pt idx="2">
                  <c:v>14.54006</c:v>
                </c:pt>
                <c:pt idx="3">
                  <c:v>15.07429</c:v>
                </c:pt>
                <c:pt idx="4">
                  <c:v>15.42575</c:v>
                </c:pt>
                <c:pt idx="5">
                  <c:v>16.50435</c:v>
                </c:pt>
                <c:pt idx="7">
                  <c:v>58.41713</c:v>
                </c:pt>
                <c:pt idx="8">
                  <c:v>68.63545</c:v>
                </c:pt>
                <c:pt idx="9">
                  <c:v>76.69019</c:v>
                </c:pt>
                <c:pt idx="10">
                  <c:v>89.56685</c:v>
                </c:pt>
                <c:pt idx="11">
                  <c:v>111.6249</c:v>
                </c:pt>
                <c:pt idx="12">
                  <c:v>132.1937</c:v>
                </c:pt>
                <c:pt idx="13">
                  <c:v>144.8016</c:v>
                </c:pt>
                <c:pt idx="14">
                  <c:v>156.7168</c:v>
                </c:pt>
                <c:pt idx="15">
                  <c:v>164.6894</c:v>
                </c:pt>
                <c:pt idx="16">
                  <c:v>170.2068</c:v>
                </c:pt>
                <c:pt idx="17">
                  <c:v>173.2515</c:v>
                </c:pt>
                <c:pt idx="18">
                  <c:v>172.8576</c:v>
                </c:pt>
                <c:pt idx="19">
                  <c:v>174.376</c:v>
                </c:pt>
                <c:pt idx="20">
                  <c:v>174.7472</c:v>
                </c:pt>
                <c:pt idx="21">
                  <c:v>173.779</c:v>
                </c:pt>
                <c:pt idx="22">
                  <c:v>172.8115</c:v>
                </c:pt>
                <c:pt idx="23">
                  <c:v>175.0966</c:v>
                </c:pt>
              </c:numCache>
            </c:numRef>
          </c:xVal>
          <c:yVal>
            <c:numRef>
              <c:f>data!$X$205:$X$228</c:f>
              <c:numCache>
                <c:ptCount val="24"/>
                <c:pt idx="1">
                  <c:v>2173.967323062806</c:v>
                </c:pt>
                <c:pt idx="2">
                  <c:v>2188.9419764226386</c:v>
                </c:pt>
                <c:pt idx="3">
                  <c:v>2177.4807611171514</c:v>
                </c:pt>
                <c:pt idx="4">
                  <c:v>2163.9074790610457</c:v>
                </c:pt>
                <c:pt idx="5">
                  <c:v>2164.558115737777</c:v>
                </c:pt>
                <c:pt idx="6">
                  <c:v>2265.877260997288</c:v>
                </c:pt>
                <c:pt idx="7">
                  <c:v>2268.3196509837844</c:v>
                </c:pt>
                <c:pt idx="8">
                  <c:v>2273.3946170622844</c:v>
                </c:pt>
                <c:pt idx="9">
                  <c:v>2281.2723257482394</c:v>
                </c:pt>
                <c:pt idx="10">
                  <c:v>2291.9828064267294</c:v>
                </c:pt>
                <c:pt idx="11">
                  <c:v>2354.5840645232506</c:v>
                </c:pt>
                <c:pt idx="12">
                  <c:v>2357.506924671025</c:v>
                </c:pt>
                <c:pt idx="13">
                  <c:v>2380.639560977558</c:v>
                </c:pt>
                <c:pt idx="14">
                  <c:v>2389.26800429051</c:v>
                </c:pt>
                <c:pt idx="15">
                  <c:v>2403.131570402388</c:v>
                </c:pt>
                <c:pt idx="16">
                  <c:v>2415.333510539845</c:v>
                </c:pt>
                <c:pt idx="17">
                  <c:v>2410.6889656474905</c:v>
                </c:pt>
                <c:pt idx="18">
                  <c:v>2412.3505916219106</c:v>
                </c:pt>
                <c:pt idx="19">
                  <c:v>2415.1633440243927</c:v>
                </c:pt>
                <c:pt idx="20">
                  <c:v>2417.42555770041</c:v>
                </c:pt>
                <c:pt idx="21">
                  <c:v>2431.9697898740983</c:v>
                </c:pt>
                <c:pt idx="22">
                  <c:v>2430.1780365643326</c:v>
                </c:pt>
                <c:pt idx="23">
                  <c:v>2435.1829340776453</c:v>
                </c:pt>
              </c:numCache>
            </c:numRef>
          </c:yVal>
          <c:smooth val="1"/>
        </c:ser>
        <c:ser>
          <c:idx val="2"/>
          <c:order val="2"/>
          <c:tx>
            <c:v>P16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data!$R$285:$R$308</c:f>
              <c:numCache>
                <c:ptCount val="24"/>
                <c:pt idx="0">
                  <c:v>13.42489</c:v>
                </c:pt>
                <c:pt idx="1">
                  <c:v>13.26226</c:v>
                </c:pt>
                <c:pt idx="2">
                  <c:v>13.0994</c:v>
                </c:pt>
                <c:pt idx="3">
                  <c:v>14.6106</c:v>
                </c:pt>
                <c:pt idx="4">
                  <c:v>15.95803</c:v>
                </c:pt>
                <c:pt idx="5">
                  <c:v>18.31822</c:v>
                </c:pt>
                <c:pt idx="6">
                  <c:v>25.75641</c:v>
                </c:pt>
                <c:pt idx="7">
                  <c:v>38.20263</c:v>
                </c:pt>
                <c:pt idx="8">
                  <c:v>47.50307</c:v>
                </c:pt>
                <c:pt idx="9">
                  <c:v>54.27554</c:v>
                </c:pt>
                <c:pt idx="10">
                  <c:v>64.23056</c:v>
                </c:pt>
                <c:pt idx="11">
                  <c:v>72.68295</c:v>
                </c:pt>
                <c:pt idx="12">
                  <c:v>90.24776</c:v>
                </c:pt>
                <c:pt idx="13">
                  <c:v>114.5425</c:v>
                </c:pt>
                <c:pt idx="14">
                  <c:v>130.0693</c:v>
                </c:pt>
                <c:pt idx="15">
                  <c:v>142.9857</c:v>
                </c:pt>
                <c:pt idx="16">
                  <c:v>157.1285</c:v>
                </c:pt>
                <c:pt idx="17">
                  <c:v>165.9614</c:v>
                </c:pt>
                <c:pt idx="18">
                  <c:v>169.9585</c:v>
                </c:pt>
                <c:pt idx="19">
                  <c:v>173.0255</c:v>
                </c:pt>
                <c:pt idx="20">
                  <c:v>175.1571</c:v>
                </c:pt>
                <c:pt idx="21">
                  <c:v>176.1617</c:v>
                </c:pt>
                <c:pt idx="22">
                  <c:v>175.0963</c:v>
                </c:pt>
                <c:pt idx="23">
                  <c:v>175.5362</c:v>
                </c:pt>
              </c:numCache>
            </c:numRef>
          </c:xVal>
          <c:yVal>
            <c:numRef>
              <c:f>data!$X$285:$X$308</c:f>
              <c:numCache>
                <c:ptCount val="24"/>
                <c:pt idx="0">
                  <c:v>2183.8223712012505</c:v>
                </c:pt>
                <c:pt idx="1">
                  <c:v>2196.1363121854</c:v>
                </c:pt>
                <c:pt idx="2">
                  <c:v>2196.2664595291353</c:v>
                </c:pt>
                <c:pt idx="3">
                  <c:v>2188.497664241574</c:v>
                </c:pt>
                <c:pt idx="4">
                  <c:v>2192.5222205632226</c:v>
                </c:pt>
                <c:pt idx="5">
                  <c:v>2187.726791513298</c:v>
                </c:pt>
                <c:pt idx="6">
                  <c:v>2208.7205591911534</c:v>
                </c:pt>
                <c:pt idx="7">
                  <c:v>2231.385218535883</c:v>
                </c:pt>
                <c:pt idx="8">
                  <c:v>2271.511646876185</c:v>
                </c:pt>
                <c:pt idx="9">
                  <c:v>2271.541680878585</c:v>
                </c:pt>
                <c:pt idx="10">
                  <c:v>2287.6476877309647</c:v>
                </c:pt>
                <c:pt idx="11">
                  <c:v>2292.779167344018</c:v>
                </c:pt>
                <c:pt idx="12">
                  <c:v>2310.2955553091897</c:v>
                </c:pt>
                <c:pt idx="13">
                  <c:v>2341.6810878175725</c:v>
                </c:pt>
                <c:pt idx="14">
                  <c:v>2367.8907605789577</c:v>
                </c:pt>
                <c:pt idx="15">
                  <c:v>2381.155778305786</c:v>
                </c:pt>
                <c:pt idx="16">
                  <c:v>2396.132734169435</c:v>
                </c:pt>
                <c:pt idx="17">
                  <c:v>2406.2441816442247</c:v>
                </c:pt>
                <c:pt idx="18">
                  <c:v>2417.947431246234</c:v>
                </c:pt>
                <c:pt idx="19">
                  <c:v>2423.8741410532393</c:v>
                </c:pt>
                <c:pt idx="20">
                  <c:v>2420.7392657118667</c:v>
                </c:pt>
                <c:pt idx="21">
                  <c:v>2419.4903134456017</c:v>
                </c:pt>
                <c:pt idx="22">
                  <c:v>2429.6875566080275</c:v>
                </c:pt>
                <c:pt idx="23">
                  <c:v>2437.8855787348343</c:v>
                </c:pt>
              </c:numCache>
            </c:numRef>
          </c:yVal>
          <c:smooth val="1"/>
        </c:ser>
        <c:ser>
          <c:idx val="3"/>
          <c:order val="3"/>
          <c:tx>
            <c:v>P12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data!$R$319:$R$340</c:f>
              <c:numCache>
                <c:ptCount val="22"/>
                <c:pt idx="0">
                  <c:v>12.13986</c:v>
                </c:pt>
                <c:pt idx="1">
                  <c:v>12.15042</c:v>
                </c:pt>
                <c:pt idx="2">
                  <c:v>11.9939</c:v>
                </c:pt>
                <c:pt idx="3">
                  <c:v>12.67326</c:v>
                </c:pt>
                <c:pt idx="4">
                  <c:v>14.5263</c:v>
                </c:pt>
                <c:pt idx="5">
                  <c:v>18.56497</c:v>
                </c:pt>
                <c:pt idx="6">
                  <c:v>31.24066</c:v>
                </c:pt>
                <c:pt idx="7">
                  <c:v>51.21618</c:v>
                </c:pt>
                <c:pt idx="8">
                  <c:v>68.4931</c:v>
                </c:pt>
                <c:pt idx="9">
                  <c:v>81.05594</c:v>
                </c:pt>
                <c:pt idx="10">
                  <c:v>105.704</c:v>
                </c:pt>
                <c:pt idx="11">
                  <c:v>124.42</c:v>
                </c:pt>
                <c:pt idx="12">
                  <c:v>140.6145</c:v>
                </c:pt>
                <c:pt idx="13">
                  <c:v>156.2133</c:v>
                </c:pt>
                <c:pt idx="14">
                  <c:v>161.8948</c:v>
                </c:pt>
                <c:pt idx="15">
                  <c:v>162.488</c:v>
                </c:pt>
                <c:pt idx="16">
                  <c:v>168.7314</c:v>
                </c:pt>
                <c:pt idx="17">
                  <c:v>172.6131</c:v>
                </c:pt>
                <c:pt idx="18">
                  <c:v>172.6587</c:v>
                </c:pt>
                <c:pt idx="19">
                  <c:v>175.813</c:v>
                </c:pt>
                <c:pt idx="20">
                  <c:v>176.9561</c:v>
                </c:pt>
                <c:pt idx="21">
                  <c:v>174.8058</c:v>
                </c:pt>
              </c:numCache>
            </c:numRef>
          </c:xVal>
          <c:yVal>
            <c:numRef>
              <c:f>data!$X$319:$X$340</c:f>
              <c:numCache>
                <c:ptCount val="22"/>
                <c:pt idx="0">
                  <c:v>2179.9112939215065</c:v>
                </c:pt>
                <c:pt idx="1">
                  <c:v>2182.988712305585</c:v>
                </c:pt>
                <c:pt idx="2">
                  <c:v>2182.988712305585</c:v>
                </c:pt>
                <c:pt idx="3">
                  <c:v>2179.9112939215065</c:v>
                </c:pt>
                <c:pt idx="4">
                  <c:v>2187.3739713640116</c:v>
                </c:pt>
                <c:pt idx="5">
                  <c:v>2185.0969437310405</c:v>
                </c:pt>
                <c:pt idx="6">
                  <c:v>2227.5814669949536</c:v>
                </c:pt>
                <c:pt idx="7">
                  <c:v>2267.997399356673</c:v>
                </c:pt>
                <c:pt idx="8">
                  <c:v>2287.32633709229</c:v>
                </c:pt>
                <c:pt idx="9">
                  <c:v>2295.456050120635</c:v>
                </c:pt>
                <c:pt idx="10">
                  <c:v>2332.7163994749644</c:v>
                </c:pt>
                <c:pt idx="11">
                  <c:v>2345.8620794447233</c:v>
                </c:pt>
                <c:pt idx="12">
                  <c:v>2378.367093841285</c:v>
                </c:pt>
                <c:pt idx="13">
                  <c:v>2389.263515619104</c:v>
                </c:pt>
                <c:pt idx="14">
                  <c:v>2404.4403165129584</c:v>
                </c:pt>
                <c:pt idx="15">
                  <c:v>2403.9992470021725</c:v>
                </c:pt>
                <c:pt idx="16">
                  <c:v>2420.058186917597</c:v>
                </c:pt>
                <c:pt idx="17">
                  <c:v>2429.370768179414</c:v>
                </c:pt>
                <c:pt idx="18">
                  <c:v>2430.6037579482013</c:v>
                </c:pt>
                <c:pt idx="19">
                  <c:v>2433.6310986813214</c:v>
                </c:pt>
                <c:pt idx="20">
                  <c:v>2435.906616384693</c:v>
                </c:pt>
                <c:pt idx="21">
                  <c:v>2426.995007405409</c:v>
                </c:pt>
              </c:numCache>
            </c:numRef>
          </c:yVal>
          <c:smooth val="1"/>
        </c:ser>
        <c:axId val="5347494"/>
        <c:axId val="48127447"/>
      </c:scatterChart>
      <c:valAx>
        <c:axId val="5347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SiO4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27447"/>
        <c:crosses val="autoZero"/>
        <c:crossBetween val="midCat"/>
        <c:dispUnits/>
      </c:valAx>
      <c:valAx>
        <c:axId val="48127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74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1625"/>
          <c:w val="0.87625"/>
          <c:h val="0.928"/>
        </c:manualLayout>
      </c:layout>
      <c:scatterChart>
        <c:scatterStyle val="smoothMarker"/>
        <c:varyColors val="0"/>
        <c:ser>
          <c:idx val="0"/>
          <c:order val="0"/>
          <c:tx>
            <c:v>P26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data!$E$81:$E$104</c:f>
              <c:numCache>
                <c:ptCount val="24"/>
                <c:pt idx="0">
                  <c:v>32.5594</c:v>
                </c:pt>
                <c:pt idx="1">
                  <c:v>32.5608</c:v>
                </c:pt>
                <c:pt idx="2">
                  <c:v>32.5611</c:v>
                </c:pt>
                <c:pt idx="3">
                  <c:v>32.5628</c:v>
                </c:pt>
                <c:pt idx="4">
                  <c:v>32.6042</c:v>
                </c:pt>
                <c:pt idx="5">
                  <c:v>32.6632</c:v>
                </c:pt>
                <c:pt idx="6">
                  <c:v>32.7231</c:v>
                </c:pt>
                <c:pt idx="7">
                  <c:v>33.501</c:v>
                </c:pt>
                <c:pt idx="8">
                  <c:v>33.7992</c:v>
                </c:pt>
                <c:pt idx="9">
                  <c:v>33.9499</c:v>
                </c:pt>
                <c:pt idx="10">
                  <c:v>34.0545</c:v>
                </c:pt>
                <c:pt idx="11">
                  <c:v>34.2316</c:v>
                </c:pt>
                <c:pt idx="12">
                  <c:v>34.3177</c:v>
                </c:pt>
                <c:pt idx="13">
                  <c:v>34.3929</c:v>
                </c:pt>
                <c:pt idx="14">
                  <c:v>34.4626</c:v>
                </c:pt>
                <c:pt idx="15">
                  <c:v>34.5125</c:v>
                </c:pt>
                <c:pt idx="16">
                  <c:v>34.5589</c:v>
                </c:pt>
                <c:pt idx="17">
                  <c:v>34.5909</c:v>
                </c:pt>
                <c:pt idx="18">
                  <c:v>34.6152</c:v>
                </c:pt>
                <c:pt idx="19">
                  <c:v>34.6322</c:v>
                </c:pt>
                <c:pt idx="20">
                  <c:v>34.6594</c:v>
                </c:pt>
                <c:pt idx="21">
                  <c:v>34.6741</c:v>
                </c:pt>
                <c:pt idx="22">
                  <c:v>34.6824</c:v>
                </c:pt>
                <c:pt idx="23">
                  <c:v>34.6855</c:v>
                </c:pt>
              </c:numCache>
            </c:numRef>
          </c:xVal>
          <c:yVal>
            <c:numRef>
              <c:f>data!$X$81:$X$104</c:f>
              <c:numCache>
                <c:ptCount val="24"/>
                <c:pt idx="0">
                  <c:v>2185.1005181971573</c:v>
                </c:pt>
                <c:pt idx="1">
                  <c:v>2186.619809355767</c:v>
                </c:pt>
                <c:pt idx="2">
                  <c:v>2187.069599501408</c:v>
                </c:pt>
                <c:pt idx="3">
                  <c:v>2186.609814019197</c:v>
                </c:pt>
                <c:pt idx="4">
                  <c:v>2189.7483497021144</c:v>
                </c:pt>
                <c:pt idx="5">
                  <c:v>2190.158158501476</c:v>
                </c:pt>
                <c:pt idx="6">
                  <c:v>2182.601684054707</c:v>
                </c:pt>
                <c:pt idx="7">
                  <c:v>2223.832447405133</c:v>
                </c:pt>
                <c:pt idx="8">
                  <c:v>2266.7724133089946</c:v>
                </c:pt>
                <c:pt idx="9">
                  <c:v>2290.4413703062814</c:v>
                </c:pt>
                <c:pt idx="10">
                  <c:v>2311.2305340486632</c:v>
                </c:pt>
                <c:pt idx="11">
                  <c:v>2334.33604658823</c:v>
                </c:pt>
                <c:pt idx="12">
                  <c:v>2357.9743117102694</c:v>
                </c:pt>
                <c:pt idx="13">
                  <c:v>2382.8500370377474</c:v>
                </c:pt>
                <c:pt idx="14">
                  <c:v>2392.544356820853</c:v>
                </c:pt>
                <c:pt idx="15">
                  <c:v>2409.008119530718</c:v>
                </c:pt>
                <c:pt idx="16">
                  <c:v>2412.4143807515566</c:v>
                </c:pt>
                <c:pt idx="17">
                  <c:v>2414.017327208422</c:v>
                </c:pt>
                <c:pt idx="18">
                  <c:v>2415.9007892952386</c:v>
                </c:pt>
                <c:pt idx="19">
                  <c:v>2424.1158898866734</c:v>
                </c:pt>
                <c:pt idx="20">
                  <c:v>2434.2745630570575</c:v>
                </c:pt>
                <c:pt idx="21">
                  <c:v>2433.4430345825585</c:v>
                </c:pt>
                <c:pt idx="22">
                  <c:v>2438.0615240614015</c:v>
                </c:pt>
                <c:pt idx="23">
                  <c:v>2425.5593671724614</c:v>
                </c:pt>
              </c:numCache>
            </c:numRef>
          </c:yVal>
          <c:smooth val="1"/>
        </c:ser>
        <c:ser>
          <c:idx val="1"/>
          <c:order val="1"/>
          <c:tx>
            <c:v>P20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data!$E$205:$E$228</c:f>
              <c:numCache>
                <c:ptCount val="24"/>
                <c:pt idx="0">
                  <c:v>32.5292</c:v>
                </c:pt>
                <c:pt idx="1">
                  <c:v>32.5317</c:v>
                </c:pt>
                <c:pt idx="2">
                  <c:v>32.5318</c:v>
                </c:pt>
                <c:pt idx="3">
                  <c:v>32.5713</c:v>
                </c:pt>
                <c:pt idx="4">
                  <c:v>32.5939</c:v>
                </c:pt>
                <c:pt idx="5">
                  <c:v>32.6069</c:v>
                </c:pt>
                <c:pt idx="6">
                  <c:v>33.7498</c:v>
                </c:pt>
                <c:pt idx="7">
                  <c:v>33.8917</c:v>
                </c:pt>
                <c:pt idx="8">
                  <c:v>33.9167</c:v>
                </c:pt>
                <c:pt idx="9">
                  <c:v>33.95</c:v>
                </c:pt>
                <c:pt idx="10">
                  <c:v>34.0307</c:v>
                </c:pt>
                <c:pt idx="11">
                  <c:v>34.1766</c:v>
                </c:pt>
                <c:pt idx="12">
                  <c:v>34.295</c:v>
                </c:pt>
                <c:pt idx="13">
                  <c:v>34.3757</c:v>
                </c:pt>
                <c:pt idx="14">
                  <c:v>34.444</c:v>
                </c:pt>
                <c:pt idx="15">
                  <c:v>34.5007</c:v>
                </c:pt>
                <c:pt idx="16">
                  <c:v>34.5507</c:v>
                </c:pt>
                <c:pt idx="17">
                  <c:v>34.5875</c:v>
                </c:pt>
                <c:pt idx="18">
                  <c:v>34.5876</c:v>
                </c:pt>
                <c:pt idx="19">
                  <c:v>34.6133</c:v>
                </c:pt>
                <c:pt idx="20">
                  <c:v>34.6308</c:v>
                </c:pt>
                <c:pt idx="21">
                  <c:v>34.6573</c:v>
                </c:pt>
                <c:pt idx="22">
                  <c:v>34.6719</c:v>
                </c:pt>
                <c:pt idx="23">
                  <c:v>34.6794</c:v>
                </c:pt>
              </c:numCache>
            </c:numRef>
          </c:xVal>
          <c:yVal>
            <c:numRef>
              <c:f>data!$X$205:$X$228</c:f>
              <c:numCache>
                <c:ptCount val="24"/>
                <c:pt idx="1">
                  <c:v>2173.967323062806</c:v>
                </c:pt>
                <c:pt idx="2">
                  <c:v>2188.9419764226386</c:v>
                </c:pt>
                <c:pt idx="3">
                  <c:v>2177.4807611171514</c:v>
                </c:pt>
                <c:pt idx="4">
                  <c:v>2163.9074790610457</c:v>
                </c:pt>
                <c:pt idx="5">
                  <c:v>2164.558115737777</c:v>
                </c:pt>
                <c:pt idx="6">
                  <c:v>2265.877260997288</c:v>
                </c:pt>
                <c:pt idx="7">
                  <c:v>2268.3196509837844</c:v>
                </c:pt>
                <c:pt idx="8">
                  <c:v>2273.3946170622844</c:v>
                </c:pt>
                <c:pt idx="9">
                  <c:v>2281.2723257482394</c:v>
                </c:pt>
                <c:pt idx="10">
                  <c:v>2291.9828064267294</c:v>
                </c:pt>
                <c:pt idx="11">
                  <c:v>2354.5840645232506</c:v>
                </c:pt>
                <c:pt idx="12">
                  <c:v>2357.506924671025</c:v>
                </c:pt>
                <c:pt idx="13">
                  <c:v>2380.639560977558</c:v>
                </c:pt>
                <c:pt idx="14">
                  <c:v>2389.26800429051</c:v>
                </c:pt>
                <c:pt idx="15">
                  <c:v>2403.131570402388</c:v>
                </c:pt>
                <c:pt idx="16">
                  <c:v>2415.333510539845</c:v>
                </c:pt>
                <c:pt idx="17">
                  <c:v>2410.6889656474905</c:v>
                </c:pt>
                <c:pt idx="18">
                  <c:v>2412.3505916219106</c:v>
                </c:pt>
                <c:pt idx="19">
                  <c:v>2415.1633440243927</c:v>
                </c:pt>
                <c:pt idx="20">
                  <c:v>2417.42555770041</c:v>
                </c:pt>
                <c:pt idx="21">
                  <c:v>2431.9697898740983</c:v>
                </c:pt>
                <c:pt idx="22">
                  <c:v>2430.1780365643326</c:v>
                </c:pt>
                <c:pt idx="23">
                  <c:v>2435.1829340776453</c:v>
                </c:pt>
              </c:numCache>
            </c:numRef>
          </c:yVal>
          <c:smooth val="1"/>
        </c:ser>
        <c:ser>
          <c:idx val="2"/>
          <c:order val="2"/>
          <c:tx>
            <c:v>P16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data!$E$285:$E$308</c:f>
              <c:numCache>
                <c:ptCount val="24"/>
                <c:pt idx="0">
                  <c:v>32.4371</c:v>
                </c:pt>
                <c:pt idx="1">
                  <c:v>32.4409</c:v>
                </c:pt>
                <c:pt idx="2">
                  <c:v>32.4456</c:v>
                </c:pt>
                <c:pt idx="3">
                  <c:v>32.4951</c:v>
                </c:pt>
                <c:pt idx="4">
                  <c:v>32.5156</c:v>
                </c:pt>
                <c:pt idx="5">
                  <c:v>32.5651</c:v>
                </c:pt>
                <c:pt idx="6">
                  <c:v>32.8478</c:v>
                </c:pt>
                <c:pt idx="7">
                  <c:v>33.4057</c:v>
                </c:pt>
                <c:pt idx="8">
                  <c:v>33.7726</c:v>
                </c:pt>
                <c:pt idx="9">
                  <c:v>33.8613</c:v>
                </c:pt>
                <c:pt idx="10">
                  <c:v>33.8975</c:v>
                </c:pt>
                <c:pt idx="11">
                  <c:v>33.9161</c:v>
                </c:pt>
                <c:pt idx="12">
                  <c:v>34.0028</c:v>
                </c:pt>
                <c:pt idx="13">
                  <c:v>34.1698</c:v>
                </c:pt>
                <c:pt idx="14">
                  <c:v>34.2754</c:v>
                </c:pt>
                <c:pt idx="15">
                  <c:v>34.3609</c:v>
                </c:pt>
                <c:pt idx="16">
                  <c:v>34.4473</c:v>
                </c:pt>
                <c:pt idx="17">
                  <c:v>34.5009</c:v>
                </c:pt>
                <c:pt idx="18">
                  <c:v>34.5476</c:v>
                </c:pt>
                <c:pt idx="19">
                  <c:v>34.584</c:v>
                </c:pt>
                <c:pt idx="20">
                  <c:v>34.6145</c:v>
                </c:pt>
                <c:pt idx="21">
                  <c:v>34.6308</c:v>
                </c:pt>
                <c:pt idx="22">
                  <c:v>34.6554</c:v>
                </c:pt>
                <c:pt idx="23">
                  <c:v>34.6671</c:v>
                </c:pt>
              </c:numCache>
            </c:numRef>
          </c:xVal>
          <c:yVal>
            <c:numRef>
              <c:f>data!$X$285:$X$308</c:f>
              <c:numCache>
                <c:ptCount val="24"/>
                <c:pt idx="0">
                  <c:v>2183.8223712012505</c:v>
                </c:pt>
                <c:pt idx="1">
                  <c:v>2196.1363121854</c:v>
                </c:pt>
                <c:pt idx="2">
                  <c:v>2196.2664595291353</c:v>
                </c:pt>
                <c:pt idx="3">
                  <c:v>2188.497664241574</c:v>
                </c:pt>
                <c:pt idx="4">
                  <c:v>2192.5222205632226</c:v>
                </c:pt>
                <c:pt idx="5">
                  <c:v>2187.726791513298</c:v>
                </c:pt>
                <c:pt idx="6">
                  <c:v>2208.7205591911534</c:v>
                </c:pt>
                <c:pt idx="7">
                  <c:v>2231.385218535883</c:v>
                </c:pt>
                <c:pt idx="8">
                  <c:v>2271.511646876185</c:v>
                </c:pt>
                <c:pt idx="9">
                  <c:v>2271.541680878585</c:v>
                </c:pt>
                <c:pt idx="10">
                  <c:v>2287.6476877309647</c:v>
                </c:pt>
                <c:pt idx="11">
                  <c:v>2292.779167344018</c:v>
                </c:pt>
                <c:pt idx="12">
                  <c:v>2310.2955553091897</c:v>
                </c:pt>
                <c:pt idx="13">
                  <c:v>2341.6810878175725</c:v>
                </c:pt>
                <c:pt idx="14">
                  <c:v>2367.8907605789577</c:v>
                </c:pt>
                <c:pt idx="15">
                  <c:v>2381.155778305786</c:v>
                </c:pt>
                <c:pt idx="16">
                  <c:v>2396.132734169435</c:v>
                </c:pt>
                <c:pt idx="17">
                  <c:v>2406.2441816442247</c:v>
                </c:pt>
                <c:pt idx="18">
                  <c:v>2417.947431246234</c:v>
                </c:pt>
                <c:pt idx="19">
                  <c:v>2423.8741410532393</c:v>
                </c:pt>
                <c:pt idx="20">
                  <c:v>2420.7392657118667</c:v>
                </c:pt>
                <c:pt idx="21">
                  <c:v>2419.4903134456017</c:v>
                </c:pt>
                <c:pt idx="22">
                  <c:v>2429.6875566080275</c:v>
                </c:pt>
                <c:pt idx="23">
                  <c:v>2437.8855787348343</c:v>
                </c:pt>
              </c:numCache>
            </c:numRef>
          </c:yVal>
          <c:smooth val="1"/>
        </c:ser>
        <c:ser>
          <c:idx val="3"/>
          <c:order val="3"/>
          <c:tx>
            <c:v>P12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data!$E$319:$E$340</c:f>
              <c:numCache>
                <c:ptCount val="22"/>
                <c:pt idx="0">
                  <c:v>32.3779</c:v>
                </c:pt>
                <c:pt idx="1">
                  <c:v>32.3809</c:v>
                </c:pt>
                <c:pt idx="2">
                  <c:v>32.3929</c:v>
                </c:pt>
                <c:pt idx="3">
                  <c:v>32.4522</c:v>
                </c:pt>
                <c:pt idx="4">
                  <c:v>32.4891</c:v>
                </c:pt>
                <c:pt idx="5">
                  <c:v>32.6005</c:v>
                </c:pt>
                <c:pt idx="6">
                  <c:v>33.23</c:v>
                </c:pt>
                <c:pt idx="7">
                  <c:v>33.919</c:v>
                </c:pt>
                <c:pt idx="8">
                  <c:v>33.9452</c:v>
                </c:pt>
                <c:pt idx="9">
                  <c:v>33.9799</c:v>
                </c:pt>
                <c:pt idx="10">
                  <c:v>34.125</c:v>
                </c:pt>
                <c:pt idx="11">
                  <c:v>34.2592</c:v>
                </c:pt>
                <c:pt idx="12">
                  <c:v>34.3764</c:v>
                </c:pt>
                <c:pt idx="13">
                  <c:v>34.4496</c:v>
                </c:pt>
                <c:pt idx="14">
                  <c:v>34.503</c:v>
                </c:pt>
                <c:pt idx="15">
                  <c:v>34.5031</c:v>
                </c:pt>
                <c:pt idx="16">
                  <c:v>34.5509</c:v>
                </c:pt>
                <c:pt idx="17">
                  <c:v>34.5884</c:v>
                </c:pt>
                <c:pt idx="18">
                  <c:v>34.6137</c:v>
                </c:pt>
                <c:pt idx="19">
                  <c:v>34.6316</c:v>
                </c:pt>
                <c:pt idx="20">
                  <c:v>34.6449</c:v>
                </c:pt>
                <c:pt idx="21">
                  <c:v>34.6514</c:v>
                </c:pt>
              </c:numCache>
            </c:numRef>
          </c:xVal>
          <c:yVal>
            <c:numRef>
              <c:f>data!$X$319:$X$340</c:f>
              <c:numCache>
                <c:ptCount val="22"/>
                <c:pt idx="0">
                  <c:v>2179.9112939215065</c:v>
                </c:pt>
                <c:pt idx="1">
                  <c:v>2182.988712305585</c:v>
                </c:pt>
                <c:pt idx="2">
                  <c:v>2182.988712305585</c:v>
                </c:pt>
                <c:pt idx="3">
                  <c:v>2179.9112939215065</c:v>
                </c:pt>
                <c:pt idx="4">
                  <c:v>2187.3739713640116</c:v>
                </c:pt>
                <c:pt idx="5">
                  <c:v>2185.0969437310405</c:v>
                </c:pt>
                <c:pt idx="6">
                  <c:v>2227.5814669949536</c:v>
                </c:pt>
                <c:pt idx="7">
                  <c:v>2267.997399356673</c:v>
                </c:pt>
                <c:pt idx="8">
                  <c:v>2287.32633709229</c:v>
                </c:pt>
                <c:pt idx="9">
                  <c:v>2295.456050120635</c:v>
                </c:pt>
                <c:pt idx="10">
                  <c:v>2332.7163994749644</c:v>
                </c:pt>
                <c:pt idx="11">
                  <c:v>2345.8620794447233</c:v>
                </c:pt>
                <c:pt idx="12">
                  <c:v>2378.367093841285</c:v>
                </c:pt>
                <c:pt idx="13">
                  <c:v>2389.263515619104</c:v>
                </c:pt>
                <c:pt idx="14">
                  <c:v>2404.4403165129584</c:v>
                </c:pt>
                <c:pt idx="15">
                  <c:v>2403.9992470021725</c:v>
                </c:pt>
                <c:pt idx="16">
                  <c:v>2420.058186917597</c:v>
                </c:pt>
                <c:pt idx="17">
                  <c:v>2429.370768179414</c:v>
                </c:pt>
                <c:pt idx="18">
                  <c:v>2430.6037579482013</c:v>
                </c:pt>
                <c:pt idx="19">
                  <c:v>2433.6310986813214</c:v>
                </c:pt>
                <c:pt idx="20">
                  <c:v>2435.906616384693</c:v>
                </c:pt>
                <c:pt idx="21">
                  <c:v>2426.995007405409</c:v>
                </c:pt>
              </c:numCache>
            </c:numRef>
          </c:yVal>
          <c:smooth val="1"/>
        </c:ser>
        <c:axId val="30493840"/>
        <c:axId val="6009105"/>
      </c:scatterChart>
      <c:valAx>
        <c:axId val="30493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9105"/>
        <c:crosses val="autoZero"/>
        <c:crossBetween val="midCat"/>
        <c:dispUnits/>
      </c:valAx>
      <c:valAx>
        <c:axId val="6009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938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1625"/>
          <c:w val="0.8785"/>
          <c:h val="0.928"/>
        </c:manualLayout>
      </c:layout>
      <c:scatterChart>
        <c:scatterStyle val="smoothMarker"/>
        <c:varyColors val="0"/>
        <c:ser>
          <c:idx val="0"/>
          <c:order val="0"/>
          <c:tx>
            <c:v>p26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data!$D$81:$D$104</c:f>
              <c:numCache>
                <c:ptCount val="24"/>
                <c:pt idx="0">
                  <c:v>7.3713</c:v>
                </c:pt>
                <c:pt idx="1">
                  <c:v>7.3664</c:v>
                </c:pt>
                <c:pt idx="2">
                  <c:v>7.3655</c:v>
                </c:pt>
                <c:pt idx="3">
                  <c:v>7.2792</c:v>
                </c:pt>
                <c:pt idx="4">
                  <c:v>6.1909</c:v>
                </c:pt>
                <c:pt idx="5">
                  <c:v>5.2175</c:v>
                </c:pt>
                <c:pt idx="6">
                  <c:v>4.8792</c:v>
                </c:pt>
                <c:pt idx="7">
                  <c:v>4.4497</c:v>
                </c:pt>
                <c:pt idx="8">
                  <c:v>4.2113</c:v>
                </c:pt>
                <c:pt idx="9">
                  <c:v>3.9622</c:v>
                </c:pt>
                <c:pt idx="10">
                  <c:v>3.9167</c:v>
                </c:pt>
                <c:pt idx="11">
                  <c:v>3.5142</c:v>
                </c:pt>
                <c:pt idx="12">
                  <c:v>3.1796</c:v>
                </c:pt>
                <c:pt idx="13">
                  <c:v>2.847</c:v>
                </c:pt>
                <c:pt idx="14">
                  <c:v>2.52</c:v>
                </c:pt>
                <c:pt idx="15">
                  <c:v>2.2856</c:v>
                </c:pt>
                <c:pt idx="16">
                  <c:v>2.0679</c:v>
                </c:pt>
                <c:pt idx="17">
                  <c:v>1.9126</c:v>
                </c:pt>
                <c:pt idx="18">
                  <c:v>1.7905</c:v>
                </c:pt>
                <c:pt idx="19">
                  <c:v>1.7048</c:v>
                </c:pt>
                <c:pt idx="20">
                  <c:v>1.5659</c:v>
                </c:pt>
                <c:pt idx="21">
                  <c:v>1.5078</c:v>
                </c:pt>
                <c:pt idx="22">
                  <c:v>1.5008</c:v>
                </c:pt>
                <c:pt idx="23">
                  <c:v>1.5067</c:v>
                </c:pt>
              </c:numCache>
            </c:numRef>
          </c:xVal>
          <c:yVal>
            <c:numRef>
              <c:f>data!$X$81:$X$104</c:f>
              <c:numCache>
                <c:ptCount val="24"/>
                <c:pt idx="0">
                  <c:v>2185.1005181971573</c:v>
                </c:pt>
                <c:pt idx="1">
                  <c:v>2186.619809355767</c:v>
                </c:pt>
                <c:pt idx="2">
                  <c:v>2187.069599501408</c:v>
                </c:pt>
                <c:pt idx="3">
                  <c:v>2186.609814019197</c:v>
                </c:pt>
                <c:pt idx="4">
                  <c:v>2189.7483497021144</c:v>
                </c:pt>
                <c:pt idx="5">
                  <c:v>2190.158158501476</c:v>
                </c:pt>
                <c:pt idx="6">
                  <c:v>2182.601684054707</c:v>
                </c:pt>
                <c:pt idx="7">
                  <c:v>2223.832447405133</c:v>
                </c:pt>
                <c:pt idx="8">
                  <c:v>2266.7724133089946</c:v>
                </c:pt>
                <c:pt idx="9">
                  <c:v>2290.4413703062814</c:v>
                </c:pt>
                <c:pt idx="10">
                  <c:v>2311.2305340486632</c:v>
                </c:pt>
                <c:pt idx="11">
                  <c:v>2334.33604658823</c:v>
                </c:pt>
                <c:pt idx="12">
                  <c:v>2357.9743117102694</c:v>
                </c:pt>
                <c:pt idx="13">
                  <c:v>2382.8500370377474</c:v>
                </c:pt>
                <c:pt idx="14">
                  <c:v>2392.544356820853</c:v>
                </c:pt>
                <c:pt idx="15">
                  <c:v>2409.008119530718</c:v>
                </c:pt>
                <c:pt idx="16">
                  <c:v>2412.4143807515566</c:v>
                </c:pt>
                <c:pt idx="17">
                  <c:v>2414.017327208422</c:v>
                </c:pt>
                <c:pt idx="18">
                  <c:v>2415.9007892952386</c:v>
                </c:pt>
                <c:pt idx="19">
                  <c:v>2424.1158898866734</c:v>
                </c:pt>
                <c:pt idx="20">
                  <c:v>2434.2745630570575</c:v>
                </c:pt>
                <c:pt idx="21">
                  <c:v>2433.4430345825585</c:v>
                </c:pt>
                <c:pt idx="22">
                  <c:v>2438.0615240614015</c:v>
                </c:pt>
                <c:pt idx="23">
                  <c:v>2425.5593671724614</c:v>
                </c:pt>
              </c:numCache>
            </c:numRef>
          </c:yVal>
          <c:smooth val="1"/>
        </c:ser>
        <c:ser>
          <c:idx val="1"/>
          <c:order val="1"/>
          <c:tx>
            <c:v>p20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data!$D$205:$D$228</c:f>
              <c:numCache>
                <c:ptCount val="24"/>
                <c:pt idx="0">
                  <c:v>8.981</c:v>
                </c:pt>
                <c:pt idx="1">
                  <c:v>8.9703</c:v>
                </c:pt>
                <c:pt idx="2">
                  <c:v>8.8925</c:v>
                </c:pt>
                <c:pt idx="3">
                  <c:v>7.6864</c:v>
                </c:pt>
                <c:pt idx="4">
                  <c:v>7.1274</c:v>
                </c:pt>
                <c:pt idx="5">
                  <c:v>6.7928</c:v>
                </c:pt>
                <c:pt idx="6">
                  <c:v>5.9996</c:v>
                </c:pt>
                <c:pt idx="7">
                  <c:v>5.6118</c:v>
                </c:pt>
                <c:pt idx="8">
                  <c:v>5.0879</c:v>
                </c:pt>
                <c:pt idx="9">
                  <c:v>4.7321</c:v>
                </c:pt>
                <c:pt idx="10">
                  <c:v>4.3776</c:v>
                </c:pt>
                <c:pt idx="11">
                  <c:v>3.8591</c:v>
                </c:pt>
                <c:pt idx="12">
                  <c:v>3.3158</c:v>
                </c:pt>
                <c:pt idx="13">
                  <c:v>2.9537</c:v>
                </c:pt>
                <c:pt idx="14">
                  <c:v>2.6334</c:v>
                </c:pt>
                <c:pt idx="15">
                  <c:v>2.3589</c:v>
                </c:pt>
                <c:pt idx="16">
                  <c:v>2.116</c:v>
                </c:pt>
                <c:pt idx="17">
                  <c:v>1.9382</c:v>
                </c:pt>
                <c:pt idx="18">
                  <c:v>1.9382</c:v>
                </c:pt>
                <c:pt idx="19">
                  <c:v>1.8122</c:v>
                </c:pt>
                <c:pt idx="20">
                  <c:v>1.7229</c:v>
                </c:pt>
                <c:pt idx="21">
                  <c:v>1.5837</c:v>
                </c:pt>
                <c:pt idx="22">
                  <c:v>1.5296</c:v>
                </c:pt>
                <c:pt idx="23">
                  <c:v>1.539</c:v>
                </c:pt>
              </c:numCache>
            </c:numRef>
          </c:xVal>
          <c:yVal>
            <c:numRef>
              <c:f>data!$X$205:$X$228</c:f>
              <c:numCache>
                <c:ptCount val="24"/>
                <c:pt idx="1">
                  <c:v>2173.967323062806</c:v>
                </c:pt>
                <c:pt idx="2">
                  <c:v>2188.9419764226386</c:v>
                </c:pt>
                <c:pt idx="3">
                  <c:v>2177.4807611171514</c:v>
                </c:pt>
                <c:pt idx="4">
                  <c:v>2163.9074790610457</c:v>
                </c:pt>
                <c:pt idx="5">
                  <c:v>2164.558115737777</c:v>
                </c:pt>
                <c:pt idx="6">
                  <c:v>2265.877260997288</c:v>
                </c:pt>
                <c:pt idx="7">
                  <c:v>2268.3196509837844</c:v>
                </c:pt>
                <c:pt idx="8">
                  <c:v>2273.3946170622844</c:v>
                </c:pt>
                <c:pt idx="9">
                  <c:v>2281.2723257482394</c:v>
                </c:pt>
                <c:pt idx="10">
                  <c:v>2291.9828064267294</c:v>
                </c:pt>
                <c:pt idx="11">
                  <c:v>2354.5840645232506</c:v>
                </c:pt>
                <c:pt idx="12">
                  <c:v>2357.506924671025</c:v>
                </c:pt>
                <c:pt idx="13">
                  <c:v>2380.639560977558</c:v>
                </c:pt>
                <c:pt idx="14">
                  <c:v>2389.26800429051</c:v>
                </c:pt>
                <c:pt idx="15">
                  <c:v>2403.131570402388</c:v>
                </c:pt>
                <c:pt idx="16">
                  <c:v>2415.333510539845</c:v>
                </c:pt>
                <c:pt idx="17">
                  <c:v>2410.6889656474905</c:v>
                </c:pt>
                <c:pt idx="18">
                  <c:v>2412.3505916219106</c:v>
                </c:pt>
                <c:pt idx="19">
                  <c:v>2415.1633440243927</c:v>
                </c:pt>
                <c:pt idx="20">
                  <c:v>2417.42555770041</c:v>
                </c:pt>
                <c:pt idx="21">
                  <c:v>2431.9697898740983</c:v>
                </c:pt>
                <c:pt idx="22">
                  <c:v>2430.1780365643326</c:v>
                </c:pt>
                <c:pt idx="23">
                  <c:v>2435.1829340776453</c:v>
                </c:pt>
              </c:numCache>
            </c:numRef>
          </c:yVal>
          <c:smooth val="1"/>
        </c:ser>
        <c:ser>
          <c:idx val="2"/>
          <c:order val="2"/>
          <c:tx>
            <c:v>p16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data!$D$285:$D$308</c:f>
              <c:numCache>
                <c:ptCount val="24"/>
                <c:pt idx="0">
                  <c:v>10.1365</c:v>
                </c:pt>
                <c:pt idx="1">
                  <c:v>10.1277</c:v>
                </c:pt>
                <c:pt idx="2">
                  <c:v>10.0134</c:v>
                </c:pt>
                <c:pt idx="3">
                  <c:v>7.989</c:v>
                </c:pt>
                <c:pt idx="4">
                  <c:v>6.9764</c:v>
                </c:pt>
                <c:pt idx="5">
                  <c:v>6.3296</c:v>
                </c:pt>
                <c:pt idx="6">
                  <c:v>5.6846</c:v>
                </c:pt>
                <c:pt idx="7">
                  <c:v>5.8554</c:v>
                </c:pt>
                <c:pt idx="8">
                  <c:v>6.0276</c:v>
                </c:pt>
                <c:pt idx="9">
                  <c:v>5.8539</c:v>
                </c:pt>
                <c:pt idx="10">
                  <c:v>5.3873</c:v>
                </c:pt>
                <c:pt idx="11">
                  <c:v>4.9365</c:v>
                </c:pt>
                <c:pt idx="12">
                  <c:v>4.3728</c:v>
                </c:pt>
                <c:pt idx="13">
                  <c:v>3.834</c:v>
                </c:pt>
                <c:pt idx="14">
                  <c:v>3.3925</c:v>
                </c:pt>
                <c:pt idx="15">
                  <c:v>3.0282</c:v>
                </c:pt>
                <c:pt idx="16">
                  <c:v>2.6447</c:v>
                </c:pt>
                <c:pt idx="17">
                  <c:v>2.3874</c:v>
                </c:pt>
                <c:pt idx="18">
                  <c:v>2.1398</c:v>
                </c:pt>
                <c:pt idx="19">
                  <c:v>1.9667</c:v>
                </c:pt>
                <c:pt idx="20">
                  <c:v>1.8178</c:v>
                </c:pt>
                <c:pt idx="21">
                  <c:v>1.7356</c:v>
                </c:pt>
                <c:pt idx="22">
                  <c:v>1.6063</c:v>
                </c:pt>
                <c:pt idx="23">
                  <c:v>1.5734</c:v>
                </c:pt>
              </c:numCache>
            </c:numRef>
          </c:xVal>
          <c:yVal>
            <c:numRef>
              <c:f>data!$X$285:$X$308</c:f>
              <c:numCache>
                <c:ptCount val="24"/>
                <c:pt idx="0">
                  <c:v>2183.8223712012505</c:v>
                </c:pt>
                <c:pt idx="1">
                  <c:v>2196.1363121854</c:v>
                </c:pt>
                <c:pt idx="2">
                  <c:v>2196.2664595291353</c:v>
                </c:pt>
                <c:pt idx="3">
                  <c:v>2188.497664241574</c:v>
                </c:pt>
                <c:pt idx="4">
                  <c:v>2192.5222205632226</c:v>
                </c:pt>
                <c:pt idx="5">
                  <c:v>2187.726791513298</c:v>
                </c:pt>
                <c:pt idx="6">
                  <c:v>2208.7205591911534</c:v>
                </c:pt>
                <c:pt idx="7">
                  <c:v>2231.385218535883</c:v>
                </c:pt>
                <c:pt idx="8">
                  <c:v>2271.511646876185</c:v>
                </c:pt>
                <c:pt idx="9">
                  <c:v>2271.541680878585</c:v>
                </c:pt>
                <c:pt idx="10">
                  <c:v>2287.6476877309647</c:v>
                </c:pt>
                <c:pt idx="11">
                  <c:v>2292.779167344018</c:v>
                </c:pt>
                <c:pt idx="12">
                  <c:v>2310.2955553091897</c:v>
                </c:pt>
                <c:pt idx="13">
                  <c:v>2341.6810878175725</c:v>
                </c:pt>
                <c:pt idx="14">
                  <c:v>2367.8907605789577</c:v>
                </c:pt>
                <c:pt idx="15">
                  <c:v>2381.155778305786</c:v>
                </c:pt>
                <c:pt idx="16">
                  <c:v>2396.132734169435</c:v>
                </c:pt>
                <c:pt idx="17">
                  <c:v>2406.2441816442247</c:v>
                </c:pt>
                <c:pt idx="18">
                  <c:v>2417.947431246234</c:v>
                </c:pt>
                <c:pt idx="19">
                  <c:v>2423.8741410532393</c:v>
                </c:pt>
                <c:pt idx="20">
                  <c:v>2420.7392657118667</c:v>
                </c:pt>
                <c:pt idx="21">
                  <c:v>2419.4903134456017</c:v>
                </c:pt>
                <c:pt idx="22">
                  <c:v>2429.6875566080275</c:v>
                </c:pt>
                <c:pt idx="23">
                  <c:v>2437.8855787348343</c:v>
                </c:pt>
              </c:numCache>
            </c:numRef>
          </c:yVal>
          <c:smooth val="1"/>
        </c:ser>
        <c:ser>
          <c:idx val="3"/>
          <c:order val="3"/>
          <c:tx>
            <c:v>p12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data!$D$319:$D$340</c:f>
              <c:numCache>
                <c:ptCount val="22"/>
                <c:pt idx="0">
                  <c:v>11.4954</c:v>
                </c:pt>
                <c:pt idx="1">
                  <c:v>11.2932</c:v>
                </c:pt>
                <c:pt idx="2">
                  <c:v>10.8835</c:v>
                </c:pt>
                <c:pt idx="3">
                  <c:v>8.7562</c:v>
                </c:pt>
                <c:pt idx="4">
                  <c:v>7.552</c:v>
                </c:pt>
                <c:pt idx="5">
                  <c:v>6.8673</c:v>
                </c:pt>
                <c:pt idx="6">
                  <c:v>6.3747</c:v>
                </c:pt>
                <c:pt idx="7">
                  <c:v>6.5581</c:v>
                </c:pt>
                <c:pt idx="8">
                  <c:v>5.4204</c:v>
                </c:pt>
                <c:pt idx="9">
                  <c:v>4.7607</c:v>
                </c:pt>
                <c:pt idx="10">
                  <c:v>4.0448</c:v>
                </c:pt>
                <c:pt idx="11">
                  <c:v>3.6047</c:v>
                </c:pt>
                <c:pt idx="12">
                  <c:v>3.1626</c:v>
                </c:pt>
                <c:pt idx="13">
                  <c:v>2.7101</c:v>
                </c:pt>
                <c:pt idx="14">
                  <c:v>2.4109</c:v>
                </c:pt>
                <c:pt idx="15">
                  <c:v>2.4106</c:v>
                </c:pt>
                <c:pt idx="16">
                  <c:v>2.1452</c:v>
                </c:pt>
                <c:pt idx="17">
                  <c:v>1.9484</c:v>
                </c:pt>
                <c:pt idx="18">
                  <c:v>1.8167</c:v>
                </c:pt>
                <c:pt idx="19">
                  <c:v>1.7255</c:v>
                </c:pt>
                <c:pt idx="20">
                  <c:v>1.6608</c:v>
                </c:pt>
                <c:pt idx="21">
                  <c:v>1.6644</c:v>
                </c:pt>
              </c:numCache>
            </c:numRef>
          </c:xVal>
          <c:yVal>
            <c:numRef>
              <c:f>data!$X$319:$X$340</c:f>
              <c:numCache>
                <c:ptCount val="22"/>
                <c:pt idx="0">
                  <c:v>2179.9112939215065</c:v>
                </c:pt>
                <c:pt idx="1">
                  <c:v>2182.988712305585</c:v>
                </c:pt>
                <c:pt idx="2">
                  <c:v>2182.988712305585</c:v>
                </c:pt>
                <c:pt idx="3">
                  <c:v>2179.9112939215065</c:v>
                </c:pt>
                <c:pt idx="4">
                  <c:v>2187.3739713640116</c:v>
                </c:pt>
                <c:pt idx="5">
                  <c:v>2185.0969437310405</c:v>
                </c:pt>
                <c:pt idx="6">
                  <c:v>2227.5814669949536</c:v>
                </c:pt>
                <c:pt idx="7">
                  <c:v>2267.997399356673</c:v>
                </c:pt>
                <c:pt idx="8">
                  <c:v>2287.32633709229</c:v>
                </c:pt>
                <c:pt idx="9">
                  <c:v>2295.456050120635</c:v>
                </c:pt>
                <c:pt idx="10">
                  <c:v>2332.7163994749644</c:v>
                </c:pt>
                <c:pt idx="11">
                  <c:v>2345.8620794447233</c:v>
                </c:pt>
                <c:pt idx="12">
                  <c:v>2378.367093841285</c:v>
                </c:pt>
                <c:pt idx="13">
                  <c:v>2389.263515619104</c:v>
                </c:pt>
                <c:pt idx="14">
                  <c:v>2404.4403165129584</c:v>
                </c:pt>
                <c:pt idx="15">
                  <c:v>2403.9992470021725</c:v>
                </c:pt>
                <c:pt idx="16">
                  <c:v>2420.058186917597</c:v>
                </c:pt>
                <c:pt idx="17">
                  <c:v>2429.370768179414</c:v>
                </c:pt>
                <c:pt idx="18">
                  <c:v>2430.6037579482013</c:v>
                </c:pt>
                <c:pt idx="19">
                  <c:v>2433.6310986813214</c:v>
                </c:pt>
                <c:pt idx="20">
                  <c:v>2435.906616384693</c:v>
                </c:pt>
                <c:pt idx="21">
                  <c:v>2426.995007405409</c:v>
                </c:pt>
              </c:numCache>
            </c:numRef>
          </c:yVal>
          <c:smooth val="1"/>
        </c:ser>
        <c:axId val="54081946"/>
        <c:axId val="16975467"/>
      </c:scatterChart>
      <c:valAx>
        <c:axId val="54081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975467"/>
        <c:crosses val="autoZero"/>
        <c:crossBetween val="midCat"/>
        <c:dispUnits/>
      </c:valAx>
      <c:valAx>
        <c:axId val="16975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819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675"/>
          <c:w val="0.90175"/>
          <c:h val="0.9665"/>
        </c:manualLayout>
      </c:layout>
      <c:scatterChart>
        <c:scatterStyle val="smoothMarker"/>
        <c:varyColors val="0"/>
        <c:ser>
          <c:idx val="0"/>
          <c:order val="0"/>
          <c:tx>
            <c:v>P26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data!$C$81:$C$104</c:f>
              <c:numCache>
                <c:ptCount val="24"/>
                <c:pt idx="0">
                  <c:v>4.226</c:v>
                </c:pt>
                <c:pt idx="1">
                  <c:v>9.813</c:v>
                </c:pt>
                <c:pt idx="2">
                  <c:v>19.572</c:v>
                </c:pt>
                <c:pt idx="3">
                  <c:v>30.429</c:v>
                </c:pt>
                <c:pt idx="4">
                  <c:v>49.881</c:v>
                </c:pt>
                <c:pt idx="5">
                  <c:v>76.331</c:v>
                </c:pt>
                <c:pt idx="6">
                  <c:v>98.317</c:v>
                </c:pt>
                <c:pt idx="7">
                  <c:v>148.132</c:v>
                </c:pt>
                <c:pt idx="8">
                  <c:v>200.623</c:v>
                </c:pt>
                <c:pt idx="9">
                  <c:v>304.011</c:v>
                </c:pt>
                <c:pt idx="10">
                  <c:v>400.81</c:v>
                </c:pt>
                <c:pt idx="11">
                  <c:v>612.797</c:v>
                </c:pt>
                <c:pt idx="12">
                  <c:v>788.052</c:v>
                </c:pt>
                <c:pt idx="13">
                  <c:v>994.836</c:v>
                </c:pt>
                <c:pt idx="14">
                  <c:v>1243.279</c:v>
                </c:pt>
                <c:pt idx="15">
                  <c:v>1491.752</c:v>
                </c:pt>
                <c:pt idx="16">
                  <c:v>1746.519</c:v>
                </c:pt>
                <c:pt idx="17">
                  <c:v>2000.055</c:v>
                </c:pt>
                <c:pt idx="18">
                  <c:v>2248.146</c:v>
                </c:pt>
                <c:pt idx="19">
                  <c:v>2498.091</c:v>
                </c:pt>
                <c:pt idx="20">
                  <c:v>3000.493</c:v>
                </c:pt>
                <c:pt idx="21">
                  <c:v>3499.968</c:v>
                </c:pt>
                <c:pt idx="22">
                  <c:v>3999.754</c:v>
                </c:pt>
                <c:pt idx="23">
                  <c:v>4233.507</c:v>
                </c:pt>
              </c:numCache>
            </c:numRef>
          </c:xVal>
          <c:yVal>
            <c:numRef>
              <c:f>data!$Z$81:$Z$104</c:f>
              <c:numCache>
                <c:ptCount val="24"/>
                <c:pt idx="0">
                  <c:v>2005.4453747159694</c:v>
                </c:pt>
                <c:pt idx="1">
                  <c:v>2009.6350440257058</c:v>
                </c:pt>
                <c:pt idx="2">
                  <c:v>2017.9633744965045</c:v>
                </c:pt>
                <c:pt idx="3">
                  <c:v>2029.635239104913</c:v>
                </c:pt>
                <c:pt idx="4">
                  <c:v>2036.3163064214657</c:v>
                </c:pt>
                <c:pt idx="5">
                  <c:v>2049.0243365598067</c:v>
                </c:pt>
                <c:pt idx="6">
                  <c:v>2091.0420489903</c:v>
                </c:pt>
                <c:pt idx="7">
                  <c:v>2195.0176593438177</c:v>
                </c:pt>
                <c:pt idx="8">
                  <c:v>2230.811377476271</c:v>
                </c:pt>
                <c:pt idx="9">
                  <c:v>2288.363571577527</c:v>
                </c:pt>
                <c:pt idx="10">
                  <c:v>2329.2390246449772</c:v>
                </c:pt>
                <c:pt idx="11">
                  <c:v>2361.290786900438</c:v>
                </c:pt>
                <c:pt idx="12">
                  <c:v>2374.811317443358</c:v>
                </c:pt>
                <c:pt idx="13">
                  <c:v>2386.654687888757</c:v>
                </c:pt>
                <c:pt idx="14">
                  <c:v>2399.636286149954</c:v>
                </c:pt>
                <c:pt idx="15">
                  <c:v>2397.136785876071</c:v>
                </c:pt>
                <c:pt idx="16">
                  <c:v>2396.8347254188025</c:v>
                </c:pt>
                <c:pt idx="17">
                  <c:v>2389.117180755624</c:v>
                </c:pt>
                <c:pt idx="18">
                  <c:v>2381.90073638745</c:v>
                </c:pt>
                <c:pt idx="19">
                  <c:v>2372.7286088691108</c:v>
                </c:pt>
                <c:pt idx="20">
                  <c:v>2361.788710974386</c:v>
                </c:pt>
                <c:pt idx="21">
                  <c:v>2356.4486421619563</c:v>
                </c:pt>
                <c:pt idx="22">
                  <c:v>2346.2826074345653</c:v>
                </c:pt>
                <c:pt idx="23">
                  <c:v>2338.3990295399085</c:v>
                </c:pt>
              </c:numCache>
            </c:numRef>
          </c:yVal>
          <c:smooth val="1"/>
        </c:ser>
        <c:ser>
          <c:idx val="1"/>
          <c:order val="1"/>
          <c:tx>
            <c:v>P20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data!$W$205:$W$228</c:f>
              <c:numCache>
                <c:ptCount val="24"/>
                <c:pt idx="0">
                  <c:v>2.823</c:v>
                </c:pt>
                <c:pt idx="1">
                  <c:v>10.506</c:v>
                </c:pt>
                <c:pt idx="2">
                  <c:v>24.553</c:v>
                </c:pt>
                <c:pt idx="3">
                  <c:v>52.148</c:v>
                </c:pt>
                <c:pt idx="4">
                  <c:v>73.776</c:v>
                </c:pt>
                <c:pt idx="5">
                  <c:v>98.376</c:v>
                </c:pt>
                <c:pt idx="6">
                  <c:v>149.481</c:v>
                </c:pt>
                <c:pt idx="7">
                  <c:v>197.715</c:v>
                </c:pt>
                <c:pt idx="8">
                  <c:v>247.516</c:v>
                </c:pt>
                <c:pt idx="9">
                  <c:v>297.34</c:v>
                </c:pt>
                <c:pt idx="10">
                  <c:v>399.896</c:v>
                </c:pt>
                <c:pt idx="11">
                  <c:v>600.524</c:v>
                </c:pt>
                <c:pt idx="12">
                  <c:v>800.348</c:v>
                </c:pt>
                <c:pt idx="13">
                  <c:v>1000.53</c:v>
                </c:pt>
                <c:pt idx="14">
                  <c:v>1249.912</c:v>
                </c:pt>
                <c:pt idx="15">
                  <c:v>1501.023</c:v>
                </c:pt>
                <c:pt idx="16">
                  <c:v>1753.307</c:v>
                </c:pt>
                <c:pt idx="17">
                  <c:v>2002.72</c:v>
                </c:pt>
                <c:pt idx="18">
                  <c:v>2003.176</c:v>
                </c:pt>
                <c:pt idx="19">
                  <c:v>2251.781</c:v>
                </c:pt>
                <c:pt idx="20">
                  <c:v>2500.406</c:v>
                </c:pt>
                <c:pt idx="21">
                  <c:v>3001.935</c:v>
                </c:pt>
                <c:pt idx="22">
                  <c:v>3500.616</c:v>
                </c:pt>
                <c:pt idx="23">
                  <c:v>4031.498</c:v>
                </c:pt>
              </c:numCache>
            </c:numRef>
          </c:xVal>
          <c:yVal>
            <c:numRef>
              <c:f>data!$Z$205:$Z$228</c:f>
              <c:numCache>
                <c:ptCount val="24"/>
                <c:pt idx="1">
                  <c:v>2008.734994044032</c:v>
                </c:pt>
                <c:pt idx="2">
                  <c:v>2009.9470674914755</c:v>
                </c:pt>
                <c:pt idx="3">
                  <c:v>2019.396436126747</c:v>
                </c:pt>
                <c:pt idx="4">
                  <c:v>2029.3112169445628</c:v>
                </c:pt>
                <c:pt idx="5">
                  <c:v>2038.799620149983</c:v>
                </c:pt>
                <c:pt idx="6">
                  <c:v>2193.1933557257757</c:v>
                </c:pt>
                <c:pt idx="7">
                  <c:v>2231.177996026293</c:v>
                </c:pt>
                <c:pt idx="8">
                  <c:v>2260.1006107337853</c:v>
                </c:pt>
                <c:pt idx="9">
                  <c:v>2278.022482864192</c:v>
                </c:pt>
                <c:pt idx="10">
                  <c:v>2303.901401986486</c:v>
                </c:pt>
                <c:pt idx="11">
                  <c:v>2339.767165748409</c:v>
                </c:pt>
                <c:pt idx="12">
                  <c:v>2356.416777495336</c:v>
                </c:pt>
                <c:pt idx="13">
                  <c:v>2383.0000521876495</c:v>
                </c:pt>
                <c:pt idx="14">
                  <c:v>2396.6475144576784</c:v>
                </c:pt>
                <c:pt idx="15">
                  <c:v>2396.1626792679053</c:v>
                </c:pt>
                <c:pt idx="16">
                  <c:v>2399.779374336147</c:v>
                </c:pt>
                <c:pt idx="17">
                  <c:v>2388.35794478255</c:v>
                </c:pt>
                <c:pt idx="18">
                  <c:v>2389.667140283041</c:v>
                </c:pt>
                <c:pt idx="19">
                  <c:v>2377.4049429768347</c:v>
                </c:pt>
                <c:pt idx="20">
                  <c:v>2375.0608024094413</c:v>
                </c:pt>
                <c:pt idx="21">
                  <c:v>2360.2112424359802</c:v>
                </c:pt>
                <c:pt idx="22">
                  <c:v>2357.3390738956755</c:v>
                </c:pt>
                <c:pt idx="23">
                  <c:v>2347.2363164577464</c:v>
                </c:pt>
              </c:numCache>
            </c:numRef>
          </c:yVal>
          <c:smooth val="1"/>
        </c:ser>
        <c:ser>
          <c:idx val="2"/>
          <c:order val="2"/>
          <c:tx>
            <c:v>P16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data!$W$285:$W$308</c:f>
              <c:numCache>
                <c:ptCount val="24"/>
                <c:pt idx="0">
                  <c:v>3.622</c:v>
                </c:pt>
                <c:pt idx="1">
                  <c:v>10.605</c:v>
                </c:pt>
                <c:pt idx="2">
                  <c:v>24.234</c:v>
                </c:pt>
                <c:pt idx="3">
                  <c:v>49.153</c:v>
                </c:pt>
                <c:pt idx="4">
                  <c:v>75.633</c:v>
                </c:pt>
                <c:pt idx="5">
                  <c:v>100.39</c:v>
                </c:pt>
                <c:pt idx="6">
                  <c:v>125.056</c:v>
                </c:pt>
                <c:pt idx="7">
                  <c:v>150.089</c:v>
                </c:pt>
                <c:pt idx="8">
                  <c:v>176.395</c:v>
                </c:pt>
                <c:pt idx="9">
                  <c:v>199.719</c:v>
                </c:pt>
                <c:pt idx="10">
                  <c:v>248.89</c:v>
                </c:pt>
                <c:pt idx="11">
                  <c:v>299.644</c:v>
                </c:pt>
                <c:pt idx="12">
                  <c:v>401.534</c:v>
                </c:pt>
                <c:pt idx="13">
                  <c:v>600.015</c:v>
                </c:pt>
                <c:pt idx="14">
                  <c:v>797.564</c:v>
                </c:pt>
                <c:pt idx="15">
                  <c:v>999.955</c:v>
                </c:pt>
                <c:pt idx="16">
                  <c:v>1249.68</c:v>
                </c:pt>
                <c:pt idx="17">
                  <c:v>1499.62</c:v>
                </c:pt>
                <c:pt idx="18">
                  <c:v>1749.591</c:v>
                </c:pt>
                <c:pt idx="19">
                  <c:v>2001.673</c:v>
                </c:pt>
                <c:pt idx="20">
                  <c:v>2250.056</c:v>
                </c:pt>
                <c:pt idx="21">
                  <c:v>2498.424</c:v>
                </c:pt>
                <c:pt idx="22">
                  <c:v>2999.641</c:v>
                </c:pt>
                <c:pt idx="23">
                  <c:v>3497.875</c:v>
                </c:pt>
              </c:numCache>
            </c:numRef>
          </c:xVal>
          <c:yVal>
            <c:numRef>
              <c:f>data!$Z$285:$Z$308</c:f>
              <c:numCache>
                <c:ptCount val="24"/>
                <c:pt idx="0">
                  <c:v>2009.4961697729334</c:v>
                </c:pt>
                <c:pt idx="1">
                  <c:v>2005.2605789442991</c:v>
                </c:pt>
                <c:pt idx="2">
                  <c:v>2006.055064915935</c:v>
                </c:pt>
                <c:pt idx="3">
                  <c:v>2017.7302063731768</c:v>
                </c:pt>
                <c:pt idx="4">
                  <c:v>2043.0206760622225</c:v>
                </c:pt>
                <c:pt idx="5">
                  <c:v>2050.4932468886436</c:v>
                </c:pt>
                <c:pt idx="6">
                  <c:v>2090.1074781444036</c:v>
                </c:pt>
                <c:pt idx="7">
                  <c:v>2150.6785282791884</c:v>
                </c:pt>
                <c:pt idx="8">
                  <c:v>2197.842377489601</c:v>
                </c:pt>
                <c:pt idx="9">
                  <c:v>2217.50665792505</c:v>
                </c:pt>
                <c:pt idx="10">
                  <c:v>2247.428708485065</c:v>
                </c:pt>
                <c:pt idx="11">
                  <c:v>2285.2052065267335</c:v>
                </c:pt>
                <c:pt idx="12">
                  <c:v>2308.249350703493</c:v>
                </c:pt>
                <c:pt idx="13">
                  <c:v>2349.0437917305803</c:v>
                </c:pt>
                <c:pt idx="14">
                  <c:v>2370.477107598262</c:v>
                </c:pt>
                <c:pt idx="15">
                  <c:v>2386.9155533473</c:v>
                </c:pt>
                <c:pt idx="16">
                  <c:v>2397.4456040541527</c:v>
                </c:pt>
                <c:pt idx="17">
                  <c:v>2400.3292610417184</c:v>
                </c:pt>
                <c:pt idx="18">
                  <c:v>2400.907593359141</c:v>
                </c:pt>
                <c:pt idx="19">
                  <c:v>2391.044926139696</c:v>
                </c:pt>
                <c:pt idx="20">
                  <c:v>2382.517025895065</c:v>
                </c:pt>
                <c:pt idx="21">
                  <c:v>2376.650655000512</c:v>
                </c:pt>
                <c:pt idx="22">
                  <c:v>2362.3784540044517</c:v>
                </c:pt>
                <c:pt idx="23">
                  <c:v>2361.255808917689</c:v>
                </c:pt>
              </c:numCache>
            </c:numRef>
          </c:yVal>
          <c:smooth val="1"/>
        </c:ser>
        <c:ser>
          <c:idx val="3"/>
          <c:order val="3"/>
          <c:tx>
            <c:v>P12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data!$W$319:$W$340</c:f>
              <c:numCache>
                <c:ptCount val="22"/>
                <c:pt idx="0">
                  <c:v>2.64</c:v>
                </c:pt>
                <c:pt idx="1">
                  <c:v>10.32</c:v>
                </c:pt>
                <c:pt idx="2">
                  <c:v>23.134</c:v>
                </c:pt>
                <c:pt idx="3">
                  <c:v>49.791</c:v>
                </c:pt>
                <c:pt idx="4">
                  <c:v>75.036</c:v>
                </c:pt>
                <c:pt idx="5">
                  <c:v>99.726</c:v>
                </c:pt>
                <c:pt idx="6">
                  <c:v>149.848</c:v>
                </c:pt>
                <c:pt idx="7">
                  <c:v>200.785</c:v>
                </c:pt>
                <c:pt idx="8">
                  <c:v>300.972</c:v>
                </c:pt>
                <c:pt idx="9">
                  <c:v>402.1</c:v>
                </c:pt>
                <c:pt idx="10">
                  <c:v>600.515</c:v>
                </c:pt>
                <c:pt idx="11">
                  <c:v>795.225</c:v>
                </c:pt>
                <c:pt idx="12">
                  <c:v>1000.479</c:v>
                </c:pt>
                <c:pt idx="13">
                  <c:v>1246.951</c:v>
                </c:pt>
                <c:pt idx="14">
                  <c:v>1501.207</c:v>
                </c:pt>
                <c:pt idx="15">
                  <c:v>1500.915</c:v>
                </c:pt>
                <c:pt idx="16">
                  <c:v>1752.742</c:v>
                </c:pt>
                <c:pt idx="17">
                  <c:v>1998.123</c:v>
                </c:pt>
                <c:pt idx="18">
                  <c:v>2249.369</c:v>
                </c:pt>
                <c:pt idx="19">
                  <c:v>2497.024</c:v>
                </c:pt>
                <c:pt idx="20">
                  <c:v>2749.807</c:v>
                </c:pt>
                <c:pt idx="21">
                  <c:v>3271.746</c:v>
                </c:pt>
              </c:numCache>
            </c:numRef>
          </c:xVal>
          <c:yVal>
            <c:numRef>
              <c:f>data!$Z$319:$Z$340</c:f>
              <c:numCache>
                <c:ptCount val="22"/>
                <c:pt idx="0">
                  <c:v>1993.2681584349793</c:v>
                </c:pt>
                <c:pt idx="1">
                  <c:v>1995.4614208978066</c:v>
                </c:pt>
                <c:pt idx="2">
                  <c:v>2005.6219019556322</c:v>
                </c:pt>
                <c:pt idx="3">
                  <c:v>2018.3920750447633</c:v>
                </c:pt>
                <c:pt idx="4">
                  <c:v>2033.4395973365106</c:v>
                </c:pt>
                <c:pt idx="5">
                  <c:v>2049.5582245279497</c:v>
                </c:pt>
                <c:pt idx="6">
                  <c:v>2123.7537610328736</c:v>
                </c:pt>
                <c:pt idx="7">
                  <c:v>2208.735399425849</c:v>
                </c:pt>
                <c:pt idx="8">
                  <c:v>2263.8482757168827</c:v>
                </c:pt>
                <c:pt idx="9">
                  <c:v>2295.0895026463095</c:v>
                </c:pt>
                <c:pt idx="10">
                  <c:v>2325.6670843292845</c:v>
                </c:pt>
                <c:pt idx="11">
                  <c:v>2365.1238140078717</c:v>
                </c:pt>
                <c:pt idx="12">
                  <c:v>2386.323802816668</c:v>
                </c:pt>
                <c:pt idx="13">
                  <c:v>2404.5165165389067</c:v>
                </c:pt>
                <c:pt idx="14">
                  <c:v>2405.1387803791727</c:v>
                </c:pt>
                <c:pt idx="15">
                  <c:v>2404.164367227374</c:v>
                </c:pt>
                <c:pt idx="16">
                  <c:v>2398.0987954210536</c:v>
                </c:pt>
                <c:pt idx="17">
                  <c:v>2388.60777122073</c:v>
                </c:pt>
                <c:pt idx="18">
                  <c:v>2381.369702274874</c:v>
                </c:pt>
                <c:pt idx="19">
                  <c:v>2379.731007467229</c:v>
                </c:pt>
                <c:pt idx="20">
                  <c:v>2372.52895379187</c:v>
                </c:pt>
                <c:pt idx="21">
                  <c:v>2369.817571375112</c:v>
                </c:pt>
              </c:numCache>
            </c:numRef>
          </c:yVal>
          <c:smooth val="1"/>
        </c:ser>
        <c:axId val="18561476"/>
        <c:axId val="32835557"/>
      </c:scatterChart>
      <c:valAx>
        <c:axId val="18561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35557"/>
        <c:crosses val="autoZero"/>
        <c:crossBetween val="midCat"/>
        <c:dispUnits/>
      </c:valAx>
      <c:valAx>
        <c:axId val="32835557"/>
        <c:scaling>
          <c:orientation val="minMax"/>
          <c:max val="2450"/>
          <c:min val="19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614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87"/>
  <sheetViews>
    <sheetView tabSelected="1" workbookViewId="0" topLeftCell="K48">
      <selection activeCell="Y52" sqref="Y52"/>
    </sheetView>
  </sheetViews>
  <sheetFormatPr defaultColWidth="9.140625" defaultRowHeight="12.75"/>
  <cols>
    <col min="2" max="2" width="5.28125" style="20" customWidth="1"/>
    <col min="3" max="3" width="6.421875" style="19" customWidth="1"/>
    <col min="4" max="4" width="8.28125" style="3" customWidth="1"/>
    <col min="5" max="5" width="7.7109375" style="32" customWidth="1"/>
    <col min="6" max="6" width="8.57421875" style="32" customWidth="1"/>
    <col min="7" max="7" width="7.7109375" style="32" customWidth="1"/>
    <col min="8" max="8" width="7.57421875" style="32" customWidth="1"/>
    <col min="9" max="9" width="6.57421875" style="3" customWidth="1"/>
    <col min="10" max="10" width="7.28125" style="40" customWidth="1"/>
    <col min="11" max="11" width="7.57421875" style="2" customWidth="1"/>
    <col min="12" max="12" width="8.7109375" style="3" customWidth="1"/>
    <col min="13" max="13" width="6.8515625" style="2" customWidth="1"/>
    <col min="14" max="14" width="7.8515625" style="27" customWidth="1"/>
    <col min="15" max="15" width="6.8515625" style="46" customWidth="1"/>
    <col min="16" max="16" width="6.8515625" style="1" customWidth="1"/>
    <col min="17" max="17" width="6.140625" style="1" customWidth="1"/>
    <col min="18" max="18" width="6.57421875" style="2" customWidth="1"/>
    <col min="19" max="19" width="6.421875" style="1" customWidth="1"/>
    <col min="20" max="20" width="5.7109375" style="1" customWidth="1"/>
    <col min="21" max="21" width="6.421875" style="1" customWidth="1"/>
    <col min="22" max="22" width="6.8515625" style="2" customWidth="1"/>
    <col min="23" max="23" width="6.7109375" style="1" customWidth="1"/>
    <col min="24" max="24" width="8.28125" style="3" customWidth="1"/>
    <col min="25" max="25" width="9.7109375" style="97" customWidth="1"/>
    <col min="26" max="26" width="9.7109375" style="95" customWidth="1"/>
    <col min="27" max="27" width="9.7109375" style="97" customWidth="1"/>
    <col min="28" max="28" width="8.28125" style="3" customWidth="1"/>
    <col min="29" max="29" width="16.8515625" style="3" customWidth="1"/>
    <col min="30" max="30" width="13.421875" style="1" customWidth="1"/>
    <col min="31" max="31" width="5.28125" style="1" customWidth="1"/>
    <col min="32" max="32" width="7.8515625" style="1" customWidth="1"/>
    <col min="33" max="33" width="6.28125" style="1" customWidth="1"/>
    <col min="34" max="69" width="8.8515625" style="1" customWidth="1"/>
  </cols>
  <sheetData>
    <row r="1" spans="1:33" ht="12.75">
      <c r="A1" s="24" t="s">
        <v>0</v>
      </c>
      <c r="P1" s="3"/>
      <c r="Q1" s="3"/>
      <c r="S1" s="3"/>
      <c r="T1" s="3"/>
      <c r="U1" s="3"/>
      <c r="W1" s="3"/>
      <c r="AD1" s="3"/>
      <c r="AE1" s="3"/>
      <c r="AF1" s="3"/>
      <c r="AG1" s="3"/>
    </row>
    <row r="2" spans="1:33" ht="12.75">
      <c r="A2" s="24" t="s">
        <v>1</v>
      </c>
      <c r="P2" s="3"/>
      <c r="Q2" s="3"/>
      <c r="S2" s="3"/>
      <c r="T2" s="3"/>
      <c r="U2" s="3"/>
      <c r="W2" s="3"/>
      <c r="AD2" s="3"/>
      <c r="AE2" s="3"/>
      <c r="AF2" s="3"/>
      <c r="AG2" s="3"/>
    </row>
    <row r="3" spans="1:33" ht="12.75">
      <c r="A3" s="24" t="s">
        <v>2</v>
      </c>
      <c r="C3"/>
      <c r="D3"/>
      <c r="E3"/>
      <c r="F3"/>
      <c r="G3"/>
      <c r="H3"/>
      <c r="I3"/>
      <c r="J3"/>
      <c r="K3"/>
      <c r="P3" s="3"/>
      <c r="Q3" s="3"/>
      <c r="S3" s="3"/>
      <c r="T3" s="3"/>
      <c r="U3" s="3"/>
      <c r="W3" s="3"/>
      <c r="AD3" s="3"/>
      <c r="AE3" s="3"/>
      <c r="AF3" s="3"/>
      <c r="AG3" s="3"/>
    </row>
    <row r="4" spans="1:33" ht="12.75">
      <c r="A4" s="24"/>
      <c r="C4"/>
      <c r="D4"/>
      <c r="E4"/>
      <c r="F4"/>
      <c r="G4"/>
      <c r="H4"/>
      <c r="I4"/>
      <c r="J4"/>
      <c r="K4"/>
      <c r="P4" s="3"/>
      <c r="Q4" s="3"/>
      <c r="S4" s="3"/>
      <c r="T4" s="3"/>
      <c r="U4" s="3"/>
      <c r="W4" s="3"/>
      <c r="AD4" s="3"/>
      <c r="AE4" s="3"/>
      <c r="AF4" s="3"/>
      <c r="AG4" s="3"/>
    </row>
    <row r="5" spans="1:33" ht="12.75">
      <c r="A5" s="24"/>
      <c r="C5"/>
      <c r="D5"/>
      <c r="E5"/>
      <c r="F5"/>
      <c r="G5"/>
      <c r="H5"/>
      <c r="I5"/>
      <c r="J5"/>
      <c r="K5"/>
      <c r="P5" s="3"/>
      <c r="Q5" s="3"/>
      <c r="S5" s="3"/>
      <c r="T5" s="3"/>
      <c r="U5" s="3"/>
      <c r="W5" s="3"/>
      <c r="AD5" s="3"/>
      <c r="AE5" s="3"/>
      <c r="AF5" s="3"/>
      <c r="AG5" s="3"/>
    </row>
    <row r="6" spans="16:33" ht="12.75">
      <c r="P6" s="3"/>
      <c r="Q6" s="3"/>
      <c r="S6" s="3"/>
      <c r="T6" s="3"/>
      <c r="U6" s="3"/>
      <c r="W6" s="3"/>
      <c r="AD6" s="3"/>
      <c r="AE6" s="3"/>
      <c r="AF6" s="3"/>
      <c r="AG6" s="3"/>
    </row>
    <row r="8" spans="10:39" ht="12.75">
      <c r="J8" s="42"/>
      <c r="P8" s="2"/>
      <c r="Q8" s="3"/>
      <c r="S8" s="3"/>
      <c r="T8" s="3"/>
      <c r="U8" s="3"/>
      <c r="W8" s="3"/>
      <c r="AD8" s="3"/>
      <c r="AE8" s="3"/>
      <c r="AF8" s="3"/>
      <c r="AG8" s="3"/>
      <c r="AM8" s="5"/>
    </row>
    <row r="9" spans="3:30" ht="12.75">
      <c r="C9" s="8" t="s">
        <v>3</v>
      </c>
      <c r="D9" s="31" t="s">
        <v>4</v>
      </c>
      <c r="E9" s="34" t="s">
        <v>4</v>
      </c>
      <c r="F9" s="34" t="s">
        <v>4</v>
      </c>
      <c r="G9" s="34" t="s">
        <v>4</v>
      </c>
      <c r="H9" s="34" t="s">
        <v>4</v>
      </c>
      <c r="I9" s="45" t="s">
        <v>4</v>
      </c>
      <c r="J9" s="43"/>
      <c r="K9" s="9" t="s">
        <v>4</v>
      </c>
      <c r="L9" s="31" t="s">
        <v>4</v>
      </c>
      <c r="M9" s="9" t="s">
        <v>4</v>
      </c>
      <c r="N9" s="29" t="s">
        <v>5</v>
      </c>
      <c r="O9" s="12"/>
      <c r="P9" s="3"/>
      <c r="Q9" s="3"/>
      <c r="S9" s="3"/>
      <c r="T9" s="3"/>
      <c r="U9" s="3"/>
      <c r="W9" s="3"/>
      <c r="X9" s="31" t="s">
        <v>4</v>
      </c>
      <c r="Y9" s="96"/>
      <c r="Z9" s="31"/>
      <c r="AA9" s="96"/>
      <c r="AB9" s="31"/>
      <c r="AC9" s="31" t="s">
        <v>4</v>
      </c>
      <c r="AD9" s="3"/>
    </row>
    <row r="10" spans="1:29" ht="12.75">
      <c r="A10" t="s">
        <v>6</v>
      </c>
      <c r="C10" s="8" t="s">
        <v>7</v>
      </c>
      <c r="D10" s="11" t="s">
        <v>7</v>
      </c>
      <c r="E10" s="34" t="s">
        <v>8</v>
      </c>
      <c r="F10" s="34" t="s">
        <v>9</v>
      </c>
      <c r="G10" s="34" t="s">
        <v>8</v>
      </c>
      <c r="H10" s="34" t="s">
        <v>10</v>
      </c>
      <c r="I10" s="31" t="s">
        <v>11</v>
      </c>
      <c r="J10" s="43" t="s">
        <v>12</v>
      </c>
      <c r="K10" s="39" t="s">
        <v>13</v>
      </c>
      <c r="L10" s="31" t="s">
        <v>14</v>
      </c>
      <c r="M10" s="9" t="s">
        <v>14</v>
      </c>
      <c r="N10" s="29" t="s">
        <v>15</v>
      </c>
      <c r="O10" s="12" t="s">
        <v>14</v>
      </c>
      <c r="P10" s="11" t="s">
        <v>14</v>
      </c>
      <c r="Q10" s="11" t="s">
        <v>16</v>
      </c>
      <c r="R10" s="12" t="s">
        <v>17</v>
      </c>
      <c r="S10" s="11" t="s">
        <v>18</v>
      </c>
      <c r="T10" s="11" t="s">
        <v>19</v>
      </c>
      <c r="U10" s="11" t="s">
        <v>20</v>
      </c>
      <c r="V10" s="9" t="s">
        <v>21</v>
      </c>
      <c r="W10" s="8" t="s">
        <v>22</v>
      </c>
      <c r="X10" s="11" t="s">
        <v>7</v>
      </c>
      <c r="Y10" s="96" t="s">
        <v>23</v>
      </c>
      <c r="Z10" s="11" t="s">
        <v>24</v>
      </c>
      <c r="AA10" s="96" t="s">
        <v>25</v>
      </c>
      <c r="AB10" s="11" t="s">
        <v>25</v>
      </c>
      <c r="AC10" s="11" t="s">
        <v>7</v>
      </c>
    </row>
    <row r="11" spans="1:30" ht="12.75">
      <c r="A11" t="s">
        <v>26</v>
      </c>
      <c r="B11" s="22" t="s">
        <v>27</v>
      </c>
      <c r="C11" s="8" t="s">
        <v>28</v>
      </c>
      <c r="D11" s="11" t="s">
        <v>29</v>
      </c>
      <c r="E11" s="34" t="s">
        <v>30</v>
      </c>
      <c r="F11" s="34"/>
      <c r="G11" s="34" t="s">
        <v>30</v>
      </c>
      <c r="H11" s="34"/>
      <c r="I11" s="31"/>
      <c r="J11" s="43"/>
      <c r="K11" s="9"/>
      <c r="L11" s="31" t="s">
        <v>31</v>
      </c>
      <c r="M11" s="9" t="s">
        <v>32</v>
      </c>
      <c r="O11" s="46" t="s">
        <v>33</v>
      </c>
      <c r="P11" s="11" t="s">
        <v>34</v>
      </c>
      <c r="Q11" s="11" t="s">
        <v>35</v>
      </c>
      <c r="R11" s="12" t="s">
        <v>35</v>
      </c>
      <c r="S11" s="11" t="s">
        <v>35</v>
      </c>
      <c r="T11" s="11"/>
      <c r="U11" s="11"/>
      <c r="V11" s="9" t="s">
        <v>36</v>
      </c>
      <c r="W11" s="8"/>
      <c r="X11" s="11" t="s">
        <v>29</v>
      </c>
      <c r="Y11" s="96" t="s">
        <v>31</v>
      </c>
      <c r="Z11" s="11" t="s">
        <v>37</v>
      </c>
      <c r="AA11" s="96" t="s">
        <v>31</v>
      </c>
      <c r="AB11" s="11" t="s">
        <v>38</v>
      </c>
      <c r="AC11" s="11" t="s">
        <v>29</v>
      </c>
      <c r="AD11" s="13" t="s">
        <v>39</v>
      </c>
    </row>
    <row r="12" spans="2:30" ht="12.75">
      <c r="B12" s="25" t="s">
        <v>40</v>
      </c>
      <c r="C12" s="14" t="s">
        <v>40</v>
      </c>
      <c r="D12" s="16" t="s">
        <v>40</v>
      </c>
      <c r="E12" s="26" t="s">
        <v>40</v>
      </c>
      <c r="F12" s="26"/>
      <c r="G12" s="26" t="s">
        <v>40</v>
      </c>
      <c r="H12" s="26" t="s">
        <v>40</v>
      </c>
      <c r="I12" s="16" t="s">
        <v>40</v>
      </c>
      <c r="J12" s="44"/>
      <c r="K12" s="15"/>
      <c r="L12" s="16"/>
      <c r="M12" s="15"/>
      <c r="N12" s="26" t="s">
        <v>40</v>
      </c>
      <c r="O12" s="15" t="s">
        <v>40</v>
      </c>
      <c r="P12" s="16" t="s">
        <v>40</v>
      </c>
      <c r="Q12" s="16" t="s">
        <v>40</v>
      </c>
      <c r="R12" s="15" t="s">
        <v>40</v>
      </c>
      <c r="S12" s="16" t="s">
        <v>40</v>
      </c>
      <c r="T12" s="16"/>
      <c r="U12" s="16"/>
      <c r="V12" s="15" t="s">
        <v>40</v>
      </c>
      <c r="W12" s="14"/>
      <c r="X12" s="16" t="s">
        <v>40</v>
      </c>
      <c r="Y12" s="96"/>
      <c r="Z12" s="16"/>
      <c r="AA12" s="96"/>
      <c r="AB12" s="16"/>
      <c r="AC12" s="16" t="s">
        <v>40</v>
      </c>
      <c r="AD12" s="14" t="s">
        <v>40</v>
      </c>
    </row>
    <row r="13" spans="1:39" ht="12.75">
      <c r="A13">
        <v>180</v>
      </c>
      <c r="B13" s="52">
        <v>500</v>
      </c>
      <c r="C13">
        <v>0</v>
      </c>
      <c r="D13" s="30">
        <v>2.513</v>
      </c>
      <c r="E13" s="35">
        <v>7.6011</v>
      </c>
      <c r="F13" s="35">
        <v>32.6027</v>
      </c>
      <c r="G13" s="35">
        <v>7.6011</v>
      </c>
      <c r="H13" s="35">
        <v>1.0622</v>
      </c>
      <c r="I13" s="30">
        <v>85.4122</v>
      </c>
      <c r="J13" s="42">
        <f>((999.842594+6.794*10^-2*E13-9.0953*10^-3*E13^2+1.001685*10^-4*E13^3-1.12*10^-6*E13^4+6.536*10^-9*E13^5)+(0.8245-0.00409*E13+7.6438*10^-5*E13^2-8.2467*10^-7*E13^3+5.3875*10^-9*E13^4)*F13+(-5.72466*10^-3+1.0227*10^-4*E13-1.6546*10^-6*E13^2)*F13^1.5+4.8314*10^-4*F13^2)-1000</f>
        <v>25.448829245766774</v>
      </c>
      <c r="K13" s="23"/>
      <c r="L13" s="30">
        <v>274.03647</v>
      </c>
      <c r="M13" s="23">
        <v>6.29221</v>
      </c>
      <c r="O13" s="48"/>
      <c r="P13" s="38"/>
      <c r="Q13" s="30">
        <v>14.43042</v>
      </c>
      <c r="R13" s="23">
        <v>1.351499</v>
      </c>
      <c r="S13" s="30">
        <v>22.06987</v>
      </c>
      <c r="T13" s="23">
        <f>S13/Q13</f>
        <v>1.5293990057115456</v>
      </c>
      <c r="U13" s="23">
        <f aca="true" t="shared" si="0" ref="U13:U34">Q13/R13</f>
        <v>10.677344193373433</v>
      </c>
      <c r="V13" s="50">
        <v>0.409</v>
      </c>
      <c r="W13" s="17"/>
      <c r="X13" s="30">
        <v>2.513</v>
      </c>
      <c r="Y13" s="98"/>
      <c r="Z13" s="30"/>
      <c r="AA13" s="98"/>
      <c r="AB13" s="30"/>
      <c r="AC13" s="30">
        <v>2.513</v>
      </c>
      <c r="AD13" s="37"/>
      <c r="AH13" s="18"/>
      <c r="AI13" s="18"/>
      <c r="AM13" s="10"/>
    </row>
    <row r="14" spans="1:29" ht="12.75">
      <c r="A14">
        <v>180</v>
      </c>
      <c r="B14" s="52">
        <v>499</v>
      </c>
      <c r="C14">
        <v>10</v>
      </c>
      <c r="D14" s="30">
        <v>11.22</v>
      </c>
      <c r="E14" s="35">
        <v>7.4454</v>
      </c>
      <c r="F14" s="35">
        <v>32.648</v>
      </c>
      <c r="G14" s="35">
        <v>7.4454</v>
      </c>
      <c r="H14" s="35">
        <v>1.2034</v>
      </c>
      <c r="I14" s="30">
        <v>85.4122</v>
      </c>
      <c r="J14" s="42">
        <f aca="true" t="shared" si="1" ref="J14:J34">((999.842594+6.794*10^-2*E14-9.0953*10^-3*E14^2+1.001685*10^-4*E14^3-1.12*10^-6*E14^4+6.536*10^-9*E14^5)+(0.8245-0.00409*E14+7.6438*10^-5*E14^2-8.2467*10^-7*E14^3+5.3875*10^-9*E14^4)*F14+(-5.72466*10^-3+1.0227*10^-4*E14-1.6546*10^-6*E14^2)*F14^1.5+4.8314*10^-4*F14^2)-1000</f>
        <v>25.50615029050755</v>
      </c>
      <c r="L14" s="30">
        <v>275.12737</v>
      </c>
      <c r="M14" s="23">
        <v>6.31762</v>
      </c>
      <c r="N14" s="27">
        <v>32.6451</v>
      </c>
      <c r="O14" s="46">
        <v>7.18</v>
      </c>
      <c r="P14" s="38">
        <f>(O14*1000/22.4)/(1+J14/1000)</f>
        <v>312.56342460248754</v>
      </c>
      <c r="Q14" s="30">
        <v>14.90423</v>
      </c>
      <c r="R14" s="23">
        <v>1.379109</v>
      </c>
      <c r="S14" s="30">
        <v>22.06097</v>
      </c>
      <c r="T14" s="23">
        <f aca="true" t="shared" si="2" ref="T14:T34">S14/Q14</f>
        <v>1.4801818007371061</v>
      </c>
      <c r="U14" s="23">
        <f t="shared" si="0"/>
        <v>10.807144322892535</v>
      </c>
      <c r="V14" s="2">
        <v>0.475</v>
      </c>
      <c r="W14" s="1" t="s">
        <v>41</v>
      </c>
      <c r="X14" s="30">
        <v>11.22</v>
      </c>
      <c r="Y14" s="98"/>
      <c r="Z14" s="30"/>
      <c r="AA14" s="98"/>
      <c r="AB14" s="30"/>
      <c r="AC14" s="30">
        <v>11.22</v>
      </c>
    </row>
    <row r="15" spans="1:29" ht="12.75">
      <c r="A15">
        <v>180</v>
      </c>
      <c r="B15" s="52">
        <v>498</v>
      </c>
      <c r="C15">
        <v>25</v>
      </c>
      <c r="D15" s="30">
        <v>26.692</v>
      </c>
      <c r="E15" s="35">
        <v>7.0919</v>
      </c>
      <c r="F15" s="35">
        <v>32.6736</v>
      </c>
      <c r="G15" s="35">
        <v>7.0919</v>
      </c>
      <c r="H15" s="35">
        <v>1.2308</v>
      </c>
      <c r="I15" s="30">
        <v>85.8393</v>
      </c>
      <c r="J15" s="42">
        <f t="shared" si="1"/>
        <v>25.57461867583629</v>
      </c>
      <c r="L15" s="30">
        <v>275.99579</v>
      </c>
      <c r="M15" s="23">
        <v>6.33798</v>
      </c>
      <c r="Q15" s="30">
        <v>15.27236</v>
      </c>
      <c r="R15" s="23">
        <v>1.406714</v>
      </c>
      <c r="S15" s="30">
        <v>22.42823</v>
      </c>
      <c r="T15" s="23">
        <f t="shared" si="2"/>
        <v>1.4685503746637716</v>
      </c>
      <c r="U15" s="23">
        <f t="shared" si="0"/>
        <v>10.856762639740559</v>
      </c>
      <c r="V15" s="2">
        <v>0.473</v>
      </c>
      <c r="X15" s="30">
        <v>26.692</v>
      </c>
      <c r="Y15" s="98"/>
      <c r="Z15" s="30"/>
      <c r="AA15" s="98"/>
      <c r="AB15" s="30"/>
      <c r="AC15" s="30">
        <v>26.692</v>
      </c>
    </row>
    <row r="16" spans="1:29" ht="12.75">
      <c r="A16">
        <v>180</v>
      </c>
      <c r="B16" s="52">
        <v>497</v>
      </c>
      <c r="C16">
        <v>50</v>
      </c>
      <c r="D16" s="30">
        <v>52.101</v>
      </c>
      <c r="E16" s="35">
        <v>5.5217</v>
      </c>
      <c r="F16" s="35">
        <v>32.7488</v>
      </c>
      <c r="G16" s="35">
        <v>5.5217</v>
      </c>
      <c r="H16" s="35">
        <v>0.68462</v>
      </c>
      <c r="I16" s="30">
        <v>87.9261</v>
      </c>
      <c r="J16" s="42">
        <f t="shared" si="1"/>
        <v>25.83169784032816</v>
      </c>
      <c r="L16" s="30">
        <v>273.52417</v>
      </c>
      <c r="M16" s="23">
        <v>6.2828</v>
      </c>
      <c r="O16" s="46">
        <v>7.218</v>
      </c>
      <c r="P16" s="38">
        <f>(O16*1000/22.4)/(1+J16/1000)</f>
        <v>314.11794306564576</v>
      </c>
      <c r="Q16" s="30">
        <v>17.49263</v>
      </c>
      <c r="R16" s="23">
        <v>1.554315</v>
      </c>
      <c r="S16" s="30">
        <v>25.42985</v>
      </c>
      <c r="T16" s="23">
        <f t="shared" si="2"/>
        <v>1.4537465206775655</v>
      </c>
      <c r="U16" s="23">
        <f t="shared" si="0"/>
        <v>11.254237397181395</v>
      </c>
      <c r="V16" s="2">
        <v>0.297</v>
      </c>
      <c r="X16" s="30">
        <v>52.101</v>
      </c>
      <c r="Y16" s="98"/>
      <c r="Z16" s="30"/>
      <c r="AA16" s="98"/>
      <c r="AB16" s="30"/>
      <c r="AC16" s="30">
        <v>52.101</v>
      </c>
    </row>
    <row r="17" spans="1:29" ht="12.75">
      <c r="A17">
        <v>180</v>
      </c>
      <c r="B17" s="52">
        <v>496</v>
      </c>
      <c r="C17">
        <v>75</v>
      </c>
      <c r="D17" s="30">
        <v>73.801</v>
      </c>
      <c r="E17" s="35">
        <v>4.6857</v>
      </c>
      <c r="F17" s="35">
        <v>32.8334</v>
      </c>
      <c r="G17" s="35">
        <v>4.6857</v>
      </c>
      <c r="H17" s="35">
        <v>0.25535</v>
      </c>
      <c r="I17" s="30">
        <v>88.8145</v>
      </c>
      <c r="J17" s="42">
        <f t="shared" si="1"/>
        <v>25.992473641194465</v>
      </c>
      <c r="L17" s="30">
        <v>262.10427</v>
      </c>
      <c r="M17" s="23">
        <v>6.02143</v>
      </c>
      <c r="Q17" s="30">
        <v>20.24792</v>
      </c>
      <c r="R17" s="23">
        <v>1.7017</v>
      </c>
      <c r="S17" s="30">
        <v>29.18741</v>
      </c>
      <c r="T17" s="23">
        <f t="shared" si="2"/>
        <v>1.4415016456011283</v>
      </c>
      <c r="U17" s="23">
        <f t="shared" si="0"/>
        <v>11.898642533936652</v>
      </c>
      <c r="V17" s="2">
        <v>0.164</v>
      </c>
      <c r="X17" s="30">
        <v>73.801</v>
      </c>
      <c r="Y17" s="98"/>
      <c r="Z17" s="30"/>
      <c r="AA17" s="98"/>
      <c r="AB17" s="30"/>
      <c r="AC17" s="30">
        <v>73.801</v>
      </c>
    </row>
    <row r="18" spans="1:29" ht="12.75">
      <c r="A18">
        <v>180</v>
      </c>
      <c r="B18" s="52">
        <v>495</v>
      </c>
      <c r="C18">
        <v>100</v>
      </c>
      <c r="D18" s="30">
        <v>100.899</v>
      </c>
      <c r="E18" s="35">
        <v>4.1882</v>
      </c>
      <c r="F18" s="35">
        <v>33.0749</v>
      </c>
      <c r="G18" s="35">
        <v>4.1882</v>
      </c>
      <c r="H18" s="35">
        <v>0.068899</v>
      </c>
      <c r="I18" s="30">
        <v>89.1557</v>
      </c>
      <c r="J18" s="42">
        <f t="shared" si="1"/>
        <v>26.23627150640027</v>
      </c>
      <c r="L18" s="30">
        <v>226.52509</v>
      </c>
      <c r="M18" s="23">
        <v>5.20529</v>
      </c>
      <c r="O18" s="46">
        <v>5.843</v>
      </c>
      <c r="P18" s="38">
        <f>(O18*1000/22.4)/(1+J18/1000)</f>
        <v>254.17949211911818</v>
      </c>
      <c r="Q18" s="30">
        <v>26.04901</v>
      </c>
      <c r="R18" s="23">
        <v>2.037275</v>
      </c>
      <c r="S18" s="30">
        <v>40.88188</v>
      </c>
      <c r="T18" s="23">
        <f t="shared" si="2"/>
        <v>1.5694216402082077</v>
      </c>
      <c r="U18" s="23">
        <f t="shared" si="0"/>
        <v>12.786202157293442</v>
      </c>
      <c r="X18" s="30">
        <v>100.899</v>
      </c>
      <c r="Y18" s="98"/>
      <c r="Z18" s="30"/>
      <c r="AA18" s="98"/>
      <c r="AB18" s="30"/>
      <c r="AC18" s="30">
        <v>100.899</v>
      </c>
    </row>
    <row r="19" spans="1:29" ht="12.75">
      <c r="A19">
        <v>180</v>
      </c>
      <c r="B19" s="52">
        <v>494</v>
      </c>
      <c r="C19">
        <v>125</v>
      </c>
      <c r="D19" s="30">
        <v>124.86</v>
      </c>
      <c r="E19" s="35">
        <v>4.0611</v>
      </c>
      <c r="F19" s="35">
        <v>33.4586</v>
      </c>
      <c r="G19" s="35">
        <v>4.0611</v>
      </c>
      <c r="H19" s="35">
        <v>0.047201</v>
      </c>
      <c r="I19" s="30">
        <v>89.1807</v>
      </c>
      <c r="J19" s="42">
        <f t="shared" si="1"/>
        <v>26.554201496014002</v>
      </c>
      <c r="L19" s="30">
        <v>139.5575</v>
      </c>
      <c r="M19" s="23">
        <v>3.20787</v>
      </c>
      <c r="Q19" s="30">
        <v>33.70913</v>
      </c>
      <c r="R19" s="23">
        <v>2.485055</v>
      </c>
      <c r="S19" s="30">
        <v>58.69696</v>
      </c>
      <c r="T19" s="23">
        <f t="shared" si="2"/>
        <v>1.7412778081190465</v>
      </c>
      <c r="U19" s="23">
        <f t="shared" si="0"/>
        <v>13.564742027842442</v>
      </c>
      <c r="X19" s="30">
        <v>124.86</v>
      </c>
      <c r="Y19" s="98"/>
      <c r="Z19" s="30"/>
      <c r="AA19" s="98"/>
      <c r="AB19" s="30"/>
      <c r="AC19" s="30">
        <v>124.86</v>
      </c>
    </row>
    <row r="20" spans="1:29" ht="12.75">
      <c r="A20">
        <v>180</v>
      </c>
      <c r="B20" s="52">
        <v>493</v>
      </c>
      <c r="C20">
        <v>150</v>
      </c>
      <c r="D20" s="30">
        <v>152.998</v>
      </c>
      <c r="E20" s="35">
        <v>4.0248</v>
      </c>
      <c r="F20" s="35">
        <v>33.7184</v>
      </c>
      <c r="G20" s="35">
        <v>4.0248</v>
      </c>
      <c r="H20" s="35">
        <v>0.034664</v>
      </c>
      <c r="I20" s="30">
        <v>89.0616</v>
      </c>
      <c r="J20" s="42">
        <f t="shared" si="1"/>
        <v>26.764485111863905</v>
      </c>
      <c r="L20" s="30">
        <v>81.3194</v>
      </c>
      <c r="M20" s="23">
        <v>1.86959</v>
      </c>
      <c r="Q20" s="30">
        <v>39.58482</v>
      </c>
      <c r="R20" s="23">
        <v>2.818997</v>
      </c>
      <c r="S20" s="30">
        <v>73.55314</v>
      </c>
      <c r="T20" s="23">
        <f t="shared" si="2"/>
        <v>1.8581148025935195</v>
      </c>
      <c r="U20" s="23">
        <f t="shared" si="0"/>
        <v>14.04216464224687</v>
      </c>
      <c r="X20" s="30">
        <v>152.998</v>
      </c>
      <c r="Y20" s="98"/>
      <c r="Z20" s="30"/>
      <c r="AA20" s="98"/>
      <c r="AB20" s="30"/>
      <c r="AC20" s="30">
        <v>152.998</v>
      </c>
    </row>
    <row r="21" spans="1:29" ht="12.75">
      <c r="A21">
        <v>180</v>
      </c>
      <c r="B21" s="52">
        <v>492</v>
      </c>
      <c r="C21">
        <v>175</v>
      </c>
      <c r="D21" s="30">
        <v>175.313</v>
      </c>
      <c r="E21" s="35">
        <v>4.0591</v>
      </c>
      <c r="F21" s="35">
        <v>33.8318</v>
      </c>
      <c r="G21" s="35">
        <v>4.0591</v>
      </c>
      <c r="H21" s="35">
        <v>0.053512</v>
      </c>
      <c r="I21" s="30">
        <v>89.1404</v>
      </c>
      <c r="J21" s="42">
        <f t="shared" si="1"/>
        <v>26.85116596297712</v>
      </c>
      <c r="L21" s="30">
        <v>56.90417</v>
      </c>
      <c r="M21" s="23">
        <v>1.30838</v>
      </c>
      <c r="Q21" s="30">
        <v>41.9638</v>
      </c>
      <c r="R21" s="23">
        <v>2.946305</v>
      </c>
      <c r="S21" s="30">
        <v>80.81162</v>
      </c>
      <c r="T21" s="23">
        <f t="shared" si="2"/>
        <v>1.9257460001239164</v>
      </c>
      <c r="U21" s="23">
        <f t="shared" si="0"/>
        <v>14.242856730718644</v>
      </c>
      <c r="X21" s="30">
        <v>175.313</v>
      </c>
      <c r="Y21" s="98"/>
      <c r="Z21" s="30"/>
      <c r="AA21" s="98"/>
      <c r="AB21" s="30"/>
      <c r="AC21" s="30">
        <v>175.313</v>
      </c>
    </row>
    <row r="22" spans="1:29" ht="12.75">
      <c r="A22">
        <v>180</v>
      </c>
      <c r="B22" s="52">
        <v>491</v>
      </c>
      <c r="C22">
        <v>200</v>
      </c>
      <c r="D22" s="30">
        <v>200.381</v>
      </c>
      <c r="E22" s="35">
        <v>3.9742</v>
      </c>
      <c r="F22" s="35">
        <v>33.8812</v>
      </c>
      <c r="G22" s="35">
        <v>3.9742</v>
      </c>
      <c r="H22" s="35">
        <v>0.056836</v>
      </c>
      <c r="I22" s="30">
        <v>89.1869</v>
      </c>
      <c r="J22" s="42">
        <f t="shared" si="1"/>
        <v>26.899117851427718</v>
      </c>
      <c r="L22" s="30">
        <v>41.87805</v>
      </c>
      <c r="M22" s="23">
        <v>0.96293</v>
      </c>
      <c r="O22" s="46">
        <v>1.101</v>
      </c>
      <c r="P22" s="38">
        <f>(O22*1000/22.4)/(1+J22/1000)</f>
        <v>47.86427883697629</v>
      </c>
      <c r="Q22" s="30">
        <v>43.53339</v>
      </c>
      <c r="R22" s="23">
        <v>3.027995</v>
      </c>
      <c r="S22" s="30">
        <v>85.97733</v>
      </c>
      <c r="T22" s="23">
        <f t="shared" si="2"/>
        <v>1.9749743817331937</v>
      </c>
      <c r="U22" s="23">
        <f t="shared" si="0"/>
        <v>14.37696891837668</v>
      </c>
      <c r="X22" s="30">
        <v>200.381</v>
      </c>
      <c r="Y22" s="98"/>
      <c r="Z22" s="30"/>
      <c r="AA22" s="98"/>
      <c r="AB22" s="30"/>
      <c r="AC22" s="30">
        <v>200.381</v>
      </c>
    </row>
    <row r="23" spans="1:29" ht="12.75">
      <c r="A23">
        <v>180</v>
      </c>
      <c r="B23" s="52">
        <v>490</v>
      </c>
      <c r="C23">
        <v>250</v>
      </c>
      <c r="D23" s="30">
        <v>251.043</v>
      </c>
      <c r="E23" s="35">
        <v>3.8904</v>
      </c>
      <c r="F23" s="35">
        <v>33.9458</v>
      </c>
      <c r="G23" s="35">
        <v>3.8904</v>
      </c>
      <c r="H23" s="35">
        <v>0.061063</v>
      </c>
      <c r="I23" s="30">
        <v>89.1974</v>
      </c>
      <c r="J23" s="42">
        <f t="shared" si="1"/>
        <v>26.958990387099902</v>
      </c>
      <c r="L23" s="30">
        <v>28.30722</v>
      </c>
      <c r="M23" s="23">
        <v>0.65093</v>
      </c>
      <c r="Q23" s="30">
        <v>44.61157</v>
      </c>
      <c r="R23" s="23">
        <v>3.118502</v>
      </c>
      <c r="S23" s="30">
        <v>94.79726</v>
      </c>
      <c r="T23" s="23">
        <f t="shared" si="2"/>
        <v>2.124947855455434</v>
      </c>
      <c r="U23" s="23">
        <f t="shared" si="0"/>
        <v>14.305448577554223</v>
      </c>
      <c r="X23" s="30">
        <v>251.043</v>
      </c>
      <c r="Y23" s="98"/>
      <c r="Z23" s="30"/>
      <c r="AA23" s="98"/>
      <c r="AB23" s="30"/>
      <c r="AC23" s="30">
        <v>251.043</v>
      </c>
    </row>
    <row r="24" spans="1:29" ht="12.75">
      <c r="A24">
        <v>180</v>
      </c>
      <c r="B24" s="52">
        <v>489</v>
      </c>
      <c r="C24">
        <v>300</v>
      </c>
      <c r="D24" s="30">
        <v>301.058</v>
      </c>
      <c r="E24" s="35">
        <v>3.8545</v>
      </c>
      <c r="F24" s="35">
        <v>34.0122</v>
      </c>
      <c r="G24" s="35">
        <v>3.8545</v>
      </c>
      <c r="H24" s="35">
        <v>0.060329</v>
      </c>
      <c r="I24" s="30">
        <v>89.2824</v>
      </c>
      <c r="J24" s="42">
        <f t="shared" si="1"/>
        <v>27.015442330172164</v>
      </c>
      <c r="L24" s="30">
        <v>28.5266</v>
      </c>
      <c r="M24" s="23">
        <v>0.65601</v>
      </c>
      <c r="O24" s="46">
        <v>0.747</v>
      </c>
      <c r="P24" s="38">
        <f>(O24*1000/22.4)/(1+J24/1000)</f>
        <v>32.470995966770744</v>
      </c>
      <c r="Q24" s="30">
        <v>44.33592</v>
      </c>
      <c r="R24" s="23">
        <v>3.127419</v>
      </c>
      <c r="S24" s="30">
        <v>100.3752</v>
      </c>
      <c r="T24" s="23">
        <f t="shared" si="2"/>
        <v>2.2639701623424076</v>
      </c>
      <c r="U24" s="23">
        <f t="shared" si="0"/>
        <v>14.176520638903837</v>
      </c>
      <c r="X24" s="30">
        <v>301.058</v>
      </c>
      <c r="Y24" s="98"/>
      <c r="Z24" s="30"/>
      <c r="AA24" s="98"/>
      <c r="AB24" s="30"/>
      <c r="AC24" s="30">
        <v>301.058</v>
      </c>
    </row>
    <row r="25" spans="1:29" ht="12.75">
      <c r="A25">
        <v>180</v>
      </c>
      <c r="B25" s="52">
        <v>488</v>
      </c>
      <c r="C25" s="53">
        <v>300</v>
      </c>
      <c r="D25" s="30">
        <v>301.021</v>
      </c>
      <c r="E25" s="35">
        <v>3.8545</v>
      </c>
      <c r="F25" s="35">
        <v>34.0121</v>
      </c>
      <c r="G25" s="35">
        <v>3.8545</v>
      </c>
      <c r="H25" s="35">
        <v>0.060185</v>
      </c>
      <c r="I25" s="30">
        <v>89.2838</v>
      </c>
      <c r="J25" s="42">
        <f t="shared" si="1"/>
        <v>27.015362745761877</v>
      </c>
      <c r="L25" s="30">
        <v>28.4098</v>
      </c>
      <c r="M25" s="23">
        <v>0.65332</v>
      </c>
      <c r="O25" s="46">
        <v>0.726</v>
      </c>
      <c r="P25" s="38">
        <f>(O25*1000/22.4)/(1+J25/1000)</f>
        <v>31.55815916819695</v>
      </c>
      <c r="Q25" s="30">
        <v>44.43687</v>
      </c>
      <c r="R25" s="23">
        <v>3.11801</v>
      </c>
      <c r="S25" s="30">
        <v>99.59129</v>
      </c>
      <c r="T25" s="23">
        <f t="shared" si="2"/>
        <v>2.2411859791204916</v>
      </c>
      <c r="U25" s="23">
        <f t="shared" si="0"/>
        <v>14.25167655010728</v>
      </c>
      <c r="X25" s="30">
        <v>301.021</v>
      </c>
      <c r="Y25" s="98"/>
      <c r="Z25" s="30"/>
      <c r="AA25" s="98"/>
      <c r="AB25" s="30"/>
      <c r="AC25" s="30">
        <v>301.021</v>
      </c>
    </row>
    <row r="26" spans="1:29" ht="12.75">
      <c r="A26">
        <v>180</v>
      </c>
      <c r="B26" s="52">
        <v>487</v>
      </c>
      <c r="C26" s="53">
        <v>400</v>
      </c>
      <c r="D26" s="30">
        <v>399.753</v>
      </c>
      <c r="E26" s="35">
        <v>3.7501</v>
      </c>
      <c r="F26" s="35">
        <v>34.1007</v>
      </c>
      <c r="G26" s="35">
        <v>3.7501</v>
      </c>
      <c r="H26" s="35">
        <v>0.059236</v>
      </c>
      <c r="I26" s="30">
        <v>89.3235</v>
      </c>
      <c r="J26" s="42">
        <f t="shared" si="1"/>
        <v>27.096325035761083</v>
      </c>
      <c r="L26" s="30">
        <v>25.49748</v>
      </c>
      <c r="M26" s="23">
        <v>0.5864</v>
      </c>
      <c r="Q26" s="30">
        <v>43.99831</v>
      </c>
      <c r="R26" s="23">
        <v>3.126929</v>
      </c>
      <c r="S26" s="30">
        <v>109.047</v>
      </c>
      <c r="T26" s="23">
        <f t="shared" si="2"/>
        <v>2.4784361035685234</v>
      </c>
      <c r="U26" s="23">
        <f t="shared" si="0"/>
        <v>14.070773592876588</v>
      </c>
      <c r="X26" s="30">
        <v>399.753</v>
      </c>
      <c r="Y26" s="98"/>
      <c r="Z26" s="30"/>
      <c r="AA26" s="98"/>
      <c r="AB26" s="30"/>
      <c r="AC26" s="30">
        <v>399.753</v>
      </c>
    </row>
    <row r="27" spans="1:29" ht="12.75">
      <c r="A27">
        <v>180</v>
      </c>
      <c r="B27" s="52">
        <v>486</v>
      </c>
      <c r="C27">
        <v>500</v>
      </c>
      <c r="D27" s="30">
        <v>500.778</v>
      </c>
      <c r="E27" s="35">
        <v>3.5855</v>
      </c>
      <c r="F27" s="35">
        <v>34.1706</v>
      </c>
      <c r="G27" s="35">
        <v>3.5855</v>
      </c>
      <c r="H27" s="35">
        <v>0.059636</v>
      </c>
      <c r="I27" s="30">
        <v>89.3567</v>
      </c>
      <c r="J27" s="42">
        <f t="shared" si="1"/>
        <v>27.168214284977466</v>
      </c>
      <c r="L27" s="30">
        <v>20.84896</v>
      </c>
      <c r="M27" s="23">
        <v>0.47952</v>
      </c>
      <c r="Q27" s="30">
        <v>44.32049</v>
      </c>
      <c r="R27" s="23">
        <v>3.140381</v>
      </c>
      <c r="S27" s="30">
        <v>118.1474</v>
      </c>
      <c r="T27" s="23">
        <f t="shared" si="2"/>
        <v>2.6657512134906454</v>
      </c>
      <c r="U27" s="23">
        <f t="shared" si="0"/>
        <v>14.113093283904087</v>
      </c>
      <c r="X27" s="30">
        <v>500.778</v>
      </c>
      <c r="Y27" s="98"/>
      <c r="Z27" s="30"/>
      <c r="AA27" s="98"/>
      <c r="AB27" s="30"/>
      <c r="AC27" s="30">
        <v>500.778</v>
      </c>
    </row>
    <row r="28" spans="1:29" ht="12.75">
      <c r="A28">
        <v>180</v>
      </c>
      <c r="B28" s="52">
        <v>485</v>
      </c>
      <c r="C28" s="53">
        <v>600</v>
      </c>
      <c r="D28" s="30">
        <v>600.989</v>
      </c>
      <c r="E28" s="35">
        <v>3.4638</v>
      </c>
      <c r="F28" s="35">
        <v>34.2396</v>
      </c>
      <c r="G28" s="35">
        <v>3.4638</v>
      </c>
      <c r="H28" s="35">
        <v>0.058726</v>
      </c>
      <c r="I28" s="30">
        <v>89.3635</v>
      </c>
      <c r="J28" s="42">
        <f t="shared" si="1"/>
        <v>27.23499848892652</v>
      </c>
      <c r="L28" s="30">
        <v>20.93823</v>
      </c>
      <c r="M28" s="23">
        <v>0.48161</v>
      </c>
      <c r="O28" s="46">
        <v>0.538</v>
      </c>
      <c r="P28" s="38">
        <f>(O28*1000/22.4)/(1+J28/1000)</f>
        <v>23.381073637665835</v>
      </c>
      <c r="Q28" s="30">
        <v>44.31661</v>
      </c>
      <c r="R28" s="23">
        <v>3.1266</v>
      </c>
      <c r="S28" s="30">
        <v>124.1663</v>
      </c>
      <c r="T28" s="23">
        <f t="shared" si="2"/>
        <v>2.8018004987294836</v>
      </c>
      <c r="U28" s="23">
        <f t="shared" si="0"/>
        <v>14.174058082261881</v>
      </c>
      <c r="X28" s="30">
        <v>600.989</v>
      </c>
      <c r="Y28" s="98"/>
      <c r="Z28" s="30"/>
      <c r="AA28" s="98"/>
      <c r="AB28" s="30"/>
      <c r="AC28" s="30">
        <v>600.989</v>
      </c>
    </row>
    <row r="29" spans="1:29" ht="12.75">
      <c r="A29">
        <v>180</v>
      </c>
      <c r="B29" s="52">
        <v>484</v>
      </c>
      <c r="C29" s="53">
        <v>800</v>
      </c>
      <c r="D29" s="30">
        <v>801.072</v>
      </c>
      <c r="E29" s="35">
        <v>3.1174</v>
      </c>
      <c r="F29" s="35">
        <v>34.3241</v>
      </c>
      <c r="G29" s="35">
        <v>3.1174</v>
      </c>
      <c r="H29" s="35">
        <v>0.058174</v>
      </c>
      <c r="I29" s="30">
        <v>89.3697</v>
      </c>
      <c r="J29" s="42">
        <f t="shared" si="1"/>
        <v>27.335063956717022</v>
      </c>
      <c r="L29" s="30">
        <v>20.1091</v>
      </c>
      <c r="M29" s="23">
        <v>0.46258</v>
      </c>
      <c r="Q29" s="30">
        <v>44.53022</v>
      </c>
      <c r="R29" s="23">
        <v>3.158201</v>
      </c>
      <c r="S29" s="30">
        <v>138.9823</v>
      </c>
      <c r="T29" s="23">
        <f t="shared" si="2"/>
        <v>3.121078225079508</v>
      </c>
      <c r="U29" s="23">
        <f t="shared" si="0"/>
        <v>14.099868881049685</v>
      </c>
      <c r="X29" s="30">
        <v>801.072</v>
      </c>
      <c r="Y29" s="98"/>
      <c r="Z29" s="30"/>
      <c r="AA29" s="98"/>
      <c r="AB29" s="30"/>
      <c r="AC29" s="30">
        <v>801.072</v>
      </c>
    </row>
    <row r="30" spans="1:29" ht="12.75">
      <c r="A30">
        <v>180</v>
      </c>
      <c r="B30" s="52">
        <v>483</v>
      </c>
      <c r="C30" s="53">
        <v>1000</v>
      </c>
      <c r="D30" s="30">
        <v>1000.293</v>
      </c>
      <c r="E30" s="35">
        <v>2.8446</v>
      </c>
      <c r="F30" s="35">
        <v>34.3893</v>
      </c>
      <c r="G30" s="35">
        <v>2.8446</v>
      </c>
      <c r="H30" s="35">
        <v>0.057017</v>
      </c>
      <c r="I30" s="30">
        <v>89.3747</v>
      </c>
      <c r="J30" s="42">
        <f t="shared" si="1"/>
        <v>27.411866873675308</v>
      </c>
      <c r="L30" s="30">
        <v>18.02281</v>
      </c>
      <c r="M30" s="23">
        <v>0.41462</v>
      </c>
      <c r="O30" s="46">
        <v>0.439</v>
      </c>
      <c r="P30" s="38">
        <f>(O30*1000/22.4)/(1+J30/1000)</f>
        <v>19.075324042489353</v>
      </c>
      <c r="Q30" s="30">
        <v>44.79823</v>
      </c>
      <c r="R30" s="23">
        <v>3.167111</v>
      </c>
      <c r="S30" s="30">
        <v>149.1677</v>
      </c>
      <c r="T30" s="23">
        <f t="shared" si="2"/>
        <v>3.3297677162691475</v>
      </c>
      <c r="U30" s="23">
        <f t="shared" si="0"/>
        <v>14.144824731435053</v>
      </c>
      <c r="X30" s="30">
        <v>1000.293</v>
      </c>
      <c r="Y30" s="98"/>
      <c r="Z30" s="30"/>
      <c r="AA30" s="98"/>
      <c r="AB30" s="30"/>
      <c r="AC30" s="30">
        <v>1000.293</v>
      </c>
    </row>
    <row r="31" spans="1:29" ht="12.75">
      <c r="A31">
        <v>180</v>
      </c>
      <c r="B31" s="52">
        <v>482</v>
      </c>
      <c r="C31" s="53">
        <v>1250</v>
      </c>
      <c r="D31" s="30">
        <v>1252.123</v>
      </c>
      <c r="E31" s="35">
        <v>2.5137</v>
      </c>
      <c r="F31" s="35">
        <v>34.4627</v>
      </c>
      <c r="G31" s="35">
        <v>2.5137</v>
      </c>
      <c r="H31" s="35">
        <v>0.057291</v>
      </c>
      <c r="I31" s="30">
        <v>89.3883</v>
      </c>
      <c r="J31" s="42">
        <f t="shared" si="1"/>
        <v>27.49937215499517</v>
      </c>
      <c r="L31" s="30">
        <v>19.44199</v>
      </c>
      <c r="M31" s="23">
        <v>0.44731</v>
      </c>
      <c r="Q31" s="30">
        <v>45.17514</v>
      </c>
      <c r="R31" s="23">
        <v>3.176017</v>
      </c>
      <c r="S31" s="30">
        <v>159.9844</v>
      </c>
      <c r="T31" s="23">
        <f t="shared" si="2"/>
        <v>3.541425660219315</v>
      </c>
      <c r="U31" s="23">
        <f t="shared" si="0"/>
        <v>14.223834444211098</v>
      </c>
      <c r="X31" s="30">
        <v>1252.123</v>
      </c>
      <c r="Y31" s="98"/>
      <c r="Z31" s="30"/>
      <c r="AA31" s="98"/>
      <c r="AB31" s="30"/>
      <c r="AC31" s="30">
        <v>1252.123</v>
      </c>
    </row>
    <row r="32" spans="1:29" ht="12.75">
      <c r="A32">
        <v>180</v>
      </c>
      <c r="B32" s="52">
        <v>481</v>
      </c>
      <c r="C32" s="53">
        <v>1500</v>
      </c>
      <c r="D32" s="30">
        <v>1501.73</v>
      </c>
      <c r="E32" s="35">
        <v>2.2802</v>
      </c>
      <c r="F32" s="35">
        <v>34.5135</v>
      </c>
      <c r="G32" s="35">
        <v>2.2802</v>
      </c>
      <c r="H32" s="35">
        <v>0.05674</v>
      </c>
      <c r="I32" s="30">
        <v>89.4085</v>
      </c>
      <c r="J32" s="42">
        <f t="shared" si="1"/>
        <v>27.559581355116052</v>
      </c>
      <c r="L32" s="30">
        <v>26.76881</v>
      </c>
      <c r="M32" s="23">
        <v>0.61592</v>
      </c>
      <c r="N32" s="27">
        <v>34.5096</v>
      </c>
      <c r="O32" s="46">
        <v>0.697</v>
      </c>
      <c r="P32" s="38">
        <f>(O32*1000/22.4)/(1+J32/1000)</f>
        <v>30.281525269353672</v>
      </c>
      <c r="Q32" s="30">
        <v>44.19241</v>
      </c>
      <c r="R32" s="23">
        <v>3.121408</v>
      </c>
      <c r="S32" s="30">
        <v>166.8957</v>
      </c>
      <c r="T32" s="23">
        <f t="shared" si="2"/>
        <v>3.776569324913486</v>
      </c>
      <c r="U32" s="23">
        <f t="shared" si="0"/>
        <v>14.157844793119002</v>
      </c>
      <c r="X32" s="30">
        <v>1501.73</v>
      </c>
      <c r="Y32" s="98"/>
      <c r="Z32" s="30"/>
      <c r="AA32" s="98"/>
      <c r="AB32" s="30"/>
      <c r="AC32" s="30">
        <v>1501.73</v>
      </c>
    </row>
    <row r="33" spans="1:29" ht="12.75">
      <c r="A33">
        <v>180</v>
      </c>
      <c r="B33" s="52">
        <v>480</v>
      </c>
      <c r="C33" s="53">
        <v>1750</v>
      </c>
      <c r="D33" s="30">
        <v>1749.543</v>
      </c>
      <c r="E33" s="35">
        <v>2.0881</v>
      </c>
      <c r="F33" s="35">
        <v>34.5557</v>
      </c>
      <c r="G33" s="35">
        <v>2.0881</v>
      </c>
      <c r="H33" s="35">
        <v>0.05596</v>
      </c>
      <c r="I33" s="30">
        <v>89.4226</v>
      </c>
      <c r="J33" s="42">
        <f t="shared" si="1"/>
        <v>27.60897635387073</v>
      </c>
      <c r="L33" s="30">
        <v>38.51002</v>
      </c>
      <c r="M33" s="23">
        <v>0.88611</v>
      </c>
      <c r="N33" s="27">
        <v>34.5513</v>
      </c>
      <c r="Q33" s="30">
        <v>43.64518</v>
      </c>
      <c r="R33" s="23">
        <v>3.071311</v>
      </c>
      <c r="S33" s="30">
        <v>169.0803</v>
      </c>
      <c r="T33" s="23">
        <f t="shared" si="2"/>
        <v>3.8739741708019073</v>
      </c>
      <c r="U33" s="23">
        <f t="shared" si="0"/>
        <v>14.210602573298504</v>
      </c>
      <c r="X33" s="30">
        <v>1749.543</v>
      </c>
      <c r="Y33" s="98"/>
      <c r="Z33" s="30"/>
      <c r="AA33" s="98"/>
      <c r="AB33" s="30"/>
      <c r="AC33" s="30">
        <v>1749.543</v>
      </c>
    </row>
    <row r="34" spans="1:29" ht="12.75">
      <c r="A34">
        <v>180</v>
      </c>
      <c r="B34" s="52">
        <v>479</v>
      </c>
      <c r="C34" s="53">
        <v>2000</v>
      </c>
      <c r="D34" s="30">
        <v>1999.413</v>
      </c>
      <c r="E34" s="35">
        <v>1.9347</v>
      </c>
      <c r="F34" s="35">
        <v>34.5881</v>
      </c>
      <c r="G34" s="35">
        <v>1.9347</v>
      </c>
      <c r="H34" s="35">
        <v>0.054507</v>
      </c>
      <c r="I34" s="30">
        <v>89.4215</v>
      </c>
      <c r="J34" s="42">
        <f t="shared" si="1"/>
        <v>27.647076982816998</v>
      </c>
      <c r="L34" s="30">
        <v>51.38669</v>
      </c>
      <c r="M34" s="23">
        <v>1.18244</v>
      </c>
      <c r="N34" s="27">
        <v>34.5827</v>
      </c>
      <c r="O34" s="46">
        <v>1.348</v>
      </c>
      <c r="P34" s="38">
        <f>(O34*1000/22.4)/(1+J34/1000)</f>
        <v>58.559570475553116</v>
      </c>
      <c r="Q34" s="30">
        <v>42.7182</v>
      </c>
      <c r="R34" s="23">
        <v>3.007564</v>
      </c>
      <c r="S34" s="30">
        <v>172.0597</v>
      </c>
      <c r="T34" s="23">
        <f t="shared" si="2"/>
        <v>4.027784410391823</v>
      </c>
      <c r="U34" s="23">
        <f t="shared" si="0"/>
        <v>14.20358802007206</v>
      </c>
      <c r="X34" s="30">
        <v>1999.413</v>
      </c>
      <c r="Y34" s="98"/>
      <c r="Z34" s="30"/>
      <c r="AA34" s="98"/>
      <c r="AB34" s="30"/>
      <c r="AC34" s="30">
        <v>1999.413</v>
      </c>
    </row>
    <row r="35" spans="1:39" ht="12.75">
      <c r="A35">
        <v>181</v>
      </c>
      <c r="B35" s="52">
        <v>513</v>
      </c>
      <c r="C35">
        <v>0</v>
      </c>
      <c r="D35" s="30">
        <v>3.248</v>
      </c>
      <c r="E35" s="35">
        <v>7.2553</v>
      </c>
      <c r="F35" s="35">
        <v>32.5916</v>
      </c>
      <c r="G35" s="35">
        <v>7.2553</v>
      </c>
      <c r="H35" s="35">
        <v>0.16353</v>
      </c>
      <c r="I35" s="30">
        <v>86.2708</v>
      </c>
      <c r="J35" s="42">
        <f aca="true" t="shared" si="3" ref="J35:J47">((999.842594+6.794*10^-2*E35-9.0953*10^-3*E35^2+1.001685*10^-4*E35^3-1.12*10^-6*E35^4+6.536*10^-9*E35^5)+(0.8245-0.00409*E35+7.6438*10^-5*E35^2-8.2467*10^-7*E35^3+5.3875*10^-9*E35^4)*F35+(-5.72466*10^-3+1.0227*10^-4*E35-1.6546*10^-6*E35^2)*F35^1.5+4.8314*10^-4*F35^2)-1000</f>
        <v>25.48794231668262</v>
      </c>
      <c r="K35" s="30">
        <v>441.99</v>
      </c>
      <c r="L35" s="23">
        <v>160.06994</v>
      </c>
      <c r="M35" s="30">
        <v>3.67554</v>
      </c>
      <c r="O35" s="48"/>
      <c r="P35" s="38"/>
      <c r="Q35" s="30"/>
      <c r="R35" s="23"/>
      <c r="S35" s="30"/>
      <c r="T35" s="23"/>
      <c r="U35" s="23"/>
      <c r="V35" s="50">
        <v>0.443</v>
      </c>
      <c r="W35" s="17" t="s">
        <v>41</v>
      </c>
      <c r="X35" s="30">
        <v>3.248</v>
      </c>
      <c r="Y35" s="98"/>
      <c r="Z35" s="30"/>
      <c r="AA35" s="98"/>
      <c r="AB35" s="30"/>
      <c r="AC35" s="30">
        <v>2.513</v>
      </c>
      <c r="AD35" s="37"/>
      <c r="AH35" s="18"/>
      <c r="AI35" s="18"/>
      <c r="AM35" s="10"/>
    </row>
    <row r="36" spans="1:39" ht="12.75">
      <c r="A36">
        <v>181</v>
      </c>
      <c r="B36" s="52">
        <v>512</v>
      </c>
      <c r="C36">
        <v>5</v>
      </c>
      <c r="D36" s="30">
        <v>5.787</v>
      </c>
      <c r="E36" s="35">
        <v>7.1763</v>
      </c>
      <c r="F36" s="35">
        <v>32.649</v>
      </c>
      <c r="G36" s="35">
        <v>7.1763</v>
      </c>
      <c r="H36" s="35">
        <v>0.20719</v>
      </c>
      <c r="I36" s="30">
        <v>86.0766</v>
      </c>
      <c r="J36" s="42">
        <f t="shared" si="3"/>
        <v>25.543847412031027</v>
      </c>
      <c r="K36" s="30">
        <v>279.15</v>
      </c>
      <c r="L36" s="23">
        <v>276.33763</v>
      </c>
      <c r="M36" s="30">
        <v>6.34564</v>
      </c>
      <c r="O36" s="48"/>
      <c r="P36" s="38"/>
      <c r="Q36" s="30"/>
      <c r="R36" s="23"/>
      <c r="S36" s="30"/>
      <c r="T36" s="23"/>
      <c r="U36" s="23"/>
      <c r="V36" s="50"/>
      <c r="W36" s="17"/>
      <c r="X36" s="30">
        <v>5.787</v>
      </c>
      <c r="Y36" s="98"/>
      <c r="Z36" s="30"/>
      <c r="AA36" s="98"/>
      <c r="AB36" s="30"/>
      <c r="AC36" s="30"/>
      <c r="AD36" s="37"/>
      <c r="AH36" s="18"/>
      <c r="AI36" s="18"/>
      <c r="AM36" s="10"/>
    </row>
    <row r="37" spans="1:39" ht="12.75">
      <c r="A37">
        <v>181</v>
      </c>
      <c r="B37" s="52">
        <v>511</v>
      </c>
      <c r="C37">
        <v>10</v>
      </c>
      <c r="D37" s="30">
        <v>10.455</v>
      </c>
      <c r="E37" s="35">
        <v>7.1607</v>
      </c>
      <c r="F37" s="35">
        <v>32.6531</v>
      </c>
      <c r="G37" s="35">
        <v>7.1607</v>
      </c>
      <c r="H37" s="35">
        <v>0.35695</v>
      </c>
      <c r="I37" s="64">
        <v>59.8182</v>
      </c>
      <c r="J37" s="42">
        <f t="shared" si="3"/>
        <v>25.549188557497246</v>
      </c>
      <c r="K37" s="30">
        <v>163.98</v>
      </c>
      <c r="L37" s="23">
        <v>276.25308</v>
      </c>
      <c r="M37" s="30">
        <v>6.34373</v>
      </c>
      <c r="O37" s="48"/>
      <c r="P37" s="38"/>
      <c r="Q37" s="30"/>
      <c r="R37" s="23"/>
      <c r="S37" s="30"/>
      <c r="T37" s="23"/>
      <c r="U37" s="23"/>
      <c r="V37" s="50">
        <v>0.499</v>
      </c>
      <c r="W37" s="17" t="s">
        <v>41</v>
      </c>
      <c r="X37" s="30">
        <v>10.455</v>
      </c>
      <c r="Y37" s="98"/>
      <c r="Z37" s="30"/>
      <c r="AA37" s="98"/>
      <c r="AB37" s="30"/>
      <c r="AC37" s="30"/>
      <c r="AD37" s="37"/>
      <c r="AH37" s="18"/>
      <c r="AI37" s="18"/>
      <c r="AM37" s="10"/>
    </row>
    <row r="38" spans="1:39" ht="12.75">
      <c r="A38">
        <v>181</v>
      </c>
      <c r="B38" s="52">
        <v>510</v>
      </c>
      <c r="C38">
        <v>15</v>
      </c>
      <c r="D38" s="30">
        <v>15.163</v>
      </c>
      <c r="E38" s="35">
        <v>7.1204</v>
      </c>
      <c r="F38" s="35">
        <v>32.6639</v>
      </c>
      <c r="G38" s="35">
        <v>7.1204</v>
      </c>
      <c r="H38" s="35">
        <v>0.58339</v>
      </c>
      <c r="I38" s="30">
        <v>86.019</v>
      </c>
      <c r="J38" s="42">
        <f t="shared" si="3"/>
        <v>25.56313931863292</v>
      </c>
      <c r="K38" s="30">
        <v>115.56</v>
      </c>
      <c r="L38" s="23">
        <v>276.13645</v>
      </c>
      <c r="M38" s="30">
        <v>6.34114</v>
      </c>
      <c r="O38" s="48"/>
      <c r="P38" s="38"/>
      <c r="Q38" s="30"/>
      <c r="R38" s="23"/>
      <c r="S38" s="30"/>
      <c r="T38" s="23"/>
      <c r="U38" s="23"/>
      <c r="V38" s="50"/>
      <c r="W38" s="17"/>
      <c r="X38" s="30">
        <v>15.163</v>
      </c>
      <c r="Y38" s="98"/>
      <c r="Z38" s="30"/>
      <c r="AA38" s="98"/>
      <c r="AB38" s="30"/>
      <c r="AC38" s="30"/>
      <c r="AD38" s="37"/>
      <c r="AH38" s="18"/>
      <c r="AI38" s="18"/>
      <c r="AM38" s="10"/>
    </row>
    <row r="39" spans="1:39" ht="12.75">
      <c r="A39">
        <v>181</v>
      </c>
      <c r="B39" s="52">
        <v>509</v>
      </c>
      <c r="C39">
        <v>20</v>
      </c>
      <c r="D39" s="30">
        <v>19.829</v>
      </c>
      <c r="E39" s="35">
        <v>7.0816</v>
      </c>
      <c r="F39" s="35">
        <v>32.6655</v>
      </c>
      <c r="G39" s="35">
        <v>7.0816</v>
      </c>
      <c r="H39" s="35">
        <v>0.69479</v>
      </c>
      <c r="I39" s="30">
        <v>86.2359</v>
      </c>
      <c r="J39" s="42">
        <f t="shared" si="3"/>
        <v>25.56963095714127</v>
      </c>
      <c r="K39" s="30">
        <v>81.276</v>
      </c>
      <c r="L39" s="23">
        <v>275.6822</v>
      </c>
      <c r="M39" s="30">
        <v>6.33075</v>
      </c>
      <c r="O39" s="48"/>
      <c r="P39" s="38"/>
      <c r="Q39" s="30"/>
      <c r="R39" s="23"/>
      <c r="S39" s="30"/>
      <c r="T39" s="23"/>
      <c r="U39" s="23"/>
      <c r="V39" s="50">
        <v>0.515</v>
      </c>
      <c r="W39" s="17" t="s">
        <v>41</v>
      </c>
      <c r="X39" s="30">
        <v>19.829</v>
      </c>
      <c r="Y39" s="98"/>
      <c r="Z39" s="30"/>
      <c r="AA39" s="98"/>
      <c r="AB39" s="30"/>
      <c r="AC39" s="30"/>
      <c r="AD39" s="37"/>
      <c r="AH39" s="18"/>
      <c r="AI39" s="18"/>
      <c r="AM39" s="10"/>
    </row>
    <row r="40" spans="1:39" ht="12.75">
      <c r="A40">
        <v>181</v>
      </c>
      <c r="B40" s="52">
        <v>508</v>
      </c>
      <c r="C40">
        <v>25</v>
      </c>
      <c r="D40" s="30">
        <v>25.123</v>
      </c>
      <c r="E40" s="35">
        <v>7.0353</v>
      </c>
      <c r="F40" s="35">
        <v>32.6671</v>
      </c>
      <c r="G40" s="35">
        <v>7.0353</v>
      </c>
      <c r="H40" s="35">
        <v>0.77265</v>
      </c>
      <c r="I40" s="30">
        <v>86.5084</v>
      </c>
      <c r="J40" s="42">
        <f t="shared" si="3"/>
        <v>25.57711224625882</v>
      </c>
      <c r="K40" s="30">
        <v>58.565</v>
      </c>
      <c r="L40" s="23">
        <v>275.70991</v>
      </c>
      <c r="M40" s="30">
        <v>6.33143</v>
      </c>
      <c r="O40" s="48"/>
      <c r="P40" s="38"/>
      <c r="Q40" s="30"/>
      <c r="R40" s="23"/>
      <c r="S40" s="30"/>
      <c r="T40" s="23"/>
      <c r="U40" s="23"/>
      <c r="V40" s="50"/>
      <c r="W40" s="17"/>
      <c r="X40" s="30">
        <v>25.123</v>
      </c>
      <c r="Y40" s="98"/>
      <c r="Z40" s="30"/>
      <c r="AA40" s="98"/>
      <c r="AB40" s="30"/>
      <c r="AC40" s="30"/>
      <c r="AD40" s="37"/>
      <c r="AH40" s="18"/>
      <c r="AI40" s="18"/>
      <c r="AM40" s="10"/>
    </row>
    <row r="41" spans="1:39" ht="12.75">
      <c r="A41">
        <v>181</v>
      </c>
      <c r="B41" s="52">
        <v>507</v>
      </c>
      <c r="C41">
        <v>30</v>
      </c>
      <c r="D41" s="30">
        <v>30.264</v>
      </c>
      <c r="E41" s="35">
        <v>6.2176</v>
      </c>
      <c r="F41" s="35">
        <v>32.7563</v>
      </c>
      <c r="G41" s="35">
        <v>6.2176</v>
      </c>
      <c r="H41" s="35">
        <v>0.71665</v>
      </c>
      <c r="I41" s="30">
        <v>87.2679</v>
      </c>
      <c r="J41" s="42">
        <f t="shared" si="3"/>
        <v>25.753400395267818</v>
      </c>
      <c r="K41" s="30">
        <v>39.077</v>
      </c>
      <c r="L41" s="23">
        <v>278.79145</v>
      </c>
      <c r="M41" s="30">
        <v>6.4033</v>
      </c>
      <c r="O41" s="48"/>
      <c r="P41" s="38"/>
      <c r="Q41" s="30"/>
      <c r="R41" s="23"/>
      <c r="S41" s="30"/>
      <c r="T41" s="23"/>
      <c r="U41" s="23"/>
      <c r="V41" s="50">
        <v>0.41</v>
      </c>
      <c r="W41" s="17" t="s">
        <v>41</v>
      </c>
      <c r="X41" s="30">
        <v>30.264</v>
      </c>
      <c r="Y41" s="98"/>
      <c r="Z41" s="30"/>
      <c r="AA41" s="98"/>
      <c r="AB41" s="30"/>
      <c r="AC41" s="30"/>
      <c r="AD41" s="37"/>
      <c r="AH41" s="18"/>
      <c r="AI41" s="18"/>
      <c r="AM41" s="10"/>
    </row>
    <row r="42" spans="1:39" ht="12.75">
      <c r="A42">
        <v>181</v>
      </c>
      <c r="B42" s="52">
        <v>506</v>
      </c>
      <c r="C42">
        <v>35</v>
      </c>
      <c r="D42" s="30">
        <v>34.607</v>
      </c>
      <c r="E42" s="35">
        <v>6.0858</v>
      </c>
      <c r="F42" s="35">
        <v>32.7664</v>
      </c>
      <c r="G42" s="35">
        <v>6.0858</v>
      </c>
      <c r="H42" s="35">
        <v>0.82236</v>
      </c>
      <c r="I42" s="30">
        <v>87.627</v>
      </c>
      <c r="J42" s="42">
        <f t="shared" si="3"/>
        <v>25.777758017503857</v>
      </c>
      <c r="K42" s="30">
        <v>28.532</v>
      </c>
      <c r="L42" s="23">
        <v>277.50128</v>
      </c>
      <c r="M42" s="30">
        <v>6.37382</v>
      </c>
      <c r="O42" s="48"/>
      <c r="P42" s="38"/>
      <c r="Q42" s="30"/>
      <c r="R42" s="23"/>
      <c r="S42" s="30"/>
      <c r="T42" s="23"/>
      <c r="U42" s="23"/>
      <c r="V42" s="50"/>
      <c r="W42" s="17"/>
      <c r="X42" s="30">
        <v>34.607</v>
      </c>
      <c r="Y42" s="98"/>
      <c r="Z42" s="30"/>
      <c r="AA42" s="98"/>
      <c r="AB42" s="30"/>
      <c r="AC42" s="30"/>
      <c r="AD42" s="37"/>
      <c r="AH42" s="18"/>
      <c r="AI42" s="18"/>
      <c r="AM42" s="10"/>
    </row>
    <row r="43" spans="1:39" ht="12.75">
      <c r="A43">
        <v>181</v>
      </c>
      <c r="B43" s="52">
        <v>505</v>
      </c>
      <c r="C43">
        <v>40</v>
      </c>
      <c r="D43" s="30">
        <v>41.688</v>
      </c>
      <c r="E43" s="35">
        <v>5.3686</v>
      </c>
      <c r="F43" s="35">
        <v>32.7875</v>
      </c>
      <c r="G43" s="35">
        <v>5.3686</v>
      </c>
      <c r="H43" s="35">
        <v>0.64575</v>
      </c>
      <c r="I43" s="30">
        <v>88.5107</v>
      </c>
      <c r="J43" s="42">
        <f t="shared" si="3"/>
        <v>25.880097501843238</v>
      </c>
      <c r="K43" s="30">
        <v>17.849</v>
      </c>
      <c r="L43" s="23">
        <v>274.95992</v>
      </c>
      <c r="M43" s="30">
        <v>6.31607</v>
      </c>
      <c r="O43" s="48"/>
      <c r="P43" s="38"/>
      <c r="Q43" s="30"/>
      <c r="R43" s="23"/>
      <c r="S43" s="30"/>
      <c r="T43" s="23"/>
      <c r="U43" s="23"/>
      <c r="V43" s="50"/>
      <c r="W43" s="17"/>
      <c r="X43" s="30">
        <v>41.688</v>
      </c>
      <c r="Y43" s="98"/>
      <c r="Z43" s="30"/>
      <c r="AA43" s="98"/>
      <c r="AB43" s="30"/>
      <c r="AC43" s="30"/>
      <c r="AD43" s="37"/>
      <c r="AH43" s="18"/>
      <c r="AI43" s="18"/>
      <c r="AM43" s="10"/>
    </row>
    <row r="44" spans="1:39" ht="12.75">
      <c r="A44">
        <v>181</v>
      </c>
      <c r="B44" s="52">
        <v>504</v>
      </c>
      <c r="C44">
        <v>50</v>
      </c>
      <c r="D44" s="30">
        <v>48.709</v>
      </c>
      <c r="E44" s="35">
        <v>5.1684</v>
      </c>
      <c r="F44" s="35">
        <v>32.841</v>
      </c>
      <c r="G44" s="35">
        <v>5.1684</v>
      </c>
      <c r="H44" s="35">
        <v>0.47885</v>
      </c>
      <c r="I44" s="30">
        <v>88.9049</v>
      </c>
      <c r="J44" s="42">
        <f t="shared" si="3"/>
        <v>25.945310772340918</v>
      </c>
      <c r="K44" s="30">
        <v>14.213</v>
      </c>
      <c r="L44" s="23">
        <v>273.12357</v>
      </c>
      <c r="M44" s="30">
        <v>6.27429</v>
      </c>
      <c r="O44" s="48"/>
      <c r="P44" s="38"/>
      <c r="Q44" s="30"/>
      <c r="R44" s="23"/>
      <c r="S44" s="30"/>
      <c r="T44" s="23"/>
      <c r="U44" s="23"/>
      <c r="V44" s="50"/>
      <c r="W44" s="17"/>
      <c r="X44" s="30">
        <v>48.709</v>
      </c>
      <c r="Y44" s="98"/>
      <c r="Z44" s="30"/>
      <c r="AA44" s="98"/>
      <c r="AB44" s="30"/>
      <c r="AC44" s="30"/>
      <c r="AD44" s="37"/>
      <c r="AH44" s="18"/>
      <c r="AI44" s="18"/>
      <c r="AM44" s="10"/>
    </row>
    <row r="45" spans="1:39" ht="12.75">
      <c r="A45">
        <v>181</v>
      </c>
      <c r="B45" s="52">
        <v>503</v>
      </c>
      <c r="C45">
        <v>100</v>
      </c>
      <c r="D45" s="30">
        <v>99.542</v>
      </c>
      <c r="E45" s="35">
        <v>4.182</v>
      </c>
      <c r="F45" s="35">
        <v>33.0764</v>
      </c>
      <c r="G45" s="35">
        <v>4.182</v>
      </c>
      <c r="H45" s="35">
        <v>0.085455</v>
      </c>
      <c r="I45" s="30">
        <v>89.6561</v>
      </c>
      <c r="J45" s="42">
        <f t="shared" si="3"/>
        <v>26.23809545246013</v>
      </c>
      <c r="K45" s="30">
        <v>1.3106</v>
      </c>
      <c r="L45" s="23">
        <v>227.9044</v>
      </c>
      <c r="M45" s="30">
        <v>5.237</v>
      </c>
      <c r="O45" s="48"/>
      <c r="P45" s="38"/>
      <c r="Q45" s="30"/>
      <c r="R45" s="23"/>
      <c r="S45" s="30"/>
      <c r="T45" s="23"/>
      <c r="U45" s="23"/>
      <c r="V45" s="50"/>
      <c r="W45" s="17"/>
      <c r="X45" s="30">
        <v>99.542</v>
      </c>
      <c r="Y45" s="98"/>
      <c r="Z45" s="30"/>
      <c r="AA45" s="98"/>
      <c r="AB45" s="30"/>
      <c r="AC45" s="30"/>
      <c r="AD45" s="37"/>
      <c r="AH45" s="18"/>
      <c r="AI45" s="18"/>
      <c r="AM45" s="10"/>
    </row>
    <row r="46" spans="1:39" ht="12.75">
      <c r="A46">
        <v>181</v>
      </c>
      <c r="B46" s="52">
        <v>502</v>
      </c>
      <c r="C46">
        <v>175</v>
      </c>
      <c r="D46" s="30">
        <v>174.407</v>
      </c>
      <c r="E46" s="35">
        <v>4.0749</v>
      </c>
      <c r="F46" s="35">
        <v>33.8114</v>
      </c>
      <c r="G46" s="35">
        <v>4.0749</v>
      </c>
      <c r="H46" s="35">
        <v>0.030906</v>
      </c>
      <c r="I46" s="30">
        <v>89.6452</v>
      </c>
      <c r="J46" s="42">
        <f t="shared" si="3"/>
        <v>26.83332372047562</v>
      </c>
      <c r="K46" s="30">
        <v>0.55119</v>
      </c>
      <c r="L46" s="23">
        <v>62.69381</v>
      </c>
      <c r="M46" s="30">
        <v>1.44147</v>
      </c>
      <c r="O46" s="48"/>
      <c r="P46" s="38"/>
      <c r="Q46" s="30"/>
      <c r="R46" s="23"/>
      <c r="S46" s="30"/>
      <c r="T46" s="23"/>
      <c r="U46" s="23"/>
      <c r="V46" s="50"/>
      <c r="W46" s="17"/>
      <c r="X46" s="30">
        <v>174.407</v>
      </c>
      <c r="Y46" s="98"/>
      <c r="Z46" s="30"/>
      <c r="AA46" s="98"/>
      <c r="AB46" s="30"/>
      <c r="AC46" s="30"/>
      <c r="AD46" s="37"/>
      <c r="AH46" s="18"/>
      <c r="AI46" s="18"/>
      <c r="AM46" s="10"/>
    </row>
    <row r="47" spans="1:39" ht="12.75">
      <c r="A47">
        <v>181</v>
      </c>
      <c r="B47" s="52">
        <v>501</v>
      </c>
      <c r="C47">
        <v>200</v>
      </c>
      <c r="D47" s="30">
        <v>201.321</v>
      </c>
      <c r="E47" s="35">
        <v>4.0241</v>
      </c>
      <c r="F47" s="35">
        <v>33.8655</v>
      </c>
      <c r="G47" s="35">
        <v>4.0241</v>
      </c>
      <c r="H47" s="35">
        <v>0.033972</v>
      </c>
      <c r="I47" s="30">
        <v>89.6563</v>
      </c>
      <c r="J47" s="42">
        <f t="shared" si="3"/>
        <v>26.88154751213301</v>
      </c>
      <c r="K47" s="30">
        <v>0.53931</v>
      </c>
      <c r="L47" s="23">
        <v>48.79494</v>
      </c>
      <c r="M47" s="30">
        <v>1.12196</v>
      </c>
      <c r="O47" s="48"/>
      <c r="P47" s="38"/>
      <c r="Q47" s="30"/>
      <c r="R47" s="23"/>
      <c r="S47" s="30"/>
      <c r="T47" s="23"/>
      <c r="U47" s="23"/>
      <c r="V47" s="50"/>
      <c r="W47" s="17"/>
      <c r="X47" s="30">
        <v>201.321</v>
      </c>
      <c r="Y47" s="98"/>
      <c r="Z47" s="30"/>
      <c r="AA47" s="98"/>
      <c r="AB47" s="30"/>
      <c r="AC47" s="30"/>
      <c r="AD47" s="37"/>
      <c r="AH47" s="18"/>
      <c r="AI47" s="18"/>
      <c r="AM47" s="10"/>
    </row>
    <row r="48" spans="1:29" ht="12.75">
      <c r="A48">
        <v>184</v>
      </c>
      <c r="B48" s="20">
        <v>517</v>
      </c>
      <c r="C48" s="19">
        <v>10</v>
      </c>
      <c r="D48" s="30">
        <v>9.963</v>
      </c>
      <c r="E48" s="35">
        <v>7.3974</v>
      </c>
      <c r="F48" s="35">
        <v>32.5729</v>
      </c>
      <c r="G48" s="35">
        <v>7.3974</v>
      </c>
      <c r="H48" s="35">
        <v>1.2725</v>
      </c>
      <c r="I48" s="30">
        <v>85.8428</v>
      </c>
      <c r="J48" s="42">
        <f>((999.842594+6.794*10^-2*E48-9.0953*10^-3*E48^2+1.001685*10^-4*E48^3-1.12*10^-6*E48^4+6.536*10^-9*E48^5)+(0.8245-0.00409*E48+7.6438*10^-5*E48^2-8.2467*10^-7*E48^3+5.3875*10^-9*E48^4)*F48+(-5.72466*10^-3+1.0227*10^-4*E48-1.6546*10^-6*E48^2)*F48^1.5+4.8314*10^-4*F48^2)-1000</f>
        <v>25.453742938329242</v>
      </c>
      <c r="L48" s="30">
        <v>272.3304</v>
      </c>
      <c r="M48" s="23">
        <v>6.25307</v>
      </c>
      <c r="N48" s="27">
        <v>32.5765</v>
      </c>
      <c r="X48" s="30">
        <v>9.963</v>
      </c>
      <c r="Y48" s="98"/>
      <c r="Z48" s="30"/>
      <c r="AA48" s="98"/>
      <c r="AB48" s="30"/>
      <c r="AC48" s="30">
        <v>9.963</v>
      </c>
    </row>
    <row r="49" spans="1:29" ht="12.75">
      <c r="A49">
        <v>184</v>
      </c>
      <c r="B49" s="20">
        <v>516</v>
      </c>
      <c r="C49" s="19">
        <v>600</v>
      </c>
      <c r="D49" s="30">
        <v>597.553</v>
      </c>
      <c r="E49" s="35">
        <v>3.6262</v>
      </c>
      <c r="F49" s="35">
        <v>34.1912</v>
      </c>
      <c r="G49" s="35">
        <v>3.6262</v>
      </c>
      <c r="H49" s="35">
        <v>0.057626</v>
      </c>
      <c r="I49" s="30">
        <v>89.748</v>
      </c>
      <c r="J49" s="42">
        <f>((999.842594+6.794*10^-2*E49-9.0953*10^-3*E49^2+1.001685*10^-4*E49^3-1.12*10^-6*E49^4+6.536*10^-9*E49^5)+(0.8245-0.00409*E49+7.6438*10^-5*E49^2-8.2467*10^-7*E49^3+5.3875*10^-9*E49^4)*F49+(-5.72466*10^-3+1.0227*10^-4*E49-1.6546*10^-6*E49^2)*F49^1.5+4.8314*10^-4*F49^2)-1000</f>
        <v>27.18063846605105</v>
      </c>
      <c r="L49" s="30">
        <v>23.392</v>
      </c>
      <c r="M49" s="23">
        <v>0.53802</v>
      </c>
      <c r="N49" s="27">
        <v>34.1935</v>
      </c>
      <c r="X49" s="30">
        <v>597.553</v>
      </c>
      <c r="Y49" s="98"/>
      <c r="Z49" s="30"/>
      <c r="AA49" s="98"/>
      <c r="AB49" s="30"/>
      <c r="AC49" s="30">
        <v>597.553</v>
      </c>
    </row>
    <row r="50" spans="1:29" ht="12.75">
      <c r="A50">
        <v>184</v>
      </c>
      <c r="B50" s="20">
        <v>515</v>
      </c>
      <c r="C50" s="19">
        <v>800</v>
      </c>
      <c r="D50" s="30">
        <v>795.898</v>
      </c>
      <c r="E50" s="35">
        <v>3.2002</v>
      </c>
      <c r="F50" s="35">
        <v>34.3076</v>
      </c>
      <c r="G50" s="35">
        <v>3.2002</v>
      </c>
      <c r="H50" s="35">
        <v>0.057776</v>
      </c>
      <c r="I50" s="30">
        <v>89.7507</v>
      </c>
      <c r="J50" s="42">
        <f>((999.842594+6.794*10^-2*E50-9.0953*10^-3*E50^2+1.001685*10^-4*E50^3-1.12*10^-6*E50^4+6.536*10^-9*E50^5)+(0.8245-0.00409*E50+7.6438*10^-5*E50^2-8.2467*10^-7*E50^3+5.3875*10^-9*E50^4)*F50+(-5.72466*10^-3+1.0227*10^-4*E50-1.6546*10^-6*E50^2)*F50^1.5+4.8314*10^-4*F50^2)-1000</f>
        <v>27.314214714603395</v>
      </c>
      <c r="L50" s="30">
        <v>18.28213</v>
      </c>
      <c r="M50" s="23">
        <v>0.42055</v>
      </c>
      <c r="N50" s="27">
        <v>34.309</v>
      </c>
      <c r="X50" s="30">
        <v>795.898</v>
      </c>
      <c r="Y50" s="98"/>
      <c r="Z50" s="30"/>
      <c r="AA50" s="98"/>
      <c r="AB50" s="30"/>
      <c r="AC50" s="30">
        <v>795.898</v>
      </c>
    </row>
    <row r="51" spans="1:29" ht="12.75">
      <c r="A51">
        <v>184</v>
      </c>
      <c r="B51" s="20">
        <v>514</v>
      </c>
      <c r="C51" s="19">
        <v>1000</v>
      </c>
      <c r="D51" s="30">
        <v>1008.254</v>
      </c>
      <c r="E51" s="35">
        <v>2.864</v>
      </c>
      <c r="F51" s="35">
        <v>34.3841</v>
      </c>
      <c r="G51" s="35">
        <v>2.864</v>
      </c>
      <c r="H51" s="35">
        <v>0.05714</v>
      </c>
      <c r="I51" s="30">
        <v>89.7546</v>
      </c>
      <c r="J51" s="42">
        <f>((999.842594+6.794*10^-2*E51-9.0953*10^-3*E51^2+1.001685*10^-4*E51^3-1.12*10^-6*E51^4+6.536*10^-9*E51^5)+(0.8245-0.00409*E51+7.6438*10^-5*E51^2-8.2467*10^-7*E51^3+5.3875*10^-9*E51^4)*F51+(-5.72466*10^-3+1.0227*10^-4*E51-1.6546*10^-6*E51^2)*F51^1.5+4.8314*10^-4*F51^2)-1000</f>
        <v>27.40598229508737</v>
      </c>
      <c r="L51" s="30">
        <v>17.01724</v>
      </c>
      <c r="M51" s="23">
        <v>0.39148</v>
      </c>
      <c r="N51" s="27">
        <v>34.3839</v>
      </c>
      <c r="Q51" s="30">
        <v>44.89089</v>
      </c>
      <c r="R51" s="23">
        <v>3.121788</v>
      </c>
      <c r="S51" s="30">
        <v>147.6795</v>
      </c>
      <c r="X51" s="30">
        <v>1008.254</v>
      </c>
      <c r="Y51" s="98"/>
      <c r="Z51" s="30"/>
      <c r="AA51" s="98"/>
      <c r="AB51" s="30"/>
      <c r="AC51" s="30">
        <v>1008.254</v>
      </c>
    </row>
    <row r="52" spans="1:29" ht="12.75">
      <c r="A52">
        <v>186</v>
      </c>
      <c r="B52" s="20">
        <v>541</v>
      </c>
      <c r="C52" s="19">
        <v>0</v>
      </c>
      <c r="D52" s="30">
        <v>4.226</v>
      </c>
      <c r="E52" s="35">
        <v>7.3713</v>
      </c>
      <c r="F52" s="35">
        <v>32.5594</v>
      </c>
      <c r="G52" s="35">
        <v>7.3713</v>
      </c>
      <c r="H52" s="35">
        <v>0.35661</v>
      </c>
      <c r="I52" s="30">
        <v>85.6242</v>
      </c>
      <c r="J52" s="42">
        <f aca="true" t="shared" si="4" ref="J52:J75">((999.842594+6.794*10^-2*E52-9.0953*10^-3*E52^2+1.001685*10^-4*E52^3-1.12*10^-6*E52^4+6.536*10^-9*E52^5)+(0.8245-0.00409*E52+7.6438*10^-5*E52^2-8.2467*10^-7*E52^3+5.3875*10^-9*E52^4)*F52+(-5.72466*10^-3+1.0227*10^-4*E52-1.6546*10^-6*E52^2)*F52^1.5+4.8314*10^-4*F52^2)-1000</f>
        <v>25.446723956756614</v>
      </c>
      <c r="L52" s="30">
        <v>267.96503</v>
      </c>
      <c r="M52" s="23">
        <v>6.15279</v>
      </c>
      <c r="O52" s="46">
        <v>7.152</v>
      </c>
      <c r="P52" s="38">
        <f aca="true" t="shared" si="5" ref="P52:P75">(O52*1000/22.4)/(1+J52/1000)</f>
        <v>311.3625572411294</v>
      </c>
      <c r="Q52" s="30">
        <v>13.09769</v>
      </c>
      <c r="R52" s="23">
        <v>1.287354</v>
      </c>
      <c r="S52" s="30">
        <v>19.08529</v>
      </c>
      <c r="T52" s="23">
        <f aca="true" t="shared" si="6" ref="T52:T75">S52/Q52</f>
        <v>1.4571493141156953</v>
      </c>
      <c r="U52" s="23">
        <f aca="true" t="shared" si="7" ref="U52:U75">Q52/R52</f>
        <v>10.174116831889286</v>
      </c>
      <c r="V52" s="2">
        <v>0.452</v>
      </c>
      <c r="X52" s="30">
        <v>4.226</v>
      </c>
      <c r="Y52" s="98">
        <v>2185.1005181971573</v>
      </c>
      <c r="Z52" s="30"/>
      <c r="AA52" s="98">
        <v>2005.4453747159694</v>
      </c>
      <c r="AB52" s="30"/>
      <c r="AC52" s="30">
        <v>4.226</v>
      </c>
    </row>
    <row r="53" spans="1:29" ht="12.75">
      <c r="A53">
        <v>186</v>
      </c>
      <c r="B53" s="20">
        <v>540</v>
      </c>
      <c r="C53" s="19">
        <v>10</v>
      </c>
      <c r="D53" s="30">
        <v>9.813</v>
      </c>
      <c r="E53" s="35">
        <v>7.3664</v>
      </c>
      <c r="F53" s="35">
        <v>32.5608</v>
      </c>
      <c r="G53" s="35">
        <v>7.3664</v>
      </c>
      <c r="H53" s="35">
        <v>0.33397</v>
      </c>
      <c r="I53" s="30">
        <v>85.6242</v>
      </c>
      <c r="J53" s="42">
        <f t="shared" si="4"/>
        <v>25.448499060185895</v>
      </c>
      <c r="L53" s="30">
        <v>267.65054</v>
      </c>
      <c r="M53" s="23">
        <v>6.14558</v>
      </c>
      <c r="O53" s="46">
        <v>7.159</v>
      </c>
      <c r="P53" s="38">
        <f t="shared" si="5"/>
        <v>311.6667629613999</v>
      </c>
      <c r="Q53" s="30">
        <v>13.09563</v>
      </c>
      <c r="R53" s="23">
        <v>1.291454</v>
      </c>
      <c r="S53" s="30">
        <v>19.25076</v>
      </c>
      <c r="T53" s="23">
        <f t="shared" si="6"/>
        <v>1.470014042852463</v>
      </c>
      <c r="U53" s="23">
        <f t="shared" si="7"/>
        <v>10.140221796517723</v>
      </c>
      <c r="V53" s="2">
        <v>0.446</v>
      </c>
      <c r="X53" s="30">
        <v>9.813</v>
      </c>
      <c r="Y53" s="98">
        <v>2186.619809355767</v>
      </c>
      <c r="Z53" s="30"/>
      <c r="AA53" s="98">
        <v>2009.6350440257058</v>
      </c>
      <c r="AB53" s="30"/>
      <c r="AC53" s="30">
        <v>9.813</v>
      </c>
    </row>
    <row r="54" spans="1:29" ht="12.75">
      <c r="A54">
        <v>186</v>
      </c>
      <c r="B54" s="20">
        <v>539</v>
      </c>
      <c r="C54" s="19">
        <v>20</v>
      </c>
      <c r="D54" s="30">
        <v>19.572</v>
      </c>
      <c r="E54" s="35">
        <v>7.3655</v>
      </c>
      <c r="F54" s="35">
        <v>32.5611</v>
      </c>
      <c r="G54" s="35">
        <v>7.3655</v>
      </c>
      <c r="H54" s="35">
        <v>0.42917</v>
      </c>
      <c r="I54" s="30">
        <v>85.6149</v>
      </c>
      <c r="J54" s="42">
        <f t="shared" si="4"/>
        <v>25.448858774933797</v>
      </c>
      <c r="L54" s="30">
        <v>267.75515</v>
      </c>
      <c r="M54" s="23">
        <v>6.14799</v>
      </c>
      <c r="O54" s="46">
        <v>7.172</v>
      </c>
      <c r="P54" s="38">
        <f t="shared" si="5"/>
        <v>312.2326078855625</v>
      </c>
      <c r="Q54" s="30">
        <v>13.04022</v>
      </c>
      <c r="R54" s="23">
        <v>1.286253</v>
      </c>
      <c r="S54" s="30">
        <v>19.23762</v>
      </c>
      <c r="T54" s="23">
        <f t="shared" si="6"/>
        <v>1.4752527181289887</v>
      </c>
      <c r="U54" s="23">
        <f t="shared" si="7"/>
        <v>10.138145450389619</v>
      </c>
      <c r="V54" s="2">
        <v>0.448</v>
      </c>
      <c r="X54" s="30">
        <v>19.572</v>
      </c>
      <c r="Y54" s="98">
        <v>2187.069599501408</v>
      </c>
      <c r="Z54" s="30"/>
      <c r="AA54" s="98">
        <v>2017.9633744965045</v>
      </c>
      <c r="AB54" s="30"/>
      <c r="AC54" s="30">
        <v>19.572</v>
      </c>
    </row>
    <row r="55" spans="1:29" ht="12.75">
      <c r="A55">
        <v>186</v>
      </c>
      <c r="B55" s="20">
        <v>538</v>
      </c>
      <c r="C55" s="19">
        <v>30</v>
      </c>
      <c r="D55" s="30">
        <v>30.429</v>
      </c>
      <c r="E55" s="35">
        <v>7.2792</v>
      </c>
      <c r="F55" s="35">
        <v>32.5628</v>
      </c>
      <c r="G55" s="35">
        <v>7.2792</v>
      </c>
      <c r="H55" s="35">
        <v>1.0939</v>
      </c>
      <c r="I55" s="30">
        <v>85.5634</v>
      </c>
      <c r="J55" s="42">
        <f t="shared" si="4"/>
        <v>25.462025950645966</v>
      </c>
      <c r="L55" s="30">
        <v>268.49101</v>
      </c>
      <c r="M55" s="23">
        <v>6.16496</v>
      </c>
      <c r="O55" s="46">
        <v>7.175</v>
      </c>
      <c r="P55" s="38">
        <f t="shared" si="5"/>
        <v>312.3592018954159</v>
      </c>
      <c r="Q55" s="30">
        <v>13.14486</v>
      </c>
      <c r="R55" s="23">
        <v>1.29035</v>
      </c>
      <c r="S55" s="30">
        <v>19.22447</v>
      </c>
      <c r="T55" s="23">
        <f t="shared" si="6"/>
        <v>1.4625085394595303</v>
      </c>
      <c r="U55" s="23">
        <f t="shared" si="7"/>
        <v>10.187050025186963</v>
      </c>
      <c r="V55" s="2">
        <v>0.46</v>
      </c>
      <c r="X55" s="30">
        <v>30.429</v>
      </c>
      <c r="Y55" s="98">
        <v>2186.609814019197</v>
      </c>
      <c r="Z55" s="30"/>
      <c r="AA55" s="98">
        <v>2029.635239104913</v>
      </c>
      <c r="AB55" s="30"/>
      <c r="AC55" s="30">
        <v>30.429</v>
      </c>
    </row>
    <row r="56" spans="1:30" ht="12.75">
      <c r="A56">
        <v>186</v>
      </c>
      <c r="B56" s="20">
        <v>537</v>
      </c>
      <c r="C56" s="19">
        <v>50</v>
      </c>
      <c r="D56" s="30">
        <v>49.881</v>
      </c>
      <c r="E56" s="35">
        <v>6.1909</v>
      </c>
      <c r="F56" s="35">
        <v>32.6042</v>
      </c>
      <c r="G56" s="35">
        <v>6.1909</v>
      </c>
      <c r="H56" s="35">
        <v>1.1175</v>
      </c>
      <c r="I56" s="30">
        <v>87.1215</v>
      </c>
      <c r="J56" s="42">
        <f t="shared" si="4"/>
        <v>25.63668344872758</v>
      </c>
      <c r="L56" s="30">
        <v>269.31334</v>
      </c>
      <c r="M56" s="23">
        <v>6.1849</v>
      </c>
      <c r="O56" s="54">
        <v>7.254</v>
      </c>
      <c r="P56" s="59">
        <f t="shared" si="5"/>
        <v>315.74464031977527</v>
      </c>
      <c r="Q56" s="30">
        <v>14.31657</v>
      </c>
      <c r="R56" s="23">
        <v>1.368759</v>
      </c>
      <c r="S56" s="30">
        <v>20.10184</v>
      </c>
      <c r="T56" s="23">
        <f t="shared" si="6"/>
        <v>1.4040960928490551</v>
      </c>
      <c r="U56" s="23">
        <f t="shared" si="7"/>
        <v>10.459525745584138</v>
      </c>
      <c r="V56" s="2">
        <v>0.406</v>
      </c>
      <c r="X56" s="30">
        <v>49.881</v>
      </c>
      <c r="Y56" s="98">
        <v>2189.7483497021144</v>
      </c>
      <c r="Z56" s="30"/>
      <c r="AA56" s="98">
        <v>2036.3163064214657</v>
      </c>
      <c r="AB56" s="30"/>
      <c r="AC56" s="30">
        <v>49.881</v>
      </c>
      <c r="AD56" s="55" t="s">
        <v>42</v>
      </c>
    </row>
    <row r="57" spans="1:29" ht="12.75">
      <c r="A57">
        <v>186</v>
      </c>
      <c r="B57" s="20">
        <v>536</v>
      </c>
      <c r="C57" s="19">
        <v>75</v>
      </c>
      <c r="D57" s="30">
        <v>76.331</v>
      </c>
      <c r="E57" s="35">
        <v>5.2175</v>
      </c>
      <c r="F57" s="35">
        <v>32.6632</v>
      </c>
      <c r="G57" s="35">
        <v>5.2175</v>
      </c>
      <c r="H57" s="35">
        <v>0.25989</v>
      </c>
      <c r="I57" s="30">
        <v>88.4437</v>
      </c>
      <c r="J57" s="42">
        <f t="shared" si="4"/>
        <v>25.79895849798436</v>
      </c>
      <c r="L57" s="30">
        <v>266.26564</v>
      </c>
      <c r="M57" s="23">
        <v>6.11588</v>
      </c>
      <c r="O57" s="46">
        <v>7.158</v>
      </c>
      <c r="P57" s="38">
        <f t="shared" si="5"/>
        <v>311.51676337873704</v>
      </c>
      <c r="Q57" s="30">
        <v>16.55691</v>
      </c>
      <c r="R57" s="23">
        <v>1.50279</v>
      </c>
      <c r="S57" s="30">
        <v>22.04709</v>
      </c>
      <c r="T57" s="23">
        <f t="shared" si="6"/>
        <v>1.3315944823037633</v>
      </c>
      <c r="U57" s="23">
        <f t="shared" si="7"/>
        <v>11.017447547561535</v>
      </c>
      <c r="V57" s="2">
        <v>0.152</v>
      </c>
      <c r="X57" s="30">
        <v>76.331</v>
      </c>
      <c r="Y57" s="98">
        <v>2190.158158501476</v>
      </c>
      <c r="Z57" s="30"/>
      <c r="AA57" s="98">
        <v>2049.0243365598067</v>
      </c>
      <c r="AB57" s="30"/>
      <c r="AC57" s="30">
        <v>76.331</v>
      </c>
    </row>
    <row r="58" spans="1:29" ht="12.75">
      <c r="A58">
        <v>186</v>
      </c>
      <c r="B58" s="20">
        <v>535</v>
      </c>
      <c r="C58" s="19">
        <v>100</v>
      </c>
      <c r="D58" s="30">
        <v>98.317</v>
      </c>
      <c r="E58" s="35">
        <v>4.8792</v>
      </c>
      <c r="F58" s="35">
        <v>32.7231</v>
      </c>
      <c r="G58" s="35">
        <v>4.8792</v>
      </c>
      <c r="H58" s="35">
        <v>0.071261</v>
      </c>
      <c r="I58" s="30">
        <v>88.7054</v>
      </c>
      <c r="J58" s="42">
        <f t="shared" si="4"/>
        <v>25.884049534674887</v>
      </c>
      <c r="L58" s="30">
        <v>257.77154</v>
      </c>
      <c r="M58" s="23">
        <v>5.92127</v>
      </c>
      <c r="O58" s="46">
        <v>6.96</v>
      </c>
      <c r="P58" s="38">
        <f t="shared" si="5"/>
        <v>302.87466293605104</v>
      </c>
      <c r="Q58" s="30">
        <v>18.26441</v>
      </c>
      <c r="R58" s="23">
        <v>1.581016</v>
      </c>
      <c r="S58" s="30">
        <v>24.5262</v>
      </c>
      <c r="T58" s="23">
        <f t="shared" si="6"/>
        <v>1.342841077264472</v>
      </c>
      <c r="U58" s="23">
        <f t="shared" si="7"/>
        <v>11.55232458115541</v>
      </c>
      <c r="V58" s="2">
        <v>0.055</v>
      </c>
      <c r="X58" s="30">
        <v>98.317</v>
      </c>
      <c r="Y58" s="98">
        <v>2182.601684054707</v>
      </c>
      <c r="Z58" s="30"/>
      <c r="AA58" s="98">
        <v>2091.0420489903</v>
      </c>
      <c r="AB58" s="30"/>
      <c r="AC58" s="30">
        <v>98.317</v>
      </c>
    </row>
    <row r="59" spans="1:30" ht="12.75">
      <c r="A59">
        <v>186</v>
      </c>
      <c r="B59" s="20">
        <v>534</v>
      </c>
      <c r="C59" s="19">
        <v>150</v>
      </c>
      <c r="D59" s="30">
        <v>148.132</v>
      </c>
      <c r="E59" s="35">
        <v>4.4497</v>
      </c>
      <c r="F59" s="35">
        <v>33.501</v>
      </c>
      <c r="G59" s="35">
        <v>4.4497</v>
      </c>
      <c r="H59" s="35">
        <v>0.056843</v>
      </c>
      <c r="I59" s="30">
        <v>88.7976</v>
      </c>
      <c r="J59" s="42">
        <f t="shared" si="4"/>
        <v>26.547528115693922</v>
      </c>
      <c r="L59" s="30">
        <v>138.29819</v>
      </c>
      <c r="M59" s="23">
        <v>3.1789</v>
      </c>
      <c r="O59" s="54">
        <v>3.825</v>
      </c>
      <c r="P59" s="59">
        <f t="shared" si="5"/>
        <v>166.34293483212568</v>
      </c>
      <c r="Q59" s="30">
        <v>32.59502</v>
      </c>
      <c r="R59" s="23">
        <v>2.390527</v>
      </c>
      <c r="S59" s="30">
        <v>53.96446</v>
      </c>
      <c r="T59" s="23">
        <f t="shared" si="6"/>
        <v>1.6556044450962142</v>
      </c>
      <c r="U59" s="23">
        <f t="shared" si="7"/>
        <v>13.635077118978366</v>
      </c>
      <c r="X59" s="30">
        <v>148.132</v>
      </c>
      <c r="Y59" s="98">
        <v>2223.832447405133</v>
      </c>
      <c r="Z59" s="30"/>
      <c r="AA59" s="98">
        <v>2195.0176593438177</v>
      </c>
      <c r="AB59" s="30"/>
      <c r="AC59" s="30">
        <v>148.132</v>
      </c>
      <c r="AD59" s="55" t="s">
        <v>43</v>
      </c>
    </row>
    <row r="60" spans="1:29" ht="12.75">
      <c r="A60">
        <v>186</v>
      </c>
      <c r="B60" s="20">
        <v>533</v>
      </c>
      <c r="C60" s="19">
        <v>200</v>
      </c>
      <c r="D60" s="30">
        <v>200.623</v>
      </c>
      <c r="E60" s="35">
        <v>4.2113</v>
      </c>
      <c r="F60" s="35">
        <v>33.7992</v>
      </c>
      <c r="G60" s="35">
        <v>4.2113</v>
      </c>
      <c r="H60" s="35">
        <v>0.056017</v>
      </c>
      <c r="I60" s="30">
        <v>88.771</v>
      </c>
      <c r="J60" s="42">
        <f t="shared" si="4"/>
        <v>26.80952029441255</v>
      </c>
      <c r="L60" s="30">
        <v>74.26566</v>
      </c>
      <c r="M60" s="23">
        <v>1.7075</v>
      </c>
      <c r="O60" s="46">
        <v>1.996</v>
      </c>
      <c r="P60" s="38">
        <f t="shared" si="5"/>
        <v>86.78059668904663</v>
      </c>
      <c r="Q60" s="30">
        <v>39.77284</v>
      </c>
      <c r="R60" s="23">
        <v>2.828577</v>
      </c>
      <c r="S60" s="30">
        <v>72.83678</v>
      </c>
      <c r="T60" s="23">
        <f t="shared" si="6"/>
        <v>1.8313195638028363</v>
      </c>
      <c r="U60" s="23">
        <f t="shared" si="7"/>
        <v>14.061077354443595</v>
      </c>
      <c r="X60" s="30">
        <v>200.623</v>
      </c>
      <c r="Y60" s="98">
        <v>2266.7724133089946</v>
      </c>
      <c r="Z60" s="30"/>
      <c r="AA60" s="98">
        <v>2230.811377476271</v>
      </c>
      <c r="AB60" s="30"/>
      <c r="AC60" s="30">
        <v>200.623</v>
      </c>
    </row>
    <row r="61" spans="1:29" ht="12.75">
      <c r="A61">
        <v>186</v>
      </c>
      <c r="B61" s="20">
        <v>532</v>
      </c>
      <c r="C61" s="19">
        <v>300</v>
      </c>
      <c r="D61" s="30">
        <v>304.011</v>
      </c>
      <c r="E61" s="35">
        <v>3.9622</v>
      </c>
      <c r="F61" s="35">
        <v>33.9499</v>
      </c>
      <c r="G61" s="35">
        <v>3.9622</v>
      </c>
      <c r="H61" s="35">
        <v>0.059206</v>
      </c>
      <c r="I61" s="30">
        <v>88.986</v>
      </c>
      <c r="J61" s="42">
        <f t="shared" si="4"/>
        <v>26.954988154624743</v>
      </c>
      <c r="L61" s="30">
        <v>38.71895</v>
      </c>
      <c r="M61" s="23">
        <v>0.89034</v>
      </c>
      <c r="O61" s="46">
        <v>1.005</v>
      </c>
      <c r="P61" s="38">
        <f t="shared" si="5"/>
        <v>43.68844978219835</v>
      </c>
      <c r="Q61" s="30">
        <v>43.72098</v>
      </c>
      <c r="R61" s="23">
        <v>3.0631</v>
      </c>
      <c r="S61" s="30">
        <v>91.69062</v>
      </c>
      <c r="T61" s="23">
        <f t="shared" si="6"/>
        <v>2.097176687256324</v>
      </c>
      <c r="U61" s="23">
        <f t="shared" si="7"/>
        <v>14.273441937906043</v>
      </c>
      <c r="X61" s="30">
        <v>304.011</v>
      </c>
      <c r="Y61" s="98">
        <v>2290.4413703062814</v>
      </c>
      <c r="Z61" s="30"/>
      <c r="AA61" s="98">
        <v>2288.363571577527</v>
      </c>
      <c r="AB61" s="30"/>
      <c r="AC61" s="30">
        <v>304.011</v>
      </c>
    </row>
    <row r="62" spans="1:29" ht="12.75">
      <c r="A62">
        <v>186</v>
      </c>
      <c r="B62" s="20">
        <v>531</v>
      </c>
      <c r="C62" s="19">
        <v>400</v>
      </c>
      <c r="D62" s="30">
        <v>400.81</v>
      </c>
      <c r="E62" s="35">
        <v>3.9167</v>
      </c>
      <c r="F62" s="35">
        <v>34.0545</v>
      </c>
      <c r="G62" s="35">
        <v>3.9167</v>
      </c>
      <c r="H62" s="35">
        <v>0.059659</v>
      </c>
      <c r="I62" s="30">
        <v>89.0374</v>
      </c>
      <c r="J62" s="42">
        <f t="shared" si="4"/>
        <v>27.04282620470758</v>
      </c>
      <c r="L62" s="30">
        <v>34.02241</v>
      </c>
      <c r="M62" s="23">
        <v>0.78241</v>
      </c>
      <c r="O62" s="46">
        <v>0.927</v>
      </c>
      <c r="P62" s="38">
        <f t="shared" si="5"/>
        <v>40.29425795646426</v>
      </c>
      <c r="Q62" s="30">
        <v>43.60538</v>
      </c>
      <c r="R62" s="23">
        <v>3.094596</v>
      </c>
      <c r="S62" s="30">
        <v>101.2366</v>
      </c>
      <c r="T62" s="23">
        <f t="shared" si="6"/>
        <v>2.3216538876624857</v>
      </c>
      <c r="U62" s="23">
        <f t="shared" si="7"/>
        <v>14.09081508539402</v>
      </c>
      <c r="X62" s="30">
        <v>400.81</v>
      </c>
      <c r="Y62" s="98">
        <v>2311.2305340486632</v>
      </c>
      <c r="Z62" s="72"/>
      <c r="AA62" s="98">
        <v>2329.2390246449772</v>
      </c>
      <c r="AB62" s="56"/>
      <c r="AC62" s="30">
        <v>400.81</v>
      </c>
    </row>
    <row r="63" spans="1:29" ht="12.75">
      <c r="A63">
        <v>186</v>
      </c>
      <c r="B63" s="20">
        <v>530</v>
      </c>
      <c r="C63" s="19">
        <v>600</v>
      </c>
      <c r="D63" s="30">
        <v>612.797</v>
      </c>
      <c r="E63" s="35">
        <v>3.5142</v>
      </c>
      <c r="F63" s="35">
        <v>34.2316</v>
      </c>
      <c r="G63" s="35">
        <v>3.5142</v>
      </c>
      <c r="H63" s="35">
        <v>0.059119</v>
      </c>
      <c r="I63" s="30">
        <v>89.0909</v>
      </c>
      <c r="J63" s="42">
        <f t="shared" si="4"/>
        <v>27.22375231388014</v>
      </c>
      <c r="L63" s="30">
        <v>22.2924</v>
      </c>
      <c r="M63" s="23">
        <v>0.51275</v>
      </c>
      <c r="O63" s="46">
        <v>0.555</v>
      </c>
      <c r="P63" s="38">
        <f t="shared" si="5"/>
        <v>24.12014486471384</v>
      </c>
      <c r="Q63" s="30">
        <v>44.41172</v>
      </c>
      <c r="R63" s="23">
        <v>3.153769</v>
      </c>
      <c r="S63" s="30">
        <v>122.5857</v>
      </c>
      <c r="T63" s="23">
        <f t="shared" si="6"/>
        <v>2.7602105930596696</v>
      </c>
      <c r="U63" s="23">
        <f t="shared" si="7"/>
        <v>14.082109374529333</v>
      </c>
      <c r="X63" s="30">
        <v>612.797</v>
      </c>
      <c r="Y63" s="98">
        <v>2334.33604658823</v>
      </c>
      <c r="Z63" s="72"/>
      <c r="AA63" s="98">
        <v>2361.290786900438</v>
      </c>
      <c r="AB63" s="56"/>
      <c r="AC63" s="30">
        <v>612.797</v>
      </c>
    </row>
    <row r="64" spans="1:29" ht="12.75">
      <c r="A64">
        <v>186</v>
      </c>
      <c r="B64" s="20">
        <v>529</v>
      </c>
      <c r="C64" s="19">
        <v>800</v>
      </c>
      <c r="D64" s="30">
        <v>788.052</v>
      </c>
      <c r="E64" s="35">
        <v>3.1796</v>
      </c>
      <c r="F64" s="35">
        <v>34.3177</v>
      </c>
      <c r="G64" s="35">
        <v>3.1796</v>
      </c>
      <c r="H64" s="35">
        <v>0.06009</v>
      </c>
      <c r="I64" s="30">
        <v>89.0901</v>
      </c>
      <c r="J64" s="42">
        <f t="shared" si="4"/>
        <v>27.324191836120917</v>
      </c>
      <c r="L64" s="30">
        <v>17.80958</v>
      </c>
      <c r="M64" s="23">
        <v>0.40968</v>
      </c>
      <c r="O64" s="46">
        <v>0.454</v>
      </c>
      <c r="P64" s="38">
        <f t="shared" si="5"/>
        <v>19.728784062441587</v>
      </c>
      <c r="Q64" s="30">
        <v>44.56738</v>
      </c>
      <c r="R64" s="23">
        <v>3.194494</v>
      </c>
      <c r="S64" s="30">
        <v>136.5883</v>
      </c>
      <c r="T64" s="23">
        <f t="shared" si="6"/>
        <v>3.064759472062302</v>
      </c>
      <c r="U64" s="23">
        <f t="shared" si="7"/>
        <v>13.951311224876303</v>
      </c>
      <c r="X64" s="30">
        <v>788.052</v>
      </c>
      <c r="Y64" s="98">
        <v>2357.9743117102694</v>
      </c>
      <c r="Z64" s="72"/>
      <c r="AA64" s="98">
        <v>2374.811317443358</v>
      </c>
      <c r="AB64" s="56"/>
      <c r="AC64" s="30">
        <v>788.052</v>
      </c>
    </row>
    <row r="65" spans="1:29" ht="12.75">
      <c r="A65">
        <v>186</v>
      </c>
      <c r="B65" s="20">
        <v>528</v>
      </c>
      <c r="C65" s="19">
        <v>1000</v>
      </c>
      <c r="D65" s="30">
        <v>994.836</v>
      </c>
      <c r="E65" s="35">
        <v>2.847</v>
      </c>
      <c r="F65" s="35">
        <v>34.3929</v>
      </c>
      <c r="G65" s="35">
        <v>2.847</v>
      </c>
      <c r="H65" s="35">
        <v>0.05848</v>
      </c>
      <c r="I65" s="30">
        <v>89.102</v>
      </c>
      <c r="J65" s="42">
        <f t="shared" si="4"/>
        <v>27.41452854310387</v>
      </c>
      <c r="L65" s="30">
        <v>16.26446</v>
      </c>
      <c r="M65" s="23">
        <v>0.37417</v>
      </c>
      <c r="O65" s="46">
        <v>0.386</v>
      </c>
      <c r="P65" s="38">
        <f t="shared" si="5"/>
        <v>16.772337141833503</v>
      </c>
      <c r="Q65" s="30">
        <v>45.21109</v>
      </c>
      <c r="R65" s="23">
        <v>3.221389</v>
      </c>
      <c r="S65" s="30">
        <v>147.8332</v>
      </c>
      <c r="T65" s="23">
        <f t="shared" si="6"/>
        <v>3.2698437485139156</v>
      </c>
      <c r="U65" s="23">
        <f t="shared" si="7"/>
        <v>14.03465709977901</v>
      </c>
      <c r="X65" s="30">
        <v>994.836</v>
      </c>
      <c r="Y65" s="98">
        <v>2382.8500370377474</v>
      </c>
      <c r="Z65" s="72"/>
      <c r="AA65" s="98">
        <v>2386.654687888757</v>
      </c>
      <c r="AB65" s="56"/>
      <c r="AC65" s="30">
        <v>994.836</v>
      </c>
    </row>
    <row r="66" spans="1:29" ht="12.75">
      <c r="A66">
        <v>186</v>
      </c>
      <c r="B66" s="20">
        <v>527</v>
      </c>
      <c r="C66" s="19">
        <v>1250</v>
      </c>
      <c r="D66" s="30">
        <v>1243.279</v>
      </c>
      <c r="E66" s="35">
        <v>2.52</v>
      </c>
      <c r="F66" s="35">
        <v>34.4626</v>
      </c>
      <c r="G66" s="35">
        <v>2.52</v>
      </c>
      <c r="H66" s="35">
        <v>0.058542</v>
      </c>
      <c r="I66" s="30">
        <v>88.3809</v>
      </c>
      <c r="J66" s="42">
        <f t="shared" si="4"/>
        <v>27.498755266443368</v>
      </c>
      <c r="L66" s="30">
        <v>18.10582</v>
      </c>
      <c r="M66" s="23">
        <v>0.41656</v>
      </c>
      <c r="O66" s="46">
        <v>0.448</v>
      </c>
      <c r="P66" s="38">
        <f t="shared" si="5"/>
        <v>19.46474377461776</v>
      </c>
      <c r="Q66" s="30">
        <v>45.25801</v>
      </c>
      <c r="R66" s="23">
        <v>3.216007</v>
      </c>
      <c r="S66" s="30">
        <v>158.1796</v>
      </c>
      <c r="T66" s="23">
        <f t="shared" si="6"/>
        <v>3.4950630838607353</v>
      </c>
      <c r="U66" s="23">
        <f t="shared" si="7"/>
        <v>14.07273367253243</v>
      </c>
      <c r="X66" s="30">
        <v>1243.279</v>
      </c>
      <c r="Y66" s="98">
        <v>2392.544356820853</v>
      </c>
      <c r="Z66" s="72"/>
      <c r="AA66" s="98">
        <v>2399.636286149954</v>
      </c>
      <c r="AB66" s="56"/>
      <c r="AC66" s="30">
        <v>1243.279</v>
      </c>
    </row>
    <row r="67" spans="1:29" ht="12.75">
      <c r="A67">
        <v>186</v>
      </c>
      <c r="B67" s="20">
        <v>526</v>
      </c>
      <c r="C67" s="19">
        <v>1500</v>
      </c>
      <c r="D67" s="30">
        <v>1491.752</v>
      </c>
      <c r="E67" s="35">
        <v>2.2856</v>
      </c>
      <c r="F67" s="35">
        <v>34.5125</v>
      </c>
      <c r="G67" s="35">
        <v>2.2856</v>
      </c>
      <c r="H67" s="35">
        <v>0.057931</v>
      </c>
      <c r="I67" s="30">
        <v>89.14</v>
      </c>
      <c r="J67" s="42">
        <f t="shared" si="4"/>
        <v>27.558335858333066</v>
      </c>
      <c r="L67" s="30">
        <v>25.31942</v>
      </c>
      <c r="M67" s="23">
        <v>0.58257</v>
      </c>
      <c r="O67" s="46">
        <v>0.661</v>
      </c>
      <c r="P67" s="38">
        <f t="shared" si="5"/>
        <v>28.71752146974641</v>
      </c>
      <c r="Q67" s="30">
        <v>44.87099</v>
      </c>
      <c r="R67" s="23">
        <v>3.173706</v>
      </c>
      <c r="S67" s="30">
        <v>166.2768</v>
      </c>
      <c r="T67" s="23">
        <f t="shared" si="6"/>
        <v>3.705663726162494</v>
      </c>
      <c r="U67" s="23">
        <f t="shared" si="7"/>
        <v>14.13835749121059</v>
      </c>
      <c r="X67" s="30">
        <v>1491.752</v>
      </c>
      <c r="Y67" s="98">
        <v>2409.008119530718</v>
      </c>
      <c r="Z67" s="72"/>
      <c r="AA67" s="98">
        <v>2397.136785876071</v>
      </c>
      <c r="AB67" s="56"/>
      <c r="AC67" s="30">
        <v>1491.752</v>
      </c>
    </row>
    <row r="68" spans="1:29" ht="12.75">
      <c r="A68">
        <v>186</v>
      </c>
      <c r="B68" s="20">
        <v>525</v>
      </c>
      <c r="C68" s="19">
        <v>1750</v>
      </c>
      <c r="D68" s="30">
        <v>1746.519</v>
      </c>
      <c r="E68" s="35">
        <v>2.0679</v>
      </c>
      <c r="F68" s="35">
        <v>34.5589</v>
      </c>
      <c r="G68" s="35">
        <v>2.0679</v>
      </c>
      <c r="H68" s="35">
        <v>0.055927</v>
      </c>
      <c r="I68" s="30">
        <v>89.142</v>
      </c>
      <c r="J68" s="42">
        <f t="shared" si="4"/>
        <v>27.613154635663022</v>
      </c>
      <c r="L68" s="30">
        <v>38.02233</v>
      </c>
      <c r="M68" s="23">
        <v>0.87489</v>
      </c>
      <c r="O68" s="46">
        <v>0.992</v>
      </c>
      <c r="P68" s="38">
        <f t="shared" si="5"/>
        <v>43.09570589471059</v>
      </c>
      <c r="Q68" s="30">
        <v>43.94208</v>
      </c>
      <c r="R68" s="23">
        <v>3.103726</v>
      </c>
      <c r="S68" s="30">
        <v>170.76</v>
      </c>
      <c r="T68" s="23">
        <f t="shared" si="6"/>
        <v>3.886024512267057</v>
      </c>
      <c r="U68" s="23">
        <f t="shared" si="7"/>
        <v>14.157847696607238</v>
      </c>
      <c r="X68" s="30">
        <v>1746.519</v>
      </c>
      <c r="Y68" s="98">
        <v>2412.4143807515566</v>
      </c>
      <c r="Z68" s="72"/>
      <c r="AA68" s="98">
        <v>2396.8347254188025</v>
      </c>
      <c r="AB68" s="56"/>
      <c r="AC68" s="30">
        <v>1746.519</v>
      </c>
    </row>
    <row r="69" spans="1:29" ht="12.75">
      <c r="A69">
        <v>186</v>
      </c>
      <c r="B69" s="20">
        <v>524</v>
      </c>
      <c r="C69" s="19">
        <v>2000</v>
      </c>
      <c r="D69" s="30">
        <v>2000.055</v>
      </c>
      <c r="E69" s="35">
        <v>1.9126</v>
      </c>
      <c r="F69" s="35">
        <v>34.5909</v>
      </c>
      <c r="G69" s="35">
        <v>1.9126</v>
      </c>
      <c r="H69" s="35">
        <v>0.05411</v>
      </c>
      <c r="I69" s="30">
        <v>89.1418</v>
      </c>
      <c r="J69" s="42">
        <f t="shared" si="4"/>
        <v>27.651046611733136</v>
      </c>
      <c r="L69" s="30">
        <v>50.94522</v>
      </c>
      <c r="M69" s="23">
        <v>1.17229</v>
      </c>
      <c r="O69" s="46">
        <v>1.34</v>
      </c>
      <c r="P69" s="38">
        <f t="shared" si="5"/>
        <v>58.211811070173795</v>
      </c>
      <c r="Q69" s="30">
        <v>42.90574</v>
      </c>
      <c r="R69" s="23">
        <v>3.033709</v>
      </c>
      <c r="S69" s="30">
        <v>171.6096</v>
      </c>
      <c r="T69" s="23">
        <f t="shared" si="6"/>
        <v>3.99968861975111</v>
      </c>
      <c r="U69" s="23">
        <f t="shared" si="7"/>
        <v>14.142997894656343</v>
      </c>
      <c r="X69" s="30">
        <v>2000.055</v>
      </c>
      <c r="Y69" s="98">
        <v>2414.017327208422</v>
      </c>
      <c r="Z69" s="72"/>
      <c r="AA69" s="98">
        <v>2389.117180755624</v>
      </c>
      <c r="AB69" s="56"/>
      <c r="AC69" s="30">
        <v>2000.055</v>
      </c>
    </row>
    <row r="70" spans="1:29" ht="12.75">
      <c r="A70">
        <v>186</v>
      </c>
      <c r="B70" s="20">
        <v>523</v>
      </c>
      <c r="C70" s="19">
        <v>2250</v>
      </c>
      <c r="D70" s="30">
        <v>2248.146</v>
      </c>
      <c r="E70" s="35">
        <v>1.7905</v>
      </c>
      <c r="F70" s="35">
        <v>34.6152</v>
      </c>
      <c r="G70" s="35">
        <v>1.7905</v>
      </c>
      <c r="H70" s="35">
        <v>0.052516</v>
      </c>
      <c r="I70" s="30">
        <v>89.1443</v>
      </c>
      <c r="J70" s="42">
        <f t="shared" si="4"/>
        <v>27.679953410010285</v>
      </c>
      <c r="L70" s="30">
        <v>63.50765</v>
      </c>
      <c r="M70" s="23">
        <v>1.4614</v>
      </c>
      <c r="O70" s="46">
        <v>1.693</v>
      </c>
      <c r="P70" s="38">
        <f t="shared" si="5"/>
        <v>73.54464480120407</v>
      </c>
      <c r="Q70" s="30">
        <v>41.87012</v>
      </c>
      <c r="R70" s="23">
        <v>2.968293</v>
      </c>
      <c r="S70" s="30">
        <v>173.0331</v>
      </c>
      <c r="T70" s="23">
        <f t="shared" si="6"/>
        <v>4.132615335231903</v>
      </c>
      <c r="U70" s="23">
        <f t="shared" si="7"/>
        <v>14.105790769307477</v>
      </c>
      <c r="X70" s="30">
        <v>2248.146</v>
      </c>
      <c r="Y70" s="98">
        <v>2415.9007892952386</v>
      </c>
      <c r="Z70" s="72"/>
      <c r="AA70" s="98">
        <v>2381.90073638745</v>
      </c>
      <c r="AB70" s="56"/>
      <c r="AC70" s="30">
        <v>2248.146</v>
      </c>
    </row>
    <row r="71" spans="1:29" ht="12.75">
      <c r="A71">
        <v>186</v>
      </c>
      <c r="B71" s="20">
        <v>522</v>
      </c>
      <c r="C71" s="19">
        <v>2500</v>
      </c>
      <c r="D71" s="30">
        <v>2498.091</v>
      </c>
      <c r="E71" s="35">
        <v>1.7048</v>
      </c>
      <c r="F71" s="35">
        <v>34.6322</v>
      </c>
      <c r="G71" s="35">
        <v>1.7048</v>
      </c>
      <c r="H71" s="35">
        <v>0.052603</v>
      </c>
      <c r="I71" s="30">
        <v>89.1528</v>
      </c>
      <c r="J71" s="42">
        <f t="shared" si="4"/>
        <v>27.70009422988528</v>
      </c>
      <c r="L71" s="30">
        <v>74.66598</v>
      </c>
      <c r="M71" s="23">
        <v>1.71821</v>
      </c>
      <c r="O71" s="46">
        <v>2.015</v>
      </c>
      <c r="P71" s="38">
        <f t="shared" si="5"/>
        <v>87.53074719747484</v>
      </c>
      <c r="Q71" s="30">
        <v>41.26808</v>
      </c>
      <c r="R71" s="23">
        <v>2.898251</v>
      </c>
      <c r="S71" s="30">
        <v>174.2649</v>
      </c>
      <c r="T71" s="23">
        <f t="shared" si="6"/>
        <v>4.222752791019112</v>
      </c>
      <c r="U71" s="23">
        <f t="shared" si="7"/>
        <v>14.238959979656695</v>
      </c>
      <c r="X71" s="30">
        <v>2498.091</v>
      </c>
      <c r="Y71" s="98">
        <v>2424.1158898866734</v>
      </c>
      <c r="Z71" s="72"/>
      <c r="AA71" s="98">
        <v>2372.7286088691108</v>
      </c>
      <c r="AB71" s="56"/>
      <c r="AC71" s="30">
        <v>2498.091</v>
      </c>
    </row>
    <row r="72" spans="1:29" ht="12.75">
      <c r="A72">
        <v>186</v>
      </c>
      <c r="B72" s="20">
        <v>521</v>
      </c>
      <c r="C72" s="19">
        <v>3000</v>
      </c>
      <c r="D72" s="30">
        <v>3000.493</v>
      </c>
      <c r="E72" s="35">
        <v>1.5659</v>
      </c>
      <c r="F72" s="35">
        <v>34.6594</v>
      </c>
      <c r="G72" s="35">
        <v>1.5659</v>
      </c>
      <c r="H72" s="35">
        <v>0.050161</v>
      </c>
      <c r="I72" s="30">
        <v>89.1398</v>
      </c>
      <c r="J72" s="42">
        <f t="shared" si="4"/>
        <v>27.732272257234627</v>
      </c>
      <c r="L72" s="30">
        <v>96.52217</v>
      </c>
      <c r="M72" s="23">
        <v>2.22124</v>
      </c>
      <c r="O72" s="46">
        <v>2.615</v>
      </c>
      <c r="P72" s="38">
        <f t="shared" si="5"/>
        <v>113.59093664750844</v>
      </c>
      <c r="Q72" s="30">
        <v>39.42337</v>
      </c>
      <c r="R72" s="23">
        <v>2.768181</v>
      </c>
      <c r="S72" s="30">
        <v>172.0514</v>
      </c>
      <c r="T72" s="23">
        <f t="shared" si="6"/>
        <v>4.3641981900583335</v>
      </c>
      <c r="U72" s="23">
        <f t="shared" si="7"/>
        <v>14.241615703597416</v>
      </c>
      <c r="X72" s="30">
        <v>3000.493</v>
      </c>
      <c r="Y72" s="98">
        <v>2434.2745630570575</v>
      </c>
      <c r="Z72" s="72"/>
      <c r="AA72" s="98">
        <v>2361.788710974386</v>
      </c>
      <c r="AB72" s="56"/>
      <c r="AC72" s="30">
        <v>3000.493</v>
      </c>
    </row>
    <row r="73" spans="1:29" ht="12.75">
      <c r="A73">
        <v>186</v>
      </c>
      <c r="B73" s="20">
        <v>520</v>
      </c>
      <c r="C73" s="19">
        <v>3500</v>
      </c>
      <c r="D73" s="30">
        <v>3499.968</v>
      </c>
      <c r="E73" s="35">
        <v>1.5078</v>
      </c>
      <c r="F73" s="35">
        <v>34.6741</v>
      </c>
      <c r="G73" s="35">
        <v>1.5078</v>
      </c>
      <c r="H73" s="35">
        <v>0.048312</v>
      </c>
      <c r="I73" s="30">
        <v>89.1416</v>
      </c>
      <c r="J73" s="42">
        <f t="shared" si="4"/>
        <v>27.748332072398398</v>
      </c>
      <c r="L73" s="30">
        <v>111.52086</v>
      </c>
      <c r="M73" s="23">
        <v>2.56645</v>
      </c>
      <c r="O73" s="46">
        <v>2.979</v>
      </c>
      <c r="P73" s="38">
        <f t="shared" si="5"/>
        <v>129.40042545279758</v>
      </c>
      <c r="Q73" s="30">
        <v>38.33677</v>
      </c>
      <c r="R73" s="23">
        <v>2.684272</v>
      </c>
      <c r="S73" s="30">
        <v>168.1243</v>
      </c>
      <c r="T73" s="23">
        <f t="shared" si="6"/>
        <v>4.385458138492106</v>
      </c>
      <c r="U73" s="23">
        <f t="shared" si="7"/>
        <v>14.281998992650522</v>
      </c>
      <c r="X73" s="30">
        <v>3499.968</v>
      </c>
      <c r="Y73" s="98">
        <v>2433.4430345825585</v>
      </c>
      <c r="Z73" s="72"/>
      <c r="AA73" s="98">
        <v>2356.4486421619563</v>
      </c>
      <c r="AB73" s="56"/>
      <c r="AC73" s="30">
        <v>3499.968</v>
      </c>
    </row>
    <row r="74" spans="1:29" ht="12.75">
      <c r="A74">
        <v>186</v>
      </c>
      <c r="B74" s="20">
        <v>519</v>
      </c>
      <c r="C74" s="19">
        <v>4000</v>
      </c>
      <c r="D74" s="30">
        <v>3999.754</v>
      </c>
      <c r="E74" s="35">
        <v>1.5008</v>
      </c>
      <c r="F74" s="35">
        <v>34.6824</v>
      </c>
      <c r="G74" s="35">
        <v>1.5008</v>
      </c>
      <c r="H74" s="35">
        <v>0.048526</v>
      </c>
      <c r="I74" s="30">
        <v>89.0977</v>
      </c>
      <c r="J74" s="42">
        <f t="shared" si="4"/>
        <v>27.75550577877243</v>
      </c>
      <c r="L74" s="30">
        <v>120.56485</v>
      </c>
      <c r="M74" s="23">
        <v>2.77461</v>
      </c>
      <c r="O74" s="46">
        <v>3.255</v>
      </c>
      <c r="P74" s="38">
        <f t="shared" si="5"/>
        <v>141.38819902491377</v>
      </c>
      <c r="Q74" s="30">
        <v>37.89873</v>
      </c>
      <c r="R74" s="23">
        <v>2.632701</v>
      </c>
      <c r="S74" s="30">
        <v>168.2088</v>
      </c>
      <c r="T74" s="23">
        <f t="shared" si="6"/>
        <v>4.438375639500321</v>
      </c>
      <c r="U74" s="23">
        <f t="shared" si="7"/>
        <v>14.395379498089605</v>
      </c>
      <c r="X74" s="30">
        <v>3999.754</v>
      </c>
      <c r="Y74" s="98">
        <v>2438.0615240614015</v>
      </c>
      <c r="Z74" s="72"/>
      <c r="AA74" s="98">
        <v>2346.2826074345653</v>
      </c>
      <c r="AB74" s="56"/>
      <c r="AC74" s="30">
        <v>3999.754</v>
      </c>
    </row>
    <row r="75" spans="1:29" ht="12.75">
      <c r="A75">
        <v>186</v>
      </c>
      <c r="B75" s="20">
        <v>518</v>
      </c>
      <c r="C75" s="19" t="s">
        <v>44</v>
      </c>
      <c r="D75" s="30">
        <v>4233.507</v>
      </c>
      <c r="E75" s="35">
        <v>1.5067</v>
      </c>
      <c r="F75" s="35">
        <v>34.6855</v>
      </c>
      <c r="G75" s="35">
        <v>1.5067</v>
      </c>
      <c r="H75" s="35">
        <v>0.048679</v>
      </c>
      <c r="I75" s="30">
        <v>88.9577</v>
      </c>
      <c r="J75" s="42">
        <f t="shared" si="4"/>
        <v>27.757564008732516</v>
      </c>
      <c r="L75" s="30">
        <v>123.19711</v>
      </c>
      <c r="M75" s="23">
        <v>2.83519</v>
      </c>
      <c r="O75" s="46">
        <v>3.27</v>
      </c>
      <c r="P75" s="38">
        <f t="shared" si="5"/>
        <v>142.03947309105138</v>
      </c>
      <c r="Q75" s="30">
        <v>37.6226</v>
      </c>
      <c r="R75" s="23">
        <v>2.618048</v>
      </c>
      <c r="S75" s="30">
        <v>170.7728</v>
      </c>
      <c r="T75" s="23">
        <f t="shared" si="6"/>
        <v>4.539101497504159</v>
      </c>
      <c r="U75" s="23">
        <f t="shared" si="7"/>
        <v>14.37047754663016</v>
      </c>
      <c r="X75" s="30">
        <v>4233.507</v>
      </c>
      <c r="Y75" s="98">
        <v>2425.5593671724614</v>
      </c>
      <c r="Z75" s="72"/>
      <c r="AA75" s="98">
        <v>2338.3990295399085</v>
      </c>
      <c r="AB75" s="56"/>
      <c r="AC75" s="30">
        <v>4233.507</v>
      </c>
    </row>
    <row r="76" spans="1:29" ht="12.75">
      <c r="A76">
        <v>187</v>
      </c>
      <c r="B76" s="20">
        <v>554</v>
      </c>
      <c r="C76" s="19">
        <v>0</v>
      </c>
      <c r="D76" s="30">
        <v>2.322</v>
      </c>
      <c r="E76" s="35">
        <v>7.3659</v>
      </c>
      <c r="F76" s="35">
        <v>32.4843</v>
      </c>
      <c r="G76" s="35">
        <v>7.3659</v>
      </c>
      <c r="H76" s="35">
        <v>1.357</v>
      </c>
      <c r="I76" s="30">
        <v>86.1043</v>
      </c>
      <c r="J76" s="42">
        <f aca="true" t="shared" si="8" ref="J76:J88">((999.842594+6.794*10^-2*E76-9.0953*10^-3*E76^2+1.001685*10^-4*E76^3-1.12*10^-6*E76^4+6.536*10^-9*E76^5)+(0.8245-0.00409*E76+7.6438*10^-5*E76^2-8.2467*10^-7*E76^3+5.3875*10^-9*E76^4)*F76+(-5.72466*10^-3+1.0227*10^-4*E76-1.6546*10^-6*E76^2)*F76^1.5+4.8314*10^-4*F76^2)-1000</f>
        <v>25.388412938754072</v>
      </c>
      <c r="L76" s="30">
        <v>260.39221</v>
      </c>
      <c r="M76" s="23">
        <v>5.97857</v>
      </c>
      <c r="V76" s="2">
        <v>0.431</v>
      </c>
      <c r="X76" s="30">
        <v>2.322</v>
      </c>
      <c r="Y76" s="98"/>
      <c r="Z76" s="30"/>
      <c r="AA76" s="98"/>
      <c r="AB76" s="30"/>
      <c r="AC76" s="30">
        <v>2.322</v>
      </c>
    </row>
    <row r="77" spans="1:29" ht="12.75">
      <c r="A77">
        <v>187</v>
      </c>
      <c r="B77" s="20">
        <v>553</v>
      </c>
      <c r="C77" s="19">
        <v>5</v>
      </c>
      <c r="D77" s="30">
        <v>3.904</v>
      </c>
      <c r="E77" s="35">
        <v>7.3642</v>
      </c>
      <c r="F77" s="35">
        <v>32.5581</v>
      </c>
      <c r="G77" s="35">
        <v>7.3642</v>
      </c>
      <c r="H77" s="35">
        <v>1.4106</v>
      </c>
      <c r="I77" s="30">
        <v>86.1043</v>
      </c>
      <c r="J77" s="42">
        <f t="shared" si="8"/>
        <v>25.446678534040984</v>
      </c>
      <c r="L77" s="30">
        <v>260.45564</v>
      </c>
      <c r="M77" s="23">
        <v>5.98037</v>
      </c>
      <c r="X77" s="30">
        <v>3.904</v>
      </c>
      <c r="Y77" s="98"/>
      <c r="Z77" s="30"/>
      <c r="AA77" s="98"/>
      <c r="AB77" s="30"/>
      <c r="AC77" s="30">
        <v>3.904</v>
      </c>
    </row>
    <row r="78" spans="1:29" ht="12.75">
      <c r="A78">
        <v>187</v>
      </c>
      <c r="B78" s="20">
        <v>552</v>
      </c>
      <c r="C78" s="19">
        <v>10</v>
      </c>
      <c r="D78" s="30">
        <v>10.114</v>
      </c>
      <c r="E78" s="35">
        <v>7.3626</v>
      </c>
      <c r="F78" s="35">
        <v>32.5606</v>
      </c>
      <c r="G78" s="35">
        <v>7.3626</v>
      </c>
      <c r="H78" s="35">
        <v>1.3385</v>
      </c>
      <c r="I78" s="30">
        <v>86.1043</v>
      </c>
      <c r="J78" s="42">
        <f t="shared" si="8"/>
        <v>25.448864477930556</v>
      </c>
      <c r="L78" s="30">
        <v>260.34423</v>
      </c>
      <c r="M78" s="23">
        <v>5.97783</v>
      </c>
      <c r="X78" s="30">
        <v>10.114</v>
      </c>
      <c r="Y78" s="98"/>
      <c r="Z78" s="30"/>
      <c r="AA78" s="98"/>
      <c r="AB78" s="30"/>
      <c r="AC78" s="30">
        <v>10.114</v>
      </c>
    </row>
    <row r="79" spans="1:29" ht="12.75">
      <c r="A79">
        <v>187</v>
      </c>
      <c r="B79" s="20">
        <v>551</v>
      </c>
      <c r="C79" s="19">
        <v>15</v>
      </c>
      <c r="D79" s="30">
        <v>16.228</v>
      </c>
      <c r="E79" s="35">
        <v>7.3618</v>
      </c>
      <c r="F79" s="35">
        <v>32.5606</v>
      </c>
      <c r="G79" s="35">
        <v>7.3618</v>
      </c>
      <c r="H79" s="35">
        <v>1.4498</v>
      </c>
      <c r="I79" s="30">
        <v>86.1043</v>
      </c>
      <c r="J79" s="42">
        <f t="shared" si="8"/>
        <v>25.44897449689165</v>
      </c>
      <c r="L79" s="30">
        <v>260.65318</v>
      </c>
      <c r="M79" s="23">
        <v>5.98492</v>
      </c>
      <c r="X79" s="30">
        <v>16.228</v>
      </c>
      <c r="Y79" s="98"/>
      <c r="Z79" s="30"/>
      <c r="AA79" s="98"/>
      <c r="AB79" s="30"/>
      <c r="AC79" s="30">
        <v>16.228</v>
      </c>
    </row>
    <row r="80" spans="1:29" ht="12.75">
      <c r="A80">
        <v>187</v>
      </c>
      <c r="B80" s="20">
        <v>550</v>
      </c>
      <c r="C80" s="19">
        <v>20</v>
      </c>
      <c r="D80" s="30">
        <v>19.996</v>
      </c>
      <c r="E80" s="35">
        <v>7.3596</v>
      </c>
      <c r="F80" s="35">
        <v>32.5604</v>
      </c>
      <c r="G80" s="35">
        <v>7.3596</v>
      </c>
      <c r="H80" s="35">
        <v>1.33</v>
      </c>
      <c r="I80" s="30">
        <v>86.1078</v>
      </c>
      <c r="J80" s="42">
        <f t="shared" si="8"/>
        <v>25.449119739171465</v>
      </c>
      <c r="L80" s="30">
        <v>260.7486</v>
      </c>
      <c r="M80" s="23">
        <v>5.98711</v>
      </c>
      <c r="X80" s="30">
        <v>19.996</v>
      </c>
      <c r="Y80" s="98"/>
      <c r="Z80" s="30"/>
      <c r="AA80" s="98"/>
      <c r="AB80" s="30"/>
      <c r="AC80" s="30">
        <v>19.996</v>
      </c>
    </row>
    <row r="81" spans="1:29" ht="12.75">
      <c r="A81">
        <v>187</v>
      </c>
      <c r="B81" s="20">
        <v>549</v>
      </c>
      <c r="C81" s="19">
        <v>25</v>
      </c>
      <c r="D81" s="30">
        <v>25.103</v>
      </c>
      <c r="E81" s="35">
        <v>7.356</v>
      </c>
      <c r="F81" s="35">
        <v>32.56</v>
      </c>
      <c r="G81" s="35">
        <v>7.356</v>
      </c>
      <c r="H81" s="35">
        <v>1.4497</v>
      </c>
      <c r="I81" s="30">
        <v>86.0552</v>
      </c>
      <c r="J81" s="42">
        <f t="shared" si="8"/>
        <v>25.449300096524894</v>
      </c>
      <c r="L81" s="30">
        <v>261.05921</v>
      </c>
      <c r="M81" s="23">
        <v>5.99424</v>
      </c>
      <c r="X81" s="30">
        <v>25.103</v>
      </c>
      <c r="Y81" s="98"/>
      <c r="Z81" s="30"/>
      <c r="AA81" s="98"/>
      <c r="AB81" s="30"/>
      <c r="AC81" s="30">
        <v>25.103</v>
      </c>
    </row>
    <row r="82" spans="1:29" ht="12.75">
      <c r="A82">
        <v>187</v>
      </c>
      <c r="B82" s="20">
        <v>548</v>
      </c>
      <c r="C82" s="19">
        <v>30</v>
      </c>
      <c r="D82" s="30">
        <v>31.54</v>
      </c>
      <c r="E82" s="35">
        <v>7.2902</v>
      </c>
      <c r="F82" s="35">
        <v>32.561</v>
      </c>
      <c r="G82" s="35">
        <v>7.2902</v>
      </c>
      <c r="H82" s="35">
        <v>1.5498</v>
      </c>
      <c r="I82" s="30">
        <v>85.9233</v>
      </c>
      <c r="J82" s="42">
        <f t="shared" si="8"/>
        <v>25.459106885883102</v>
      </c>
      <c r="L82" s="30">
        <v>261.59437</v>
      </c>
      <c r="M82" s="23">
        <v>6.00659</v>
      </c>
      <c r="X82" s="30">
        <v>31.54</v>
      </c>
      <c r="Y82" s="98"/>
      <c r="Z82" s="30"/>
      <c r="AA82" s="98"/>
      <c r="AB82" s="30"/>
      <c r="AC82" s="30">
        <v>31.54</v>
      </c>
    </row>
    <row r="83" spans="1:29" ht="12.75">
      <c r="A83">
        <v>187</v>
      </c>
      <c r="B83" s="20">
        <v>547</v>
      </c>
      <c r="C83" s="19">
        <v>35</v>
      </c>
      <c r="D83" s="30">
        <v>36.563</v>
      </c>
      <c r="E83" s="35">
        <v>7.1635</v>
      </c>
      <c r="F83" s="35">
        <v>32.5661</v>
      </c>
      <c r="G83" s="35">
        <v>7.1635</v>
      </c>
      <c r="H83" s="35">
        <v>1.4887</v>
      </c>
      <c r="I83" s="30">
        <v>86.1445</v>
      </c>
      <c r="J83" s="42">
        <f t="shared" si="8"/>
        <v>25.480352563593442</v>
      </c>
      <c r="L83" s="30">
        <v>262.1886</v>
      </c>
      <c r="M83" s="23">
        <v>6.02036</v>
      </c>
      <c r="X83" s="30">
        <v>36.563</v>
      </c>
      <c r="Y83" s="98"/>
      <c r="Z83" s="30"/>
      <c r="AA83" s="98"/>
      <c r="AB83" s="30"/>
      <c r="AC83" s="30">
        <v>36.563</v>
      </c>
    </row>
    <row r="84" spans="1:29" ht="12.75">
      <c r="A84">
        <v>187</v>
      </c>
      <c r="B84" s="20">
        <v>546</v>
      </c>
      <c r="C84" s="19">
        <v>40</v>
      </c>
      <c r="D84" s="30">
        <v>42.275</v>
      </c>
      <c r="E84" s="35">
        <v>6.7717</v>
      </c>
      <c r="F84" s="35">
        <v>32.5826</v>
      </c>
      <c r="G84" s="35">
        <v>6.7717</v>
      </c>
      <c r="H84" s="35">
        <v>1.3183</v>
      </c>
      <c r="I84" s="30">
        <v>87.0503</v>
      </c>
      <c r="J84" s="42">
        <f t="shared" si="8"/>
        <v>25.545504682284218</v>
      </c>
      <c r="L84" s="30">
        <v>262.72602</v>
      </c>
      <c r="M84" s="23">
        <v>6.03308</v>
      </c>
      <c r="X84" s="30">
        <v>42.275</v>
      </c>
      <c r="Y84" s="98"/>
      <c r="Z84" s="30"/>
      <c r="AA84" s="98"/>
      <c r="AB84" s="30"/>
      <c r="AC84" s="30">
        <v>42.275</v>
      </c>
    </row>
    <row r="85" spans="1:29" ht="12.75">
      <c r="A85">
        <v>187</v>
      </c>
      <c r="B85" s="20">
        <v>545</v>
      </c>
      <c r="C85" s="19">
        <v>50</v>
      </c>
      <c r="D85" s="30">
        <v>50.588</v>
      </c>
      <c r="E85" s="35">
        <v>6.0898</v>
      </c>
      <c r="F85" s="35">
        <v>32.6101</v>
      </c>
      <c r="G85" s="35">
        <v>6.0898</v>
      </c>
      <c r="H85" s="35">
        <v>0.92889</v>
      </c>
      <c r="I85" s="30">
        <v>88.0837</v>
      </c>
      <c r="J85" s="42">
        <f t="shared" si="8"/>
        <v>25.65385626211605</v>
      </c>
      <c r="L85" s="30">
        <v>260.99554</v>
      </c>
      <c r="M85" s="23">
        <v>5.99398</v>
      </c>
      <c r="X85" s="30">
        <v>50.588</v>
      </c>
      <c r="Y85" s="98"/>
      <c r="Z85" s="30"/>
      <c r="AA85" s="98"/>
      <c r="AB85" s="30"/>
      <c r="AC85" s="30">
        <v>50.588</v>
      </c>
    </row>
    <row r="86" spans="1:29" ht="12.75">
      <c r="A86">
        <v>187</v>
      </c>
      <c r="B86" s="20">
        <v>544</v>
      </c>
      <c r="C86" s="19">
        <v>100</v>
      </c>
      <c r="D86" s="30">
        <v>99.682</v>
      </c>
      <c r="E86" s="35">
        <v>4.8033</v>
      </c>
      <c r="F86" s="35">
        <v>32.7538</v>
      </c>
      <c r="G86" s="35">
        <v>4.8033</v>
      </c>
      <c r="H86" s="35">
        <v>0.061203</v>
      </c>
      <c r="I86" s="30">
        <v>89.4327</v>
      </c>
      <c r="J86" s="42">
        <f t="shared" si="8"/>
        <v>25.916654921498775</v>
      </c>
      <c r="L86" s="30">
        <v>245.24849</v>
      </c>
      <c r="M86" s="23">
        <v>5.63378</v>
      </c>
      <c r="X86" s="30">
        <v>99.682</v>
      </c>
      <c r="Y86" s="98"/>
      <c r="Z86" s="30"/>
      <c r="AA86" s="98"/>
      <c r="AB86" s="30"/>
      <c r="AC86" s="30">
        <v>99.682</v>
      </c>
    </row>
    <row r="87" spans="1:29" ht="12.75">
      <c r="A87">
        <v>187</v>
      </c>
      <c r="B87" s="20">
        <v>543</v>
      </c>
      <c r="C87" s="19">
        <v>175</v>
      </c>
      <c r="D87" s="30">
        <v>174.503</v>
      </c>
      <c r="E87" s="35">
        <v>4.2669</v>
      </c>
      <c r="F87" s="35">
        <v>33.769</v>
      </c>
      <c r="G87" s="35">
        <v>4.2669</v>
      </c>
      <c r="H87" s="35">
        <v>0.019166</v>
      </c>
      <c r="I87" s="30">
        <v>89.465</v>
      </c>
      <c r="J87" s="42">
        <f t="shared" si="8"/>
        <v>26.7797090546826</v>
      </c>
      <c r="L87" s="30">
        <v>81.07976</v>
      </c>
      <c r="M87" s="23">
        <v>1.86411</v>
      </c>
      <c r="X87" s="30">
        <v>174.503</v>
      </c>
      <c r="Y87" s="98"/>
      <c r="Z87" s="30"/>
      <c r="AA87" s="98"/>
      <c r="AB87" s="30"/>
      <c r="AC87" s="30">
        <v>174.503</v>
      </c>
    </row>
    <row r="88" spans="1:29" ht="12.75">
      <c r="A88">
        <v>187</v>
      </c>
      <c r="B88" s="20">
        <v>542</v>
      </c>
      <c r="C88" s="19">
        <v>200</v>
      </c>
      <c r="D88" s="30">
        <v>201.3</v>
      </c>
      <c r="E88" s="35">
        <v>4.1572</v>
      </c>
      <c r="F88" s="35">
        <v>33.8247</v>
      </c>
      <c r="G88" s="35">
        <v>4.1572</v>
      </c>
      <c r="H88" s="35">
        <v>0.039449</v>
      </c>
      <c r="I88" s="30">
        <v>89.5062</v>
      </c>
      <c r="J88" s="42">
        <f t="shared" si="8"/>
        <v>26.835411929491784</v>
      </c>
      <c r="L88" s="30">
        <v>64.75388</v>
      </c>
      <c r="M88" s="23">
        <v>1.48884</v>
      </c>
      <c r="X88" s="30">
        <v>201.3</v>
      </c>
      <c r="Y88" s="98"/>
      <c r="Z88" s="30"/>
      <c r="AA88" s="98"/>
      <c r="AB88" s="30"/>
      <c r="AC88" s="30">
        <v>201.3</v>
      </c>
    </row>
    <row r="89" spans="1:29" ht="12.75">
      <c r="A89">
        <v>196</v>
      </c>
      <c r="B89" s="20">
        <v>576</v>
      </c>
      <c r="C89" s="19">
        <v>0</v>
      </c>
      <c r="D89" s="30">
        <v>2.417</v>
      </c>
      <c r="E89" s="35">
        <v>8.8673</v>
      </c>
      <c r="F89" s="35">
        <v>32.5311</v>
      </c>
      <c r="G89" s="35">
        <v>8.8673</v>
      </c>
      <c r="H89" s="35">
        <v>1.3776</v>
      </c>
      <c r="I89" s="30">
        <v>86.1264</v>
      </c>
      <c r="J89" s="42">
        <f aca="true" t="shared" si="9" ref="J89:J101">((999.842594+6.794*10^-2*E89-9.0953*10^-3*E89^2+1.001685*10^-4*E89^3-1.12*10^-6*E89^4+6.536*10^-9*E89^5)+(0.8245-0.00409*E89+7.6438*10^-5*E89^2-8.2467*10^-7*E89^3+5.3875*10^-9*E89^4)*F89+(-5.72466*10^-3+1.0227*10^-4*E89-1.6546*10^-6*E89^2)*F89^1.5+4.8314*10^-4*F89^2)-1000</f>
        <v>25.20637270955649</v>
      </c>
      <c r="L89" s="30">
        <v>259.5066</v>
      </c>
      <c r="M89" s="23">
        <v>5.95718</v>
      </c>
      <c r="V89" s="32">
        <v>0.31064923350262064</v>
      </c>
      <c r="X89" s="30">
        <v>2.417</v>
      </c>
      <c r="Y89" s="98"/>
      <c r="Z89" s="30"/>
      <c r="AA89" s="98"/>
      <c r="AB89" s="30"/>
      <c r="AC89" s="30"/>
    </row>
    <row r="90" spans="1:28" ht="12.75">
      <c r="A90">
        <v>196</v>
      </c>
      <c r="B90" s="20">
        <v>575</v>
      </c>
      <c r="C90" s="19">
        <v>5</v>
      </c>
      <c r="D90" s="30">
        <v>5.419</v>
      </c>
      <c r="E90" s="35">
        <v>8.8616</v>
      </c>
      <c r="F90" s="35">
        <v>32.5303</v>
      </c>
      <c r="G90" s="35">
        <v>8.8616</v>
      </c>
      <c r="H90" s="35">
        <v>1.4126</v>
      </c>
      <c r="I90" s="30">
        <v>86.1264</v>
      </c>
      <c r="J90" s="42">
        <f t="shared" si="9"/>
        <v>25.20662360327492</v>
      </c>
      <c r="L90" s="30">
        <v>260.29754</v>
      </c>
      <c r="M90" s="23">
        <v>5.97534</v>
      </c>
      <c r="V90" s="32"/>
      <c r="X90" s="30">
        <v>5.419</v>
      </c>
      <c r="Y90" s="98"/>
      <c r="Z90" s="30"/>
      <c r="AA90" s="98"/>
      <c r="AB90" s="30"/>
    </row>
    <row r="91" spans="1:28" ht="12.75">
      <c r="A91">
        <v>196</v>
      </c>
      <c r="B91" s="20">
        <v>574</v>
      </c>
      <c r="C91" s="19">
        <v>10</v>
      </c>
      <c r="D91" s="30">
        <v>10.598</v>
      </c>
      <c r="E91" s="35">
        <v>8.7945</v>
      </c>
      <c r="F91" s="35">
        <v>32.5312</v>
      </c>
      <c r="G91" s="35">
        <v>8.7945</v>
      </c>
      <c r="H91" s="35">
        <v>1.4954</v>
      </c>
      <c r="I91" s="30">
        <v>86.1264</v>
      </c>
      <c r="J91" s="42">
        <f t="shared" si="9"/>
        <v>25.217627647886275</v>
      </c>
      <c r="L91" s="30">
        <v>261.14902</v>
      </c>
      <c r="M91" s="23">
        <v>5.99495</v>
      </c>
      <c r="V91" s="32">
        <v>0.31</v>
      </c>
      <c r="X91" s="30">
        <v>10.598</v>
      </c>
      <c r="Y91" s="98"/>
      <c r="Z91" s="30"/>
      <c r="AA91" s="98"/>
      <c r="AB91" s="30"/>
    </row>
    <row r="92" spans="1:28" ht="12.75">
      <c r="A92">
        <v>196</v>
      </c>
      <c r="B92" s="20">
        <v>573</v>
      </c>
      <c r="C92" s="19">
        <v>15</v>
      </c>
      <c r="D92" s="30">
        <v>14.986</v>
      </c>
      <c r="E92" s="35">
        <v>8.6854</v>
      </c>
      <c r="F92" s="35">
        <v>32.5335</v>
      </c>
      <c r="G92" s="35">
        <v>8.6854</v>
      </c>
      <c r="H92" s="35">
        <v>1.6662</v>
      </c>
      <c r="I92" s="30">
        <v>86.121</v>
      </c>
      <c r="J92" s="42">
        <f t="shared" si="9"/>
        <v>25.23607199990579</v>
      </c>
      <c r="L92" s="30">
        <v>262.15534</v>
      </c>
      <c r="M92" s="23">
        <v>6.01816</v>
      </c>
      <c r="V92" s="32"/>
      <c r="X92" s="30">
        <v>14.986</v>
      </c>
      <c r="Y92" s="98"/>
      <c r="Z92" s="30"/>
      <c r="AA92" s="98"/>
      <c r="AB92" s="30"/>
    </row>
    <row r="93" spans="1:28" ht="12.75">
      <c r="A93">
        <v>196</v>
      </c>
      <c r="B93" s="20">
        <v>572</v>
      </c>
      <c r="C93" s="19">
        <v>20</v>
      </c>
      <c r="D93" s="30">
        <v>20.125</v>
      </c>
      <c r="E93" s="35">
        <v>8.5536</v>
      </c>
      <c r="F93" s="35">
        <v>32.5363</v>
      </c>
      <c r="G93" s="35">
        <v>8.5536</v>
      </c>
      <c r="H93" s="35">
        <v>1.9661</v>
      </c>
      <c r="I93" s="30">
        <v>85.9868</v>
      </c>
      <c r="J93" s="42">
        <f t="shared" si="9"/>
        <v>25.258201196665823</v>
      </c>
      <c r="L93" s="30">
        <v>263.42178</v>
      </c>
      <c r="M93" s="23">
        <v>6.04736</v>
      </c>
      <c r="V93" s="32">
        <v>0.346</v>
      </c>
      <c r="X93" s="30">
        <v>20.125</v>
      </c>
      <c r="Y93" s="98"/>
      <c r="Z93" s="30"/>
      <c r="AA93" s="98"/>
      <c r="AB93" s="30"/>
    </row>
    <row r="94" spans="1:28" ht="12.75">
      <c r="A94">
        <v>196</v>
      </c>
      <c r="B94" s="20">
        <v>571</v>
      </c>
      <c r="C94" s="19">
        <v>25</v>
      </c>
      <c r="D94" s="30">
        <v>24.491</v>
      </c>
      <c r="E94" s="35">
        <v>8.4037</v>
      </c>
      <c r="F94" s="35">
        <v>32.5434</v>
      </c>
      <c r="G94" s="35">
        <v>8.4037</v>
      </c>
      <c r="H94" s="35">
        <v>2.3582</v>
      </c>
      <c r="I94" s="30">
        <v>86.0184</v>
      </c>
      <c r="J94" s="42">
        <f t="shared" si="9"/>
        <v>25.28621235224614</v>
      </c>
      <c r="L94" s="30">
        <v>264.59112</v>
      </c>
      <c r="M94" s="23">
        <v>6.07437</v>
      </c>
      <c r="V94" s="32"/>
      <c r="X94" s="30">
        <v>24.491</v>
      </c>
      <c r="Y94" s="98"/>
      <c r="Z94" s="30"/>
      <c r="AA94" s="98"/>
      <c r="AB94" s="30"/>
    </row>
    <row r="95" spans="1:28" ht="12.75">
      <c r="A95">
        <v>196</v>
      </c>
      <c r="B95" s="20">
        <v>570</v>
      </c>
      <c r="C95" s="19">
        <v>30</v>
      </c>
      <c r="D95" s="30">
        <v>30.712</v>
      </c>
      <c r="E95" s="35">
        <v>7.9875</v>
      </c>
      <c r="F95" s="35">
        <v>32.56</v>
      </c>
      <c r="G95" s="35">
        <v>7.9875</v>
      </c>
      <c r="H95" s="35">
        <v>2.9601</v>
      </c>
      <c r="I95" s="30">
        <v>85.8921</v>
      </c>
      <c r="J95" s="42">
        <f t="shared" si="9"/>
        <v>25.360286807996317</v>
      </c>
      <c r="L95" s="30">
        <v>265.78126</v>
      </c>
      <c r="M95" s="23">
        <v>6.10214</v>
      </c>
      <c r="V95" s="32">
        <v>0.432</v>
      </c>
      <c r="X95" s="30">
        <v>30.712</v>
      </c>
      <c r="Y95" s="98"/>
      <c r="Z95" s="30"/>
      <c r="AA95" s="98"/>
      <c r="AB95" s="30"/>
    </row>
    <row r="96" spans="1:28" ht="12.75">
      <c r="A96">
        <v>196</v>
      </c>
      <c r="B96" s="20">
        <v>569</v>
      </c>
      <c r="C96" s="19">
        <v>35</v>
      </c>
      <c r="D96" s="30">
        <v>35.635</v>
      </c>
      <c r="E96" s="35">
        <v>7.811</v>
      </c>
      <c r="F96" s="35">
        <v>32.5676</v>
      </c>
      <c r="G96" s="35">
        <v>7.811</v>
      </c>
      <c r="H96" s="35">
        <v>3.1479</v>
      </c>
      <c r="I96" s="30">
        <v>85.9606</v>
      </c>
      <c r="J96" s="42">
        <f t="shared" si="9"/>
        <v>25.391577174567146</v>
      </c>
      <c r="L96" s="30">
        <v>265.69829</v>
      </c>
      <c r="M96" s="23">
        <v>6.10042</v>
      </c>
      <c r="V96" s="32"/>
      <c r="X96" s="30">
        <v>35.635</v>
      </c>
      <c r="Y96" s="98"/>
      <c r="Z96" s="30"/>
      <c r="AA96" s="98"/>
      <c r="AB96" s="30"/>
    </row>
    <row r="97" spans="1:28" ht="12.75">
      <c r="A97">
        <v>196</v>
      </c>
      <c r="B97" s="20">
        <v>568</v>
      </c>
      <c r="C97" s="19">
        <v>40</v>
      </c>
      <c r="D97" s="30">
        <v>40.46</v>
      </c>
      <c r="E97" s="35">
        <v>7.7723</v>
      </c>
      <c r="F97" s="35">
        <v>32.5719</v>
      </c>
      <c r="G97" s="35">
        <v>7.7723</v>
      </c>
      <c r="H97" s="35">
        <v>3.1228</v>
      </c>
      <c r="I97" s="30">
        <v>86.0979</v>
      </c>
      <c r="J97" s="42">
        <f t="shared" si="9"/>
        <v>25.400461392384386</v>
      </c>
      <c r="L97" s="30">
        <v>265.03135</v>
      </c>
      <c r="M97" s="23">
        <v>6.08516</v>
      </c>
      <c r="V97" s="1"/>
      <c r="X97" s="30">
        <v>40.46</v>
      </c>
      <c r="Y97" s="98"/>
      <c r="Z97" s="30"/>
      <c r="AA97" s="98"/>
      <c r="AB97" s="30"/>
    </row>
    <row r="98" spans="1:28" ht="12.75">
      <c r="A98">
        <v>196</v>
      </c>
      <c r="B98" s="20">
        <v>567</v>
      </c>
      <c r="C98" s="19">
        <v>50</v>
      </c>
      <c r="D98" s="30">
        <v>50.548</v>
      </c>
      <c r="E98" s="35">
        <v>7.49</v>
      </c>
      <c r="F98" s="35">
        <v>32.5915</v>
      </c>
      <c r="G98" s="35">
        <v>7.49</v>
      </c>
      <c r="H98" s="35">
        <v>2.5847</v>
      </c>
      <c r="I98" s="30">
        <v>86.8506</v>
      </c>
      <c r="J98" s="42">
        <f t="shared" si="9"/>
        <v>25.455542088208404</v>
      </c>
      <c r="L98" s="30">
        <v>262.6227</v>
      </c>
      <c r="M98" s="23">
        <v>6.03018</v>
      </c>
      <c r="V98" s="32">
        <v>0.565</v>
      </c>
      <c r="X98" s="30">
        <v>50.548</v>
      </c>
      <c r="Y98" s="98"/>
      <c r="Z98" s="30"/>
      <c r="AA98" s="98"/>
      <c r="AB98" s="30"/>
    </row>
    <row r="99" spans="1:28" ht="12.75">
      <c r="A99">
        <v>196</v>
      </c>
      <c r="B99" s="20">
        <v>566</v>
      </c>
      <c r="C99" s="19">
        <v>100</v>
      </c>
      <c r="D99" s="30">
        <v>100.732</v>
      </c>
      <c r="E99" s="35">
        <v>6.8127</v>
      </c>
      <c r="F99" s="35">
        <v>32.6129</v>
      </c>
      <c r="G99" s="35">
        <v>6.8127</v>
      </c>
      <c r="H99" s="35">
        <v>0.13883</v>
      </c>
      <c r="I99" s="30">
        <v>88.8323</v>
      </c>
      <c r="J99" s="42">
        <f t="shared" si="9"/>
        <v>25.563994344594448</v>
      </c>
      <c r="L99" s="30">
        <v>254.55059</v>
      </c>
      <c r="M99" s="23">
        <v>5.84546</v>
      </c>
      <c r="V99" s="32">
        <v>0.066</v>
      </c>
      <c r="X99" s="30">
        <v>100.732</v>
      </c>
      <c r="Y99" s="98"/>
      <c r="Z99" s="30"/>
      <c r="AA99" s="98"/>
      <c r="AB99" s="30"/>
    </row>
    <row r="100" spans="1:28" ht="12.75">
      <c r="A100">
        <v>196</v>
      </c>
      <c r="B100" s="20">
        <v>565</v>
      </c>
      <c r="C100" s="19">
        <v>175</v>
      </c>
      <c r="D100" s="30">
        <v>176.497</v>
      </c>
      <c r="E100" s="35">
        <v>5.8256</v>
      </c>
      <c r="F100" s="35">
        <v>33.8598</v>
      </c>
      <c r="G100" s="35">
        <v>5.8256</v>
      </c>
      <c r="H100" s="35">
        <v>0.046328</v>
      </c>
      <c r="I100" s="30">
        <v>88.8847</v>
      </c>
      <c r="J100" s="42">
        <f t="shared" si="9"/>
        <v>26.673754612258335</v>
      </c>
      <c r="L100" s="30">
        <v>111.7744</v>
      </c>
      <c r="M100" s="23">
        <v>2.56955</v>
      </c>
      <c r="X100" s="30">
        <v>176.497</v>
      </c>
      <c r="Y100" s="98"/>
      <c r="Z100" s="30"/>
      <c r="AA100" s="98"/>
      <c r="AB100" s="30"/>
    </row>
    <row r="101" spans="1:28" ht="12.75">
      <c r="A101">
        <v>196</v>
      </c>
      <c r="B101" s="20">
        <v>564</v>
      </c>
      <c r="C101" s="19">
        <v>200</v>
      </c>
      <c r="D101" s="30">
        <v>200.032</v>
      </c>
      <c r="E101" s="35">
        <v>5.6104</v>
      </c>
      <c r="F101" s="35">
        <v>33.8873</v>
      </c>
      <c r="G101" s="35">
        <v>5.6104</v>
      </c>
      <c r="H101" s="35">
        <v>0.045842</v>
      </c>
      <c r="I101" s="30">
        <v>88.806</v>
      </c>
      <c r="J101" s="42">
        <f t="shared" si="9"/>
        <v>26.721790746782517</v>
      </c>
      <c r="L101" s="30">
        <v>99.59022</v>
      </c>
      <c r="M101" s="23">
        <v>2.28956</v>
      </c>
      <c r="X101" s="30">
        <v>200.032</v>
      </c>
      <c r="Y101" s="98"/>
      <c r="Z101" s="30"/>
      <c r="AA101" s="98"/>
      <c r="AB101" s="30"/>
    </row>
    <row r="102" spans="1:29" ht="12.75">
      <c r="A102">
        <v>197</v>
      </c>
      <c r="B102" s="20">
        <v>594</v>
      </c>
      <c r="C102" s="19">
        <v>0</v>
      </c>
      <c r="D102" s="30">
        <v>3.486</v>
      </c>
      <c r="E102" s="35">
        <v>8.8941</v>
      </c>
      <c r="F102" s="35">
        <v>32.5309</v>
      </c>
      <c r="G102" s="35">
        <v>8.8941</v>
      </c>
      <c r="H102" s="35">
        <v>0.15266</v>
      </c>
      <c r="I102" s="30">
        <v>85.6061</v>
      </c>
      <c r="J102" s="42">
        <f aca="true" t="shared" si="10" ref="J102:J119">((999.842594+6.794*10^-2*E102-9.0953*10^-3*E102^2+1.001685*10^-4*E102^3-1.12*10^-6*E102^4+6.536*10^-9*E102^5)+(0.8245-0.00409*E102+7.6438*10^-5*E102^2-8.2467*10^-7*E102^3+5.3875*10^-9*E102^4)*F102+(-5.72466*10^-3+1.0227*10^-4*E102-1.6546*10^-6*E102^2)*F102^1.5+4.8314*10^-4*F102^2)-1000</f>
        <v>25.20208735747792</v>
      </c>
      <c r="L102" s="30">
        <v>256.20253</v>
      </c>
      <c r="M102" s="23">
        <v>5.88131</v>
      </c>
      <c r="V102" s="2">
        <v>0.325</v>
      </c>
      <c r="X102" s="30">
        <v>3.486</v>
      </c>
      <c r="Y102" s="98"/>
      <c r="Z102" s="30"/>
      <c r="AA102" s="98"/>
      <c r="AB102" s="30"/>
      <c r="AC102" s="1"/>
    </row>
    <row r="103" spans="1:29" ht="12.75">
      <c r="A103">
        <v>197</v>
      </c>
      <c r="B103" s="20">
        <v>593</v>
      </c>
      <c r="C103" s="19">
        <v>5</v>
      </c>
      <c r="D103" s="30">
        <v>5.306</v>
      </c>
      <c r="E103" s="35">
        <v>8.9066</v>
      </c>
      <c r="F103" s="35">
        <v>32.5312</v>
      </c>
      <c r="G103" s="35">
        <v>8.9066</v>
      </c>
      <c r="H103" s="35">
        <v>0.17323</v>
      </c>
      <c r="I103" s="30">
        <v>85.6061</v>
      </c>
      <c r="J103" s="42">
        <f t="shared" si="10"/>
        <v>25.200393795546233</v>
      </c>
      <c r="L103" s="30">
        <v>256.01134</v>
      </c>
      <c r="M103" s="23">
        <v>5.87691</v>
      </c>
      <c r="X103" s="30">
        <v>5.306</v>
      </c>
      <c r="Y103" s="98"/>
      <c r="Z103" s="30"/>
      <c r="AA103" s="98"/>
      <c r="AB103" s="30"/>
      <c r="AC103" s="1"/>
    </row>
    <row r="104" spans="1:29" ht="12.75">
      <c r="A104">
        <v>197</v>
      </c>
      <c r="B104" s="20">
        <v>592</v>
      </c>
      <c r="C104" s="19">
        <v>10</v>
      </c>
      <c r="D104" s="30">
        <v>9.971</v>
      </c>
      <c r="E104" s="35">
        <v>8.9042</v>
      </c>
      <c r="F104" s="35">
        <v>32.5313</v>
      </c>
      <c r="G104" s="35">
        <v>8.9042</v>
      </c>
      <c r="H104" s="35">
        <v>0.25259</v>
      </c>
      <c r="I104" s="30">
        <v>85.8551</v>
      </c>
      <c r="J104" s="42">
        <f t="shared" si="10"/>
        <v>25.200842447330615</v>
      </c>
      <c r="L104" s="30">
        <v>255.98972</v>
      </c>
      <c r="M104" s="23">
        <v>5.87642</v>
      </c>
      <c r="V104" s="2">
        <v>0.35</v>
      </c>
      <c r="X104" s="30">
        <v>9.971</v>
      </c>
      <c r="Y104" s="98"/>
      <c r="Z104" s="30"/>
      <c r="AA104" s="98"/>
      <c r="AB104" s="30"/>
      <c r="AC104" s="1"/>
    </row>
    <row r="105" spans="1:29" ht="12.75">
      <c r="A105">
        <v>197</v>
      </c>
      <c r="B105" s="20">
        <v>591</v>
      </c>
      <c r="C105" s="19">
        <v>15</v>
      </c>
      <c r="D105" s="30">
        <v>14.966</v>
      </c>
      <c r="E105" s="35">
        <v>8.8832</v>
      </c>
      <c r="F105" s="35">
        <v>32.5314</v>
      </c>
      <c r="G105" s="35">
        <v>8.8832</v>
      </c>
      <c r="H105" s="35">
        <v>0.50398</v>
      </c>
      <c r="I105" s="30">
        <v>85.9067</v>
      </c>
      <c r="J105" s="42">
        <f t="shared" si="10"/>
        <v>25.204158918000303</v>
      </c>
      <c r="L105" s="30">
        <v>256.02747</v>
      </c>
      <c r="M105" s="23">
        <v>5.8773</v>
      </c>
      <c r="X105" s="30">
        <v>14.966</v>
      </c>
      <c r="Y105" s="98"/>
      <c r="Z105" s="30"/>
      <c r="AA105" s="98"/>
      <c r="AB105" s="30"/>
      <c r="AC105" s="1"/>
    </row>
    <row r="106" spans="1:29" ht="12.75">
      <c r="A106">
        <v>197</v>
      </c>
      <c r="B106" s="20">
        <v>590</v>
      </c>
      <c r="C106" s="19">
        <v>20</v>
      </c>
      <c r="D106" s="30">
        <v>20.48</v>
      </c>
      <c r="E106" s="35">
        <v>8.8583</v>
      </c>
      <c r="F106" s="35">
        <v>32.5315</v>
      </c>
      <c r="G106" s="35">
        <v>8.8583</v>
      </c>
      <c r="H106" s="35">
        <v>0.78025</v>
      </c>
      <c r="I106" s="30">
        <v>85.8696</v>
      </c>
      <c r="J106" s="42">
        <f t="shared" si="10"/>
        <v>25.20807064970404</v>
      </c>
      <c r="L106" s="30">
        <v>256.23538</v>
      </c>
      <c r="M106" s="23">
        <v>5.8821</v>
      </c>
      <c r="V106" s="2">
        <v>0.311</v>
      </c>
      <c r="X106" s="30">
        <v>20.48</v>
      </c>
      <c r="Y106" s="98"/>
      <c r="Z106" s="30"/>
      <c r="AA106" s="98"/>
      <c r="AB106" s="30"/>
      <c r="AC106" s="1"/>
    </row>
    <row r="107" spans="1:29" ht="12.75">
      <c r="A107">
        <v>197</v>
      </c>
      <c r="B107" s="20">
        <v>589</v>
      </c>
      <c r="C107" s="19">
        <v>25</v>
      </c>
      <c r="D107" s="30">
        <v>24.932</v>
      </c>
      <c r="E107" s="35">
        <v>8.8637</v>
      </c>
      <c r="F107" s="35">
        <v>32.5315</v>
      </c>
      <c r="G107" s="35">
        <v>8.8637</v>
      </c>
      <c r="H107" s="35">
        <v>0.9865</v>
      </c>
      <c r="I107" s="30">
        <v>85.9142</v>
      </c>
      <c r="J107" s="42">
        <f t="shared" si="10"/>
        <v>25.20723986293251</v>
      </c>
      <c r="L107" s="30">
        <v>255.77163</v>
      </c>
      <c r="M107" s="23">
        <v>5.87145</v>
      </c>
      <c r="X107" s="30">
        <v>24.932</v>
      </c>
      <c r="Y107" s="98"/>
      <c r="Z107" s="30"/>
      <c r="AA107" s="98"/>
      <c r="AB107" s="30"/>
      <c r="AC107" s="1"/>
    </row>
    <row r="108" spans="1:29" ht="12.75">
      <c r="A108">
        <v>197</v>
      </c>
      <c r="B108" s="20">
        <v>588</v>
      </c>
      <c r="C108" s="19">
        <v>30</v>
      </c>
      <c r="D108" s="30">
        <v>30.099</v>
      </c>
      <c r="E108" s="35">
        <v>8.8037</v>
      </c>
      <c r="F108" s="35">
        <v>32.5327</v>
      </c>
      <c r="G108" s="35">
        <v>8.8037</v>
      </c>
      <c r="H108" s="35">
        <v>1.1922</v>
      </c>
      <c r="I108" s="30">
        <v>85.7992</v>
      </c>
      <c r="J108" s="42">
        <f t="shared" si="10"/>
        <v>25.217392781117724</v>
      </c>
      <c r="L108" s="30">
        <v>256.8004</v>
      </c>
      <c r="M108" s="23">
        <v>5.89512</v>
      </c>
      <c r="V108" s="2">
        <v>0.322</v>
      </c>
      <c r="X108" s="30">
        <v>30.099</v>
      </c>
      <c r="Y108" s="98"/>
      <c r="Z108" s="30"/>
      <c r="AA108" s="98"/>
      <c r="AB108" s="30"/>
      <c r="AC108" s="1"/>
    </row>
    <row r="109" spans="1:29" ht="12.75">
      <c r="A109">
        <v>197</v>
      </c>
      <c r="B109" s="20">
        <v>587</v>
      </c>
      <c r="C109" s="19">
        <v>35</v>
      </c>
      <c r="D109" s="30">
        <v>34.509</v>
      </c>
      <c r="E109" s="35">
        <v>8.2063</v>
      </c>
      <c r="F109" s="35">
        <v>32.5539</v>
      </c>
      <c r="G109" s="35">
        <v>8.2063</v>
      </c>
      <c r="H109" s="35">
        <v>1.9176</v>
      </c>
      <c r="I109" s="30">
        <v>85.8882</v>
      </c>
      <c r="J109" s="42">
        <f t="shared" si="10"/>
        <v>25.323637090667034</v>
      </c>
      <c r="L109" s="30">
        <v>261.99424</v>
      </c>
      <c r="M109" s="23">
        <v>6.01498</v>
      </c>
      <c r="X109" s="30">
        <v>34.509</v>
      </c>
      <c r="Y109" s="98"/>
      <c r="Z109" s="30"/>
      <c r="AA109" s="98"/>
      <c r="AB109" s="30"/>
      <c r="AC109" s="1"/>
    </row>
    <row r="110" spans="1:29" ht="12.75">
      <c r="A110">
        <v>197</v>
      </c>
      <c r="B110" s="20">
        <v>586</v>
      </c>
      <c r="C110" s="19">
        <v>40</v>
      </c>
      <c r="D110" s="30">
        <v>39.837</v>
      </c>
      <c r="E110" s="35">
        <v>7.811</v>
      </c>
      <c r="F110" s="35">
        <v>32.5677</v>
      </c>
      <c r="G110" s="35">
        <v>7.811</v>
      </c>
      <c r="H110" s="35">
        <v>2.6587</v>
      </c>
      <c r="I110" s="30">
        <v>85.8083</v>
      </c>
      <c r="J110" s="42">
        <f t="shared" si="10"/>
        <v>25.391655702852404</v>
      </c>
      <c r="L110" s="30">
        <v>262.55688</v>
      </c>
      <c r="M110" s="23">
        <v>6.02829</v>
      </c>
      <c r="X110" s="30">
        <v>39.837</v>
      </c>
      <c r="Y110" s="98"/>
      <c r="Z110" s="30"/>
      <c r="AA110" s="98"/>
      <c r="AB110" s="30"/>
      <c r="AC110" s="1"/>
    </row>
    <row r="111" spans="1:29" ht="12.75">
      <c r="A111">
        <v>197</v>
      </c>
      <c r="B111" s="20">
        <v>585</v>
      </c>
      <c r="C111" s="19">
        <v>50</v>
      </c>
      <c r="D111" s="30">
        <v>48.631</v>
      </c>
      <c r="E111" s="35">
        <v>7.6616</v>
      </c>
      <c r="F111" s="35">
        <v>32.5768</v>
      </c>
      <c r="G111" s="35">
        <v>7.6616</v>
      </c>
      <c r="H111" s="35">
        <v>2.8592</v>
      </c>
      <c r="I111" s="30">
        <v>86.3505</v>
      </c>
      <c r="J111" s="42">
        <f t="shared" si="10"/>
        <v>25.4199737697827</v>
      </c>
      <c r="L111" s="30">
        <v>260.45562</v>
      </c>
      <c r="M111" s="23">
        <v>5.98022</v>
      </c>
      <c r="X111" s="30">
        <v>48.631</v>
      </c>
      <c r="Y111" s="98"/>
      <c r="Z111" s="30"/>
      <c r="AA111" s="98"/>
      <c r="AB111" s="30"/>
      <c r="AC111"/>
    </row>
    <row r="112" spans="1:29" ht="12.75">
      <c r="A112">
        <v>197</v>
      </c>
      <c r="B112" s="20">
        <v>584</v>
      </c>
      <c r="C112" s="19">
        <v>100</v>
      </c>
      <c r="D112" s="30">
        <v>98.79</v>
      </c>
      <c r="E112" s="35">
        <v>6.5057</v>
      </c>
      <c r="F112" s="35">
        <v>32.6344</v>
      </c>
      <c r="G112" s="35">
        <v>6.5057</v>
      </c>
      <c r="H112" s="35">
        <v>0.13254</v>
      </c>
      <c r="I112" s="30">
        <v>88.7736</v>
      </c>
      <c r="J112" s="42">
        <f t="shared" si="10"/>
        <v>25.620776867237282</v>
      </c>
      <c r="L112" s="30">
        <v>247.61104</v>
      </c>
      <c r="M112" s="23">
        <v>5.68641</v>
      </c>
      <c r="X112" s="30">
        <v>98.79</v>
      </c>
      <c r="Y112" s="98"/>
      <c r="Z112" s="30"/>
      <c r="AA112" s="98"/>
      <c r="AB112" s="30"/>
      <c r="AC112" s="1"/>
    </row>
    <row r="113" spans="1:29" ht="12.75">
      <c r="A113">
        <v>197</v>
      </c>
      <c r="B113" s="20">
        <v>583</v>
      </c>
      <c r="C113" s="19">
        <v>175</v>
      </c>
      <c r="D113" s="30">
        <v>175.116</v>
      </c>
      <c r="E113" s="35">
        <v>5.8428</v>
      </c>
      <c r="F113" s="35">
        <v>33.8761</v>
      </c>
      <c r="G113" s="35">
        <v>5.8428</v>
      </c>
      <c r="H113" s="35">
        <v>0.046181</v>
      </c>
      <c r="I113" s="30">
        <v>88.8362</v>
      </c>
      <c r="J113" s="42">
        <f t="shared" si="10"/>
        <v>26.684516779588876</v>
      </c>
      <c r="L113" s="30">
        <v>105.94002</v>
      </c>
      <c r="M113" s="23">
        <v>2.43545</v>
      </c>
      <c r="X113" s="30">
        <v>175.116</v>
      </c>
      <c r="Y113" s="98"/>
      <c r="Z113" s="30"/>
      <c r="AA113" s="98"/>
      <c r="AB113" s="30"/>
      <c r="AC113" s="1"/>
    </row>
    <row r="114" spans="1:29" ht="12.75">
      <c r="A114">
        <v>197</v>
      </c>
      <c r="B114" s="20">
        <v>582</v>
      </c>
      <c r="C114" s="19">
        <v>200</v>
      </c>
      <c r="D114" s="30">
        <v>200.371</v>
      </c>
      <c r="E114" s="35">
        <v>5.491</v>
      </c>
      <c r="F114" s="35">
        <v>33.8919</v>
      </c>
      <c r="G114" s="35">
        <v>5.491</v>
      </c>
      <c r="H114" s="35">
        <v>0.052069</v>
      </c>
      <c r="I114" s="30">
        <v>88.7879</v>
      </c>
      <c r="J114" s="42">
        <f t="shared" si="10"/>
        <v>26.73979009801519</v>
      </c>
      <c r="L114" s="30">
        <v>93.53469</v>
      </c>
      <c r="M114" s="23">
        <v>2.15038</v>
      </c>
      <c r="X114" s="30">
        <v>200.371</v>
      </c>
      <c r="Y114" s="98"/>
      <c r="Z114" s="30"/>
      <c r="AA114" s="98"/>
      <c r="AB114" s="30"/>
      <c r="AC114" s="1"/>
    </row>
    <row r="115" spans="1:29" ht="12.75">
      <c r="A115">
        <v>197</v>
      </c>
      <c r="B115" s="20">
        <v>581</v>
      </c>
      <c r="C115" s="19">
        <v>1000</v>
      </c>
      <c r="D115" s="30">
        <v>1001.912</v>
      </c>
      <c r="E115" s="35">
        <v>2.9238</v>
      </c>
      <c r="F115" s="35">
        <v>34.3817</v>
      </c>
      <c r="G115" s="35">
        <v>2.9238</v>
      </c>
      <c r="H115" s="35">
        <v>0.044696</v>
      </c>
      <c r="I115" s="30">
        <v>89.1111</v>
      </c>
      <c r="J115" s="42">
        <f t="shared" si="10"/>
        <v>27.39870075197291</v>
      </c>
      <c r="L115" s="30">
        <v>13.68711</v>
      </c>
      <c r="M115" s="23">
        <v>0.31487</v>
      </c>
      <c r="N115" s="27">
        <v>34.3796</v>
      </c>
      <c r="X115" s="30">
        <v>1001.912</v>
      </c>
      <c r="Y115" s="98">
        <v>2383.347690108437</v>
      </c>
      <c r="Z115" s="30" t="s">
        <v>45</v>
      </c>
      <c r="AA115" s="98">
        <v>2381.8563388274592</v>
      </c>
      <c r="AB115" t="s">
        <v>45</v>
      </c>
      <c r="AC115" s="1"/>
    </row>
    <row r="116" spans="1:29" ht="12.75">
      <c r="A116">
        <v>197</v>
      </c>
      <c r="B116" s="20">
        <v>580</v>
      </c>
      <c r="C116" s="19">
        <v>1000</v>
      </c>
      <c r="D116" s="30">
        <v>1001.724</v>
      </c>
      <c r="E116" s="35">
        <v>2.9238</v>
      </c>
      <c r="F116" s="35">
        <v>34.3817</v>
      </c>
      <c r="G116" s="35">
        <v>2.9238</v>
      </c>
      <c r="H116" s="35">
        <v>0.045266</v>
      </c>
      <c r="I116" s="30">
        <v>89.1047</v>
      </c>
      <c r="J116" s="42">
        <f t="shared" si="10"/>
        <v>27.39870075197291</v>
      </c>
      <c r="L116" s="30">
        <v>13.69984</v>
      </c>
      <c r="M116" s="23">
        <v>0.31517</v>
      </c>
      <c r="X116" s="30">
        <v>1001.724</v>
      </c>
      <c r="Y116" s="98">
        <v>2386.475626588503</v>
      </c>
      <c r="Z116" s="30" t="s">
        <v>45</v>
      </c>
      <c r="AA116" s="98">
        <v>2379.5374354396918</v>
      </c>
      <c r="AB116" t="s">
        <v>45</v>
      </c>
      <c r="AC116" s="1"/>
    </row>
    <row r="117" spans="1:29" ht="12.75">
      <c r="A117">
        <v>197</v>
      </c>
      <c r="B117" s="20">
        <v>579</v>
      </c>
      <c r="C117" s="19">
        <v>1000</v>
      </c>
      <c r="D117" s="30">
        <v>1001.148</v>
      </c>
      <c r="E117" s="35">
        <v>2.9252</v>
      </c>
      <c r="F117" s="35">
        <v>34.3814</v>
      </c>
      <c r="G117" s="35">
        <v>2.9252</v>
      </c>
      <c r="H117" s="35">
        <v>0.045574</v>
      </c>
      <c r="I117" s="30">
        <v>89.0998</v>
      </c>
      <c r="J117" s="42">
        <f t="shared" si="10"/>
        <v>27.398335061704984</v>
      </c>
      <c r="L117" s="30">
        <v>13.70886</v>
      </c>
      <c r="M117" s="23">
        <v>0.31537</v>
      </c>
      <c r="X117" s="30">
        <v>1001.148</v>
      </c>
      <c r="Y117" s="98">
        <v>2386.630524401414</v>
      </c>
      <c r="Z117" s="30" t="s">
        <v>45</v>
      </c>
      <c r="AA117" s="98">
        <v>2378.5402619751226</v>
      </c>
      <c r="AB117" t="s">
        <v>45</v>
      </c>
      <c r="AC117" s="1"/>
    </row>
    <row r="118" spans="1:29" ht="12.75">
      <c r="A118">
        <v>197</v>
      </c>
      <c r="B118" s="20">
        <v>578</v>
      </c>
      <c r="C118" s="19">
        <v>1000</v>
      </c>
      <c r="D118" s="30">
        <v>1001.273</v>
      </c>
      <c r="E118" s="35">
        <v>2.9249</v>
      </c>
      <c r="F118" s="35">
        <v>34.3815</v>
      </c>
      <c r="G118" s="35">
        <v>2.9249</v>
      </c>
      <c r="H118" s="35">
        <v>0.046176</v>
      </c>
      <c r="I118" s="30">
        <v>89.108</v>
      </c>
      <c r="J118" s="42">
        <f t="shared" si="10"/>
        <v>27.398441945360446</v>
      </c>
      <c r="L118" s="30">
        <v>13.70576</v>
      </c>
      <c r="M118" s="23">
        <v>0.3153</v>
      </c>
      <c r="X118" s="30">
        <v>1001.273</v>
      </c>
      <c r="Y118" s="98">
        <v>2392.261809406261</v>
      </c>
      <c r="Z118" s="30" t="s">
        <v>45</v>
      </c>
      <c r="AA118" s="98">
        <v>2379.6594566660488</v>
      </c>
      <c r="AB118" t="s">
        <v>45</v>
      </c>
      <c r="AC118" s="1"/>
    </row>
    <row r="119" spans="1:34" ht="12.75">
      <c r="A119">
        <v>197</v>
      </c>
      <c r="B119" s="20">
        <v>577</v>
      </c>
      <c r="C119" s="19">
        <v>1000</v>
      </c>
      <c r="D119" s="30">
        <v>1000.683</v>
      </c>
      <c r="E119" s="35">
        <v>2.9251</v>
      </c>
      <c r="F119" s="35">
        <v>34.3814</v>
      </c>
      <c r="G119" s="35">
        <v>2.9251</v>
      </c>
      <c r="H119" s="35">
        <v>0.045121</v>
      </c>
      <c r="I119" s="30">
        <v>89.1051</v>
      </c>
      <c r="J119" s="42">
        <f t="shared" si="10"/>
        <v>27.398344071414613</v>
      </c>
      <c r="L119" s="30">
        <v>13.70088</v>
      </c>
      <c r="M119" s="23">
        <v>0.31519</v>
      </c>
      <c r="N119" s="27">
        <v>34.3881</v>
      </c>
      <c r="X119" s="30">
        <v>1000.683</v>
      </c>
      <c r="Y119" s="99">
        <v>2382.148481</v>
      </c>
      <c r="Z119" s="30" t="s">
        <v>46</v>
      </c>
      <c r="AA119" s="98">
        <v>2378.4517465773147</v>
      </c>
      <c r="AB119" t="s">
        <v>45</v>
      </c>
      <c r="AC119"/>
      <c r="AD119"/>
      <c r="AE119"/>
      <c r="AF119"/>
      <c r="AG119"/>
      <c r="AH119"/>
    </row>
    <row r="120" spans="1:29" ht="12.75">
      <c r="A120">
        <v>198</v>
      </c>
      <c r="B120" s="20">
        <v>618</v>
      </c>
      <c r="C120" s="19">
        <v>0</v>
      </c>
      <c r="D120" s="30">
        <v>2.823</v>
      </c>
      <c r="E120" s="35">
        <v>8.981</v>
      </c>
      <c r="F120" s="35">
        <v>32.5292</v>
      </c>
      <c r="G120" s="35">
        <v>8.981</v>
      </c>
      <c r="H120" s="35">
        <v>0.29175</v>
      </c>
      <c r="I120" s="30">
        <v>85.7138</v>
      </c>
      <c r="J120" s="42">
        <f aca="true" t="shared" si="11" ref="J120:J143">((999.842594+6.794*10^-2*E120-9.0953*10^-3*E120^2+1.001685*10^-4*E120^3-1.12*10^-6*E120^4+6.536*10^-9*E120^5)+(0.8245-0.00409*E120+7.6438*10^-5*E120^2-8.2467*10^-7*E120^3+5.3875*10^-9*E120^4)*F120+(-5.72466*10^-3+1.0227*10^-4*E120-1.6546*10^-6*E120^2)*F120^1.5+4.8314*10^-4*F120^2)-1000</f>
        <v>25.187316328031102</v>
      </c>
      <c r="K120" s="1"/>
      <c r="L120" s="30">
        <v>267.90692</v>
      </c>
      <c r="M120" s="23">
        <v>6.1499</v>
      </c>
      <c r="O120" s="46">
        <v>6.89</v>
      </c>
      <c r="P120" s="38">
        <f aca="true" t="shared" si="12" ref="P120:P143">(O120*1000/22.4)/(1+J120/1000)</f>
        <v>300.0322778241101</v>
      </c>
      <c r="Q120" s="30">
        <v>9.06723</v>
      </c>
      <c r="R120" s="23">
        <v>1.071034</v>
      </c>
      <c r="S120" s="30">
        <v>14.72577</v>
      </c>
      <c r="T120" s="23">
        <f aca="true" t="shared" si="13" ref="T120:T143">S120/Q120</f>
        <v>1.6240649018498483</v>
      </c>
      <c r="U120" s="23">
        <f>Q120/R120</f>
        <v>8.465865696140366</v>
      </c>
      <c r="X120" s="30">
        <v>2.823</v>
      </c>
      <c r="Y120" s="98"/>
      <c r="Z120" s="30"/>
      <c r="AA120" s="98"/>
      <c r="AB120" s="30"/>
      <c r="AC120" s="1"/>
    </row>
    <row r="121" spans="1:29" ht="12.75">
      <c r="A121">
        <v>198</v>
      </c>
      <c r="B121" s="20">
        <v>617</v>
      </c>
      <c r="C121" s="19">
        <v>10</v>
      </c>
      <c r="D121" s="30">
        <v>10.506</v>
      </c>
      <c r="E121" s="35">
        <v>8.9703</v>
      </c>
      <c r="F121" s="35">
        <v>32.5317</v>
      </c>
      <c r="G121" s="35">
        <v>8.9703</v>
      </c>
      <c r="H121" s="35">
        <v>0.33924</v>
      </c>
      <c r="I121" s="30">
        <v>85.7138</v>
      </c>
      <c r="J121" s="42">
        <f t="shared" si="11"/>
        <v>25.190932027571762</v>
      </c>
      <c r="K121" s="1"/>
      <c r="L121" s="30">
        <v>267.94936</v>
      </c>
      <c r="M121" s="23">
        <v>6.1509</v>
      </c>
      <c r="O121" s="46">
        <v>6.899</v>
      </c>
      <c r="P121" s="38">
        <f t="shared" si="12"/>
        <v>300.42313271289083</v>
      </c>
      <c r="Q121" s="30">
        <v>9.172877</v>
      </c>
      <c r="R121" s="23">
        <v>1.080468</v>
      </c>
      <c r="S121" s="30">
        <v>14.72251</v>
      </c>
      <c r="T121" s="23">
        <f t="shared" si="13"/>
        <v>1.6050046239582194</v>
      </c>
      <c r="U121" s="23">
        <f aca="true" t="shared" si="14" ref="U121:U143">Q121/R121</f>
        <v>8.489725748471958</v>
      </c>
      <c r="V121" s="32">
        <v>0.334</v>
      </c>
      <c r="X121" s="30">
        <v>10.506</v>
      </c>
      <c r="Y121" s="98">
        <v>2173.967323062806</v>
      </c>
      <c r="Z121" s="72"/>
      <c r="AA121" s="98">
        <v>2008.734994044032</v>
      </c>
      <c r="AB121" s="30"/>
      <c r="AC121" s="1"/>
    </row>
    <row r="122" spans="1:29" ht="12.75">
      <c r="A122">
        <v>198</v>
      </c>
      <c r="B122" s="20">
        <v>616</v>
      </c>
      <c r="C122" s="19">
        <v>25</v>
      </c>
      <c r="D122" s="30">
        <v>24.553</v>
      </c>
      <c r="E122" s="35">
        <v>8.8925</v>
      </c>
      <c r="F122" s="35">
        <v>32.5318</v>
      </c>
      <c r="G122" s="35">
        <v>8.8925</v>
      </c>
      <c r="H122" s="35">
        <v>0.93531</v>
      </c>
      <c r="I122" s="30">
        <v>85.8372</v>
      </c>
      <c r="J122" s="42">
        <f t="shared" si="11"/>
        <v>25.203038540598982</v>
      </c>
      <c r="K122" s="1"/>
      <c r="L122" s="30">
        <v>268.91003</v>
      </c>
      <c r="M122" s="23">
        <v>6.17303</v>
      </c>
      <c r="O122" s="63">
        <v>7.24</v>
      </c>
      <c r="P122" s="38">
        <f t="shared" si="12"/>
        <v>315.26856004483653</v>
      </c>
      <c r="Q122" s="30">
        <v>9.170814</v>
      </c>
      <c r="R122" s="23">
        <v>1.080561</v>
      </c>
      <c r="S122" s="30">
        <v>14.54006</v>
      </c>
      <c r="T122" s="23">
        <f t="shared" si="13"/>
        <v>1.5854710388848798</v>
      </c>
      <c r="U122" s="23">
        <f t="shared" si="14"/>
        <v>8.487085874837236</v>
      </c>
      <c r="X122" s="30">
        <v>24.553</v>
      </c>
      <c r="Y122" s="98">
        <v>2188.9419764226386</v>
      </c>
      <c r="Z122" s="72"/>
      <c r="AA122" s="98">
        <v>2009.9470674914755</v>
      </c>
      <c r="AB122" s="30"/>
      <c r="AC122" s="1"/>
    </row>
    <row r="123" spans="1:29" ht="12.75">
      <c r="A123">
        <v>198</v>
      </c>
      <c r="B123" s="20">
        <v>615</v>
      </c>
      <c r="C123" s="19">
        <v>50</v>
      </c>
      <c r="D123" s="30">
        <v>52.148</v>
      </c>
      <c r="E123" s="35">
        <v>7.6864</v>
      </c>
      <c r="F123" s="35">
        <v>32.5713</v>
      </c>
      <c r="G123" s="35">
        <v>7.6864</v>
      </c>
      <c r="H123" s="35">
        <v>2.9699</v>
      </c>
      <c r="I123" s="30">
        <v>86.0085</v>
      </c>
      <c r="J123" s="42">
        <f t="shared" si="11"/>
        <v>25.41215564095205</v>
      </c>
      <c r="K123" s="1"/>
      <c r="L123" s="30">
        <v>273.25336</v>
      </c>
      <c r="M123" s="23">
        <v>6.27401</v>
      </c>
      <c r="O123" s="46">
        <v>7.243</v>
      </c>
      <c r="P123" s="38">
        <f t="shared" si="12"/>
        <v>315.33487535419334</v>
      </c>
      <c r="Q123" s="30">
        <v>9.814521</v>
      </c>
      <c r="R123" s="23">
        <v>1.108667</v>
      </c>
      <c r="S123" s="30">
        <v>15.07429</v>
      </c>
      <c r="T123" s="23">
        <f t="shared" si="13"/>
        <v>1.5359170355843144</v>
      </c>
      <c r="U123" s="23">
        <f t="shared" si="14"/>
        <v>8.852541836277258</v>
      </c>
      <c r="X123" s="30">
        <v>52.148</v>
      </c>
      <c r="Y123" s="98">
        <v>2177.4807611171514</v>
      </c>
      <c r="Z123" s="72"/>
      <c r="AA123" s="98">
        <v>2019.396436126747</v>
      </c>
      <c r="AB123" s="30"/>
      <c r="AC123" s="1"/>
    </row>
    <row r="124" spans="1:29" ht="12.75">
      <c r="A124">
        <v>198</v>
      </c>
      <c r="B124" s="20">
        <v>614</v>
      </c>
      <c r="C124" s="19">
        <v>75</v>
      </c>
      <c r="D124" s="30">
        <v>73.776</v>
      </c>
      <c r="E124" s="35">
        <v>7.1274</v>
      </c>
      <c r="F124" s="35">
        <v>32.5939</v>
      </c>
      <c r="G124" s="35">
        <v>7.1274</v>
      </c>
      <c r="H124" s="35">
        <v>0.73121</v>
      </c>
      <c r="I124" s="30">
        <v>88.176</v>
      </c>
      <c r="J124" s="42">
        <f t="shared" si="11"/>
        <v>25.50710697806244</v>
      </c>
      <c r="K124" s="1"/>
      <c r="L124" s="30">
        <v>268.51161</v>
      </c>
      <c r="M124" s="23">
        <v>6.16571</v>
      </c>
      <c r="O124" s="46">
        <v>6.952</v>
      </c>
      <c r="P124" s="38">
        <f t="shared" si="12"/>
        <v>302.63772990486166</v>
      </c>
      <c r="Q124" s="57">
        <v>10.56324</v>
      </c>
      <c r="R124" s="49">
        <v>1.192831</v>
      </c>
      <c r="S124" s="57">
        <v>15.42575</v>
      </c>
      <c r="T124" s="23">
        <f t="shared" si="13"/>
        <v>1.4603237264324205</v>
      </c>
      <c r="U124" s="23">
        <f t="shared" si="14"/>
        <v>8.855604859363984</v>
      </c>
      <c r="X124" s="30">
        <v>73.776</v>
      </c>
      <c r="Y124" s="98">
        <v>2163.9074790610457</v>
      </c>
      <c r="Z124" s="72"/>
      <c r="AA124" s="98">
        <v>2029.3112169445628</v>
      </c>
      <c r="AB124" s="30"/>
      <c r="AC124" s="1" t="s">
        <v>47</v>
      </c>
    </row>
    <row r="125" spans="1:30" ht="12.75">
      <c r="A125">
        <v>198</v>
      </c>
      <c r="B125" s="20">
        <v>613</v>
      </c>
      <c r="C125" s="19">
        <v>100</v>
      </c>
      <c r="D125" s="30">
        <v>98.376</v>
      </c>
      <c r="E125" s="35">
        <v>6.7928</v>
      </c>
      <c r="F125" s="35">
        <v>32.6069</v>
      </c>
      <c r="G125" s="35">
        <v>6.7928</v>
      </c>
      <c r="H125" s="35">
        <v>0.19218</v>
      </c>
      <c r="I125" s="30">
        <v>88.7404</v>
      </c>
      <c r="J125" s="42">
        <f t="shared" si="11"/>
        <v>25.561881957725063</v>
      </c>
      <c r="K125" s="1"/>
      <c r="L125" s="30">
        <v>263.7147</v>
      </c>
      <c r="M125" s="23">
        <v>6.05589</v>
      </c>
      <c r="O125" s="46">
        <v>6.871</v>
      </c>
      <c r="P125" s="38">
        <f t="shared" si="12"/>
        <v>299.0956243839957</v>
      </c>
      <c r="Q125" s="57">
        <v>12.12811</v>
      </c>
      <c r="R125" s="49">
        <v>1.253364</v>
      </c>
      <c r="S125" s="57">
        <v>16.50435</v>
      </c>
      <c r="T125" s="23">
        <f t="shared" si="13"/>
        <v>1.3608344581307392</v>
      </c>
      <c r="U125" s="23">
        <f t="shared" si="14"/>
        <v>9.676446746515778</v>
      </c>
      <c r="X125" s="30">
        <v>98.376</v>
      </c>
      <c r="Y125" s="98">
        <v>2164.558115737777</v>
      </c>
      <c r="Z125" s="72"/>
      <c r="AA125" s="98">
        <v>2038.799620149983</v>
      </c>
      <c r="AB125" s="30"/>
      <c r="AD125" s="49"/>
    </row>
    <row r="126" spans="1:33" ht="12.75">
      <c r="A126">
        <v>198</v>
      </c>
      <c r="B126" s="20">
        <v>612</v>
      </c>
      <c r="C126" s="19">
        <v>150</v>
      </c>
      <c r="D126" s="30">
        <v>149.481</v>
      </c>
      <c r="E126" s="35">
        <v>5.9996</v>
      </c>
      <c r="F126" s="35">
        <v>33.7498</v>
      </c>
      <c r="G126" s="35">
        <v>5.9996</v>
      </c>
      <c r="H126" s="35">
        <v>0.062544</v>
      </c>
      <c r="I126" s="30">
        <v>88.8667</v>
      </c>
      <c r="J126" s="42">
        <f t="shared" si="11"/>
        <v>26.565204031011262</v>
      </c>
      <c r="K126" s="1"/>
      <c r="L126" s="30">
        <v>132.74936</v>
      </c>
      <c r="M126" s="23">
        <v>3.05141</v>
      </c>
      <c r="O126" s="46">
        <v>3.457</v>
      </c>
      <c r="P126" s="38">
        <f t="shared" si="12"/>
        <v>150.33663379281555</v>
      </c>
      <c r="T126" s="23"/>
      <c r="U126" s="23">
        <f>AE126/AF126</f>
        <v>13.848886728040853</v>
      </c>
      <c r="X126" s="30">
        <v>149.481</v>
      </c>
      <c r="Y126" s="98">
        <v>2265.877260997288</v>
      </c>
      <c r="Z126" s="72"/>
      <c r="AA126" s="98">
        <v>2193.1933557257757</v>
      </c>
      <c r="AB126" s="30"/>
      <c r="AC126" s="1"/>
      <c r="AE126" s="30">
        <v>34.2953</v>
      </c>
      <c r="AF126" s="23">
        <v>2.476394</v>
      </c>
      <c r="AG126" s="30">
        <v>58.42927</v>
      </c>
    </row>
    <row r="127" spans="1:28" ht="12.75">
      <c r="A127">
        <v>198</v>
      </c>
      <c r="B127" s="20">
        <v>611</v>
      </c>
      <c r="C127" s="19">
        <v>200</v>
      </c>
      <c r="D127" s="30">
        <v>197.715</v>
      </c>
      <c r="E127" s="35">
        <v>5.6118</v>
      </c>
      <c r="F127" s="35">
        <v>33.8917</v>
      </c>
      <c r="G127" s="35">
        <v>5.6118</v>
      </c>
      <c r="H127" s="35">
        <v>0.044155</v>
      </c>
      <c r="I127" s="30">
        <v>88.7734</v>
      </c>
      <c r="J127" s="42">
        <f t="shared" si="11"/>
        <v>26.725102375175084</v>
      </c>
      <c r="K127" s="1"/>
      <c r="L127" s="30">
        <v>101.65769</v>
      </c>
      <c r="M127" s="23">
        <v>2.3371</v>
      </c>
      <c r="O127" s="46">
        <v>2.618</v>
      </c>
      <c r="P127" s="38">
        <f t="shared" si="12"/>
        <v>113.8328065902228</v>
      </c>
      <c r="Q127" s="67">
        <v>34.94603</v>
      </c>
      <c r="R127" s="68">
        <v>2.494736</v>
      </c>
      <c r="S127" s="67">
        <v>58.41713</v>
      </c>
      <c r="T127" s="23">
        <f t="shared" si="13"/>
        <v>1.6716385237464741</v>
      </c>
      <c r="U127" s="23"/>
      <c r="X127" s="30">
        <v>197.715</v>
      </c>
      <c r="Y127" s="98">
        <v>2268.3196509837844</v>
      </c>
      <c r="Z127" s="72"/>
      <c r="AA127" s="98">
        <v>2231.177996026293</v>
      </c>
      <c r="AB127" s="30"/>
    </row>
    <row r="128" spans="1:29" ht="12.75">
      <c r="A128">
        <v>198</v>
      </c>
      <c r="B128" s="20">
        <v>610</v>
      </c>
      <c r="C128" s="19">
        <v>250</v>
      </c>
      <c r="D128" s="30">
        <v>247.516</v>
      </c>
      <c r="E128" s="35">
        <v>5.0879</v>
      </c>
      <c r="F128" s="35">
        <v>33.9167</v>
      </c>
      <c r="G128" s="35">
        <v>5.0879</v>
      </c>
      <c r="H128" s="35">
        <v>0.050886</v>
      </c>
      <c r="I128" s="30">
        <v>88.7639</v>
      </c>
      <c r="J128" s="42">
        <f t="shared" si="11"/>
        <v>26.806699642767853</v>
      </c>
      <c r="K128" s="1"/>
      <c r="L128" s="30">
        <v>79.79848</v>
      </c>
      <c r="M128" s="23">
        <v>1.8347</v>
      </c>
      <c r="O128" s="46">
        <v>2.079</v>
      </c>
      <c r="P128" s="38">
        <f t="shared" si="12"/>
        <v>90.38945697597222</v>
      </c>
      <c r="Q128" s="30">
        <v>37.79374</v>
      </c>
      <c r="R128" s="23">
        <v>2.6969</v>
      </c>
      <c r="S128" s="30">
        <v>68.63545</v>
      </c>
      <c r="T128" s="23">
        <f t="shared" si="13"/>
        <v>1.81605339931957</v>
      </c>
      <c r="U128" s="23">
        <f t="shared" si="14"/>
        <v>14.01377136712522</v>
      </c>
      <c r="X128" s="30">
        <v>247.516</v>
      </c>
      <c r="Y128" s="98">
        <v>2273.3946170622844</v>
      </c>
      <c r="Z128" s="72"/>
      <c r="AA128" s="98">
        <v>2260.1006107337853</v>
      </c>
      <c r="AB128" s="30"/>
      <c r="AC128" s="1"/>
    </row>
    <row r="129" spans="1:29" ht="12.75">
      <c r="A129">
        <v>198</v>
      </c>
      <c r="B129" s="20">
        <v>609</v>
      </c>
      <c r="C129" s="19">
        <v>300</v>
      </c>
      <c r="D129" s="30">
        <v>297.34</v>
      </c>
      <c r="E129" s="35">
        <v>4.7321</v>
      </c>
      <c r="F129" s="35">
        <v>33.95</v>
      </c>
      <c r="G129" s="35">
        <v>4.7321</v>
      </c>
      <c r="H129" s="35">
        <v>0.05143</v>
      </c>
      <c r="I129" s="30">
        <v>88.8492</v>
      </c>
      <c r="J129" s="42">
        <f t="shared" si="11"/>
        <v>26.873272162994226</v>
      </c>
      <c r="K129" s="1"/>
      <c r="L129" s="30">
        <v>64.5049</v>
      </c>
      <c r="M129" s="23">
        <v>1.48317</v>
      </c>
      <c r="O129" s="46">
        <v>1.652</v>
      </c>
      <c r="P129" s="38">
        <f t="shared" si="12"/>
        <v>71.81996259835825</v>
      </c>
      <c r="Q129" s="30">
        <v>39.93189</v>
      </c>
      <c r="R129" s="23">
        <v>2.843577</v>
      </c>
      <c r="S129" s="30">
        <v>76.69019</v>
      </c>
      <c r="T129" s="23">
        <f t="shared" si="13"/>
        <v>1.9205249238140243</v>
      </c>
      <c r="U129" s="23">
        <f t="shared" si="14"/>
        <v>14.042837595043146</v>
      </c>
      <c r="X129" s="30">
        <v>297.34</v>
      </c>
      <c r="Y129" s="98">
        <v>2281.2723257482394</v>
      </c>
      <c r="Z129" s="72"/>
      <c r="AA129" s="98">
        <v>2278.022482864192</v>
      </c>
      <c r="AB129" s="30"/>
      <c r="AC129" s="1"/>
    </row>
    <row r="130" spans="1:29" ht="12.75">
      <c r="A130">
        <v>198</v>
      </c>
      <c r="B130" s="20">
        <v>608</v>
      </c>
      <c r="C130" s="19">
        <v>400</v>
      </c>
      <c r="D130" s="30">
        <v>399.896</v>
      </c>
      <c r="E130" s="35">
        <v>4.3776</v>
      </c>
      <c r="F130" s="35">
        <v>34.0307</v>
      </c>
      <c r="G130" s="35">
        <v>4.3776</v>
      </c>
      <c r="H130" s="35">
        <v>0.044126</v>
      </c>
      <c r="I130" s="30">
        <v>88.9976</v>
      </c>
      <c r="J130" s="42">
        <f t="shared" si="11"/>
        <v>26.975925363316264</v>
      </c>
      <c r="K130" s="1"/>
      <c r="L130" s="30">
        <v>43.85316</v>
      </c>
      <c r="M130" s="23">
        <v>1.00842</v>
      </c>
      <c r="O130" s="46">
        <v>1.145</v>
      </c>
      <c r="P130" s="38">
        <f t="shared" si="12"/>
        <v>49.77338822279398</v>
      </c>
      <c r="Q130" s="30">
        <v>41.96334</v>
      </c>
      <c r="R130" s="23">
        <v>3.017416</v>
      </c>
      <c r="S130" s="30">
        <v>89.56685</v>
      </c>
      <c r="T130" s="23">
        <f t="shared" si="13"/>
        <v>2.134407080084664</v>
      </c>
      <c r="U130" s="23">
        <f t="shared" si="14"/>
        <v>13.907044968277495</v>
      </c>
      <c r="X130" s="30">
        <v>399.896</v>
      </c>
      <c r="Y130" s="98">
        <v>2291.9828064267294</v>
      </c>
      <c r="Z130" s="72"/>
      <c r="AA130" s="98">
        <v>2303.901401986486</v>
      </c>
      <c r="AB130" s="30"/>
      <c r="AC130" s="1"/>
    </row>
    <row r="131" spans="1:29" ht="12.75">
      <c r="A131">
        <v>198</v>
      </c>
      <c r="B131" s="20">
        <v>607</v>
      </c>
      <c r="C131" s="19">
        <v>600</v>
      </c>
      <c r="D131" s="30">
        <v>600.524</v>
      </c>
      <c r="E131" s="35">
        <v>3.8591</v>
      </c>
      <c r="F131" s="35">
        <v>34.1766</v>
      </c>
      <c r="G131" s="35">
        <v>3.8591</v>
      </c>
      <c r="H131" s="35">
        <v>0.054086</v>
      </c>
      <c r="I131" s="30">
        <v>89.0056</v>
      </c>
      <c r="J131" s="42">
        <f t="shared" si="11"/>
        <v>27.145818443322014</v>
      </c>
      <c r="K131" s="1"/>
      <c r="L131" s="30">
        <v>22.59057</v>
      </c>
      <c r="M131" s="23">
        <v>0.51957</v>
      </c>
      <c r="O131" s="46">
        <v>0.582</v>
      </c>
      <c r="P131" s="38">
        <f t="shared" si="12"/>
        <v>25.29547644609971</v>
      </c>
      <c r="Q131" s="30">
        <v>44.3299</v>
      </c>
      <c r="R131" s="23">
        <v>3.168034</v>
      </c>
      <c r="S131" s="30">
        <v>111.6249</v>
      </c>
      <c r="T131" s="23">
        <f t="shared" si="13"/>
        <v>2.518049894089542</v>
      </c>
      <c r="U131" s="23">
        <f t="shared" si="14"/>
        <v>13.99287381385427</v>
      </c>
      <c r="X131" s="30">
        <v>600.524</v>
      </c>
      <c r="Y131" s="98">
        <v>2354.5840645232506</v>
      </c>
      <c r="Z131" s="72"/>
      <c r="AA131" s="98">
        <v>2339.767165748409</v>
      </c>
      <c r="AB131" s="30"/>
      <c r="AC131" s="1"/>
    </row>
    <row r="132" spans="1:29" ht="12.75">
      <c r="A132">
        <v>198</v>
      </c>
      <c r="B132" s="20">
        <v>606</v>
      </c>
      <c r="C132" s="19">
        <v>800</v>
      </c>
      <c r="D132" s="30">
        <v>800.348</v>
      </c>
      <c r="E132" s="35">
        <v>3.3158</v>
      </c>
      <c r="F132" s="35">
        <v>34.295</v>
      </c>
      <c r="G132" s="35">
        <v>3.3158</v>
      </c>
      <c r="H132" s="35">
        <v>0.056869</v>
      </c>
      <c r="I132" s="30">
        <v>89.0674</v>
      </c>
      <c r="J132" s="42">
        <f t="shared" si="11"/>
        <v>27.293299921856033</v>
      </c>
      <c r="K132" s="1"/>
      <c r="L132" s="30">
        <v>15.95036</v>
      </c>
      <c r="M132" s="23">
        <v>0.3669</v>
      </c>
      <c r="O132" s="46">
        <v>0.403</v>
      </c>
      <c r="P132" s="38">
        <f t="shared" si="12"/>
        <v>17.513081638846444</v>
      </c>
      <c r="Q132" s="30">
        <v>45.15178</v>
      </c>
      <c r="R132" s="23">
        <v>3.240836</v>
      </c>
      <c r="S132" s="30">
        <v>132.1937</v>
      </c>
      <c r="T132" s="23">
        <f t="shared" si="13"/>
        <v>2.9277627592976403</v>
      </c>
      <c r="U132" s="23">
        <f t="shared" si="14"/>
        <v>13.93213973184697</v>
      </c>
      <c r="X132" s="30">
        <v>800.348</v>
      </c>
      <c r="Y132" s="98">
        <v>2357.506924671025</v>
      </c>
      <c r="Z132" s="72"/>
      <c r="AA132" s="98">
        <v>2356.416777495336</v>
      </c>
      <c r="AB132" s="30"/>
      <c r="AC132" s="1"/>
    </row>
    <row r="133" spans="1:29" ht="12.75">
      <c r="A133">
        <v>198</v>
      </c>
      <c r="B133" s="20">
        <v>605</v>
      </c>
      <c r="C133" s="19">
        <v>1000</v>
      </c>
      <c r="D133" s="30">
        <v>1000.53</v>
      </c>
      <c r="E133" s="35">
        <v>2.9537</v>
      </c>
      <c r="F133" s="35">
        <v>34.3757</v>
      </c>
      <c r="G133" s="35">
        <v>2.9537</v>
      </c>
      <c r="H133" s="35">
        <v>0.058812</v>
      </c>
      <c r="I133" s="30">
        <v>89.0919</v>
      </c>
      <c r="J133" s="42">
        <f t="shared" si="11"/>
        <v>27.39121097107136</v>
      </c>
      <c r="K133" s="1"/>
      <c r="L133" s="30">
        <v>14.22063</v>
      </c>
      <c r="M133" s="23">
        <v>0.32714</v>
      </c>
      <c r="O133" s="46">
        <v>0.356</v>
      </c>
      <c r="P133" s="38">
        <f t="shared" si="12"/>
        <v>15.469138701153094</v>
      </c>
      <c r="Q133" s="30">
        <v>45.58708</v>
      </c>
      <c r="R133" s="23">
        <v>3.263414</v>
      </c>
      <c r="S133" s="30">
        <v>144.8016</v>
      </c>
      <c r="T133" s="23">
        <f t="shared" si="13"/>
        <v>3.1763736567466045</v>
      </c>
      <c r="U133" s="23">
        <f t="shared" si="14"/>
        <v>13.9691378415365</v>
      </c>
      <c r="X133" s="30">
        <v>1000.53</v>
      </c>
      <c r="Y133" s="98">
        <v>2380.639560977558</v>
      </c>
      <c r="Z133" s="72"/>
      <c r="AA133" s="98">
        <v>2383.0000521876495</v>
      </c>
      <c r="AB133" s="30"/>
      <c r="AC133" s="1"/>
    </row>
    <row r="134" spans="1:29" ht="12.75">
      <c r="A134">
        <v>198</v>
      </c>
      <c r="B134" s="20">
        <v>604</v>
      </c>
      <c r="C134" s="19">
        <v>1250</v>
      </c>
      <c r="D134" s="30">
        <v>1249.912</v>
      </c>
      <c r="E134" s="35">
        <v>2.6334</v>
      </c>
      <c r="F134" s="35">
        <v>34.444</v>
      </c>
      <c r="G134" s="35">
        <v>2.6334</v>
      </c>
      <c r="H134" s="35">
        <v>0.059055</v>
      </c>
      <c r="I134" s="30">
        <v>89.0944</v>
      </c>
      <c r="J134" s="42">
        <f t="shared" si="11"/>
        <v>27.474136660673594</v>
      </c>
      <c r="K134" s="1"/>
      <c r="L134" s="30">
        <v>15.44421</v>
      </c>
      <c r="M134" s="23">
        <v>0.35532</v>
      </c>
      <c r="O134" s="46">
        <v>0.365</v>
      </c>
      <c r="P134" s="38">
        <f t="shared" si="12"/>
        <v>15.85893238159844</v>
      </c>
      <c r="Q134" s="30">
        <v>45.57983</v>
      </c>
      <c r="R134" s="23">
        <v>3.249522</v>
      </c>
      <c r="S134" s="30">
        <v>156.7168</v>
      </c>
      <c r="T134" s="23">
        <f t="shared" si="13"/>
        <v>3.4382927711665445</v>
      </c>
      <c r="U134" s="23">
        <f t="shared" si="14"/>
        <v>14.026626069926593</v>
      </c>
      <c r="X134" s="30">
        <v>1249.912</v>
      </c>
      <c r="Y134" s="98">
        <v>2389.26800429051</v>
      </c>
      <c r="Z134" s="72"/>
      <c r="AA134" s="98">
        <v>2396.6475144576784</v>
      </c>
      <c r="AB134" s="30"/>
      <c r="AC134" s="1"/>
    </row>
    <row r="135" spans="1:29" ht="12.75">
      <c r="A135">
        <v>198</v>
      </c>
      <c r="B135" s="20">
        <v>603</v>
      </c>
      <c r="C135" s="19">
        <v>1500</v>
      </c>
      <c r="D135" s="30">
        <v>1501.023</v>
      </c>
      <c r="E135" s="35">
        <v>2.3589</v>
      </c>
      <c r="F135" s="35">
        <v>34.5007</v>
      </c>
      <c r="G135" s="35">
        <v>2.3589</v>
      </c>
      <c r="H135" s="35">
        <v>0.058718</v>
      </c>
      <c r="I135" s="30">
        <v>89.1022</v>
      </c>
      <c r="J135" s="42">
        <f t="shared" si="11"/>
        <v>27.542815677411227</v>
      </c>
      <c r="K135" s="1"/>
      <c r="L135" s="30">
        <v>21.57997</v>
      </c>
      <c r="M135" s="23">
        <v>0.49652</v>
      </c>
      <c r="O135" s="46">
        <v>0.537</v>
      </c>
      <c r="P135" s="38">
        <f t="shared" si="12"/>
        <v>23.330623230439176</v>
      </c>
      <c r="Q135" s="30">
        <v>45.46192</v>
      </c>
      <c r="R135" s="23">
        <v>3.23107</v>
      </c>
      <c r="S135" s="30">
        <v>164.6894</v>
      </c>
      <c r="T135" s="23">
        <f t="shared" si="13"/>
        <v>3.622579072771234</v>
      </c>
      <c r="U135" s="23">
        <f t="shared" si="14"/>
        <v>14.070236794622215</v>
      </c>
      <c r="X135" s="30">
        <v>1501.023</v>
      </c>
      <c r="Y135" s="98">
        <v>2403.131570402388</v>
      </c>
      <c r="Z135" s="72"/>
      <c r="AA135" s="98">
        <v>2396.1626792679053</v>
      </c>
      <c r="AB135" s="30"/>
      <c r="AC135" s="1"/>
    </row>
    <row r="136" spans="1:29" ht="12.75">
      <c r="A136">
        <v>198</v>
      </c>
      <c r="B136" s="20">
        <v>602</v>
      </c>
      <c r="C136" s="19">
        <v>1750</v>
      </c>
      <c r="D136" s="30">
        <v>1753.307</v>
      </c>
      <c r="E136" s="35">
        <v>2.116</v>
      </c>
      <c r="F136" s="35">
        <v>34.5507</v>
      </c>
      <c r="G136" s="35">
        <v>2.116</v>
      </c>
      <c r="H136" s="35">
        <v>0.054123</v>
      </c>
      <c r="I136" s="30">
        <v>89.1263</v>
      </c>
      <c r="J136" s="42">
        <f t="shared" si="11"/>
        <v>27.602732748674043</v>
      </c>
      <c r="K136" s="1"/>
      <c r="L136" s="30">
        <v>35.61803</v>
      </c>
      <c r="M136" s="23">
        <v>0.81956</v>
      </c>
      <c r="O136" s="46">
        <v>0.905</v>
      </c>
      <c r="P136" s="38">
        <f t="shared" si="12"/>
        <v>39.316541720570704</v>
      </c>
      <c r="Q136" s="30">
        <v>44.62514</v>
      </c>
      <c r="R136" s="23">
        <v>3.144224</v>
      </c>
      <c r="S136" s="30">
        <v>170.2068</v>
      </c>
      <c r="T136" s="23">
        <f t="shared" si="13"/>
        <v>3.8141460172449873</v>
      </c>
      <c r="U136" s="23">
        <f t="shared" si="14"/>
        <v>14.192735632066928</v>
      </c>
      <c r="X136" s="30">
        <v>1753.307</v>
      </c>
      <c r="Y136" s="98">
        <v>2415.333510539845</v>
      </c>
      <c r="Z136" s="72"/>
      <c r="AA136" s="98">
        <v>2399.779374336147</v>
      </c>
      <c r="AB136" s="30"/>
      <c r="AC136" s="1"/>
    </row>
    <row r="137" spans="1:29" ht="12.75">
      <c r="A137">
        <v>198</v>
      </c>
      <c r="B137" s="20">
        <v>601</v>
      </c>
      <c r="C137" s="19">
        <v>2000</v>
      </c>
      <c r="D137" s="30">
        <v>2002.72</v>
      </c>
      <c r="E137" s="35">
        <v>1.9382</v>
      </c>
      <c r="F137" s="35">
        <v>34.5875</v>
      </c>
      <c r="G137" s="35">
        <v>1.9382</v>
      </c>
      <c r="H137" s="35">
        <v>0.053144</v>
      </c>
      <c r="I137" s="30">
        <v>89.1404</v>
      </c>
      <c r="J137" s="42">
        <f t="shared" si="11"/>
        <v>27.646322290744365</v>
      </c>
      <c r="K137" s="1"/>
      <c r="L137" s="30">
        <v>49.9965</v>
      </c>
      <c r="M137" s="23">
        <v>1.15045</v>
      </c>
      <c r="O137" s="46">
        <v>1.305</v>
      </c>
      <c r="P137" s="38">
        <f t="shared" si="12"/>
        <v>56.69161394122696</v>
      </c>
      <c r="Q137" s="30">
        <v>43.34687</v>
      </c>
      <c r="R137" s="23">
        <v>3.084719</v>
      </c>
      <c r="S137" s="30">
        <v>173.2515</v>
      </c>
      <c r="T137" s="23">
        <f t="shared" si="13"/>
        <v>3.9968629799567994</v>
      </c>
      <c r="U137" s="23">
        <f t="shared" si="14"/>
        <v>14.052129221494729</v>
      </c>
      <c r="X137" s="30">
        <v>2002.72</v>
      </c>
      <c r="Y137" s="98">
        <v>2410.6889656474905</v>
      </c>
      <c r="Z137" s="72"/>
      <c r="AA137" s="98">
        <v>2388.35794478255</v>
      </c>
      <c r="AB137" s="30"/>
      <c r="AC137" s="1"/>
    </row>
    <row r="138" spans="1:29" ht="12.75">
      <c r="A138">
        <v>198</v>
      </c>
      <c r="B138" s="20">
        <v>600</v>
      </c>
      <c r="C138" s="19">
        <v>2000</v>
      </c>
      <c r="D138" s="30">
        <v>2003.176</v>
      </c>
      <c r="E138" s="35">
        <v>1.9382</v>
      </c>
      <c r="F138" s="35">
        <v>34.5876</v>
      </c>
      <c r="G138" s="35">
        <v>1.9382</v>
      </c>
      <c r="H138" s="35">
        <v>0.054109</v>
      </c>
      <c r="I138" s="30">
        <v>89.1366</v>
      </c>
      <c r="J138" s="42">
        <f t="shared" si="11"/>
        <v>27.646402437537972</v>
      </c>
      <c r="K138" s="1"/>
      <c r="L138" s="30">
        <v>49.98415</v>
      </c>
      <c r="M138" s="23">
        <v>1.15017</v>
      </c>
      <c r="O138" s="46">
        <v>1.308</v>
      </c>
      <c r="P138" s="38">
        <f t="shared" si="12"/>
        <v>56.821935058938095</v>
      </c>
      <c r="Q138" s="30">
        <v>43.33951</v>
      </c>
      <c r="R138" s="23">
        <v>3.079977</v>
      </c>
      <c r="S138" s="30">
        <v>172.8576</v>
      </c>
      <c r="T138" s="23">
        <f t="shared" si="13"/>
        <v>3.988453030502652</v>
      </c>
      <c r="U138" s="23">
        <f t="shared" si="14"/>
        <v>14.07137455896586</v>
      </c>
      <c r="X138" s="30">
        <v>2003.176</v>
      </c>
      <c r="Y138" s="98">
        <v>2412.3505916219106</v>
      </c>
      <c r="Z138" s="72"/>
      <c r="AA138" s="98">
        <v>2389.667140283041</v>
      </c>
      <c r="AB138" s="30"/>
      <c r="AC138" s="1"/>
    </row>
    <row r="139" spans="1:29" ht="12.75">
      <c r="A139">
        <v>198</v>
      </c>
      <c r="B139" s="20">
        <v>599</v>
      </c>
      <c r="C139" s="19">
        <v>2250</v>
      </c>
      <c r="D139" s="30">
        <v>2251.781</v>
      </c>
      <c r="E139" s="35">
        <v>1.8122</v>
      </c>
      <c r="F139" s="35">
        <v>34.6133</v>
      </c>
      <c r="G139" s="35">
        <v>1.8122</v>
      </c>
      <c r="H139" s="35">
        <v>0.051488</v>
      </c>
      <c r="I139" s="30">
        <v>89.141</v>
      </c>
      <c r="J139" s="42">
        <f t="shared" si="11"/>
        <v>27.676768077739098</v>
      </c>
      <c r="K139" s="1"/>
      <c r="L139" s="30">
        <v>62.92739</v>
      </c>
      <c r="M139" s="23">
        <v>1.44805</v>
      </c>
      <c r="O139" s="46">
        <v>1.633</v>
      </c>
      <c r="P139" s="38">
        <f t="shared" si="12"/>
        <v>70.9384389905475</v>
      </c>
      <c r="Q139" s="30">
        <v>42.55916</v>
      </c>
      <c r="R139" s="23">
        <v>3.006772</v>
      </c>
      <c r="S139" s="30">
        <v>174.376</v>
      </c>
      <c r="T139" s="23">
        <f t="shared" si="13"/>
        <v>4.0972613181275195</v>
      </c>
      <c r="U139" s="23">
        <f t="shared" si="14"/>
        <v>14.154435387851159</v>
      </c>
      <c r="X139" s="30">
        <v>2251.781</v>
      </c>
      <c r="Y139" s="98">
        <v>2415.1633440243927</v>
      </c>
      <c r="Z139" s="72"/>
      <c r="AA139" s="98">
        <v>2377.4049429768347</v>
      </c>
      <c r="AB139" s="30"/>
      <c r="AC139" s="1"/>
    </row>
    <row r="140" spans="1:29" ht="12.75">
      <c r="A140">
        <v>198</v>
      </c>
      <c r="B140" s="20">
        <v>598</v>
      </c>
      <c r="C140" s="19">
        <v>2500</v>
      </c>
      <c r="D140" s="30">
        <v>2500.406</v>
      </c>
      <c r="E140" s="35">
        <v>1.7229</v>
      </c>
      <c r="F140" s="35">
        <v>34.6308</v>
      </c>
      <c r="G140" s="35">
        <v>1.7229</v>
      </c>
      <c r="H140" s="35">
        <v>0.050978</v>
      </c>
      <c r="I140" s="30">
        <v>89.1431</v>
      </c>
      <c r="J140" s="42">
        <f t="shared" si="11"/>
        <v>27.697604572634646</v>
      </c>
      <c r="K140" s="1"/>
      <c r="L140" s="30">
        <v>73.90664</v>
      </c>
      <c r="M140" s="23">
        <v>1.70073</v>
      </c>
      <c r="O140" s="46">
        <v>1.938</v>
      </c>
      <c r="P140" s="38">
        <f t="shared" si="12"/>
        <v>84.18610373119958</v>
      </c>
      <c r="Q140" s="30">
        <v>41.55879</v>
      </c>
      <c r="R140" s="23">
        <v>2.947242</v>
      </c>
      <c r="S140" s="30">
        <v>174.7472</v>
      </c>
      <c r="T140" s="23">
        <f t="shared" si="13"/>
        <v>4.204819245218641</v>
      </c>
      <c r="U140" s="23">
        <f t="shared" si="14"/>
        <v>14.100908578257231</v>
      </c>
      <c r="X140" s="30">
        <v>2500.406</v>
      </c>
      <c r="Y140" s="98">
        <v>2417.42555770041</v>
      </c>
      <c r="Z140" s="72"/>
      <c r="AA140" s="98">
        <v>2375.0608024094413</v>
      </c>
      <c r="AB140" s="30"/>
      <c r="AC140" s="1"/>
    </row>
    <row r="141" spans="1:29" ht="12.75">
      <c r="A141">
        <v>198</v>
      </c>
      <c r="B141" s="20">
        <v>597</v>
      </c>
      <c r="C141" s="19">
        <v>3000</v>
      </c>
      <c r="D141" s="30">
        <v>3001.935</v>
      </c>
      <c r="E141" s="35">
        <v>1.5837</v>
      </c>
      <c r="F141" s="35">
        <v>34.6573</v>
      </c>
      <c r="G141" s="35">
        <v>1.5837</v>
      </c>
      <c r="H141" s="35">
        <v>0.048647</v>
      </c>
      <c r="I141" s="30">
        <v>89.1416</v>
      </c>
      <c r="J141" s="42">
        <f t="shared" si="11"/>
        <v>27.729273342651823</v>
      </c>
      <c r="K141" s="1"/>
      <c r="L141" s="30">
        <v>95.5559</v>
      </c>
      <c r="M141" s="23">
        <v>2.19899</v>
      </c>
      <c r="O141" s="46">
        <v>2.529</v>
      </c>
      <c r="P141" s="38">
        <f t="shared" si="12"/>
        <v>109.85557056974432</v>
      </c>
      <c r="Q141" s="30">
        <v>39.89834</v>
      </c>
      <c r="R141" s="23">
        <v>2.82369</v>
      </c>
      <c r="S141" s="30">
        <v>173.779</v>
      </c>
      <c r="T141" s="23">
        <f t="shared" si="13"/>
        <v>4.355544616643199</v>
      </c>
      <c r="U141" s="23">
        <f t="shared" si="14"/>
        <v>14.129858447634122</v>
      </c>
      <c r="X141" s="30">
        <v>3001.935</v>
      </c>
      <c r="Y141" s="98">
        <v>2431.9697898740983</v>
      </c>
      <c r="Z141" s="72"/>
      <c r="AA141" s="98">
        <v>2360.2112424359802</v>
      </c>
      <c r="AB141" s="30"/>
      <c r="AC141" s="1"/>
    </row>
    <row r="142" spans="1:29" ht="12.75">
      <c r="A142">
        <v>198</v>
      </c>
      <c r="B142" s="20">
        <v>596</v>
      </c>
      <c r="C142" s="19">
        <v>3500</v>
      </c>
      <c r="D142" s="30">
        <v>3500.616</v>
      </c>
      <c r="E142" s="35">
        <v>1.5296</v>
      </c>
      <c r="F142" s="35">
        <v>34.6719</v>
      </c>
      <c r="G142" s="35">
        <v>1.5296</v>
      </c>
      <c r="H142" s="35">
        <v>0.048378</v>
      </c>
      <c r="I142" s="30">
        <v>89.1362</v>
      </c>
      <c r="J142" s="42">
        <f t="shared" si="11"/>
        <v>27.744972201777273</v>
      </c>
      <c r="K142" s="1"/>
      <c r="L142" s="30">
        <v>109.55147</v>
      </c>
      <c r="M142" s="23">
        <v>2.52111</v>
      </c>
      <c r="O142" s="46">
        <v>2.883</v>
      </c>
      <c r="P142" s="38">
        <f t="shared" si="12"/>
        <v>125.23083121207272</v>
      </c>
      <c r="Q142" s="30">
        <v>38.73524</v>
      </c>
      <c r="R142" s="23">
        <v>2.741215</v>
      </c>
      <c r="S142" s="30">
        <v>172.8115</v>
      </c>
      <c r="T142" s="23">
        <f t="shared" si="13"/>
        <v>4.461350955873773</v>
      </c>
      <c r="U142" s="23">
        <f t="shared" si="14"/>
        <v>14.130682927096196</v>
      </c>
      <c r="X142" s="30">
        <v>3500.616</v>
      </c>
      <c r="Y142" s="98">
        <v>2430.1780365643326</v>
      </c>
      <c r="Z142" s="72"/>
      <c r="AA142" s="98">
        <v>2357.3390738956755</v>
      </c>
      <c r="AB142" s="30"/>
      <c r="AC142" s="1"/>
    </row>
    <row r="143" spans="1:29" ht="12.75">
      <c r="A143">
        <v>198</v>
      </c>
      <c r="B143" s="20">
        <v>595</v>
      </c>
      <c r="C143" s="19" t="s">
        <v>48</v>
      </c>
      <c r="D143" s="30">
        <v>4031.498</v>
      </c>
      <c r="E143" s="35">
        <v>1.539</v>
      </c>
      <c r="F143" s="35">
        <v>34.6794</v>
      </c>
      <c r="G143" s="35">
        <v>1.539</v>
      </c>
      <c r="H143" s="35">
        <v>0.047172</v>
      </c>
      <c r="I143" s="30">
        <v>88.8576</v>
      </c>
      <c r="J143" s="42">
        <f t="shared" si="11"/>
        <v>27.75030318456288</v>
      </c>
      <c r="K143" s="1"/>
      <c r="L143" s="30">
        <v>115.69953</v>
      </c>
      <c r="M143" s="23">
        <v>2.66263</v>
      </c>
      <c r="O143" s="46">
        <v>3.039</v>
      </c>
      <c r="P143" s="38">
        <f t="shared" si="12"/>
        <v>132.00642455347383</v>
      </c>
      <c r="Q143" s="30">
        <v>38.50793</v>
      </c>
      <c r="R143" s="23">
        <v>2.731949</v>
      </c>
      <c r="S143" s="30">
        <v>175.0966</v>
      </c>
      <c r="T143" s="23">
        <f t="shared" si="13"/>
        <v>4.547027066892455</v>
      </c>
      <c r="U143" s="23">
        <f t="shared" si="14"/>
        <v>14.095405880563655</v>
      </c>
      <c r="X143" s="30">
        <v>4031.498</v>
      </c>
      <c r="Y143" s="98">
        <v>2435.1829340776453</v>
      </c>
      <c r="Z143" s="72"/>
      <c r="AA143" s="98">
        <v>2347.2363164577464</v>
      </c>
      <c r="AB143" s="30"/>
      <c r="AC143" s="1"/>
    </row>
    <row r="144" spans="1:29" ht="12.75">
      <c r="A144">
        <v>199</v>
      </c>
      <c r="B144" s="20">
        <v>631</v>
      </c>
      <c r="C144" s="19">
        <v>0</v>
      </c>
      <c r="D144" s="30">
        <v>3.054</v>
      </c>
      <c r="E144" s="35">
        <v>8.9438</v>
      </c>
      <c r="F144" s="35">
        <v>32.532</v>
      </c>
      <c r="G144" s="35">
        <v>8.9438</v>
      </c>
      <c r="H144" s="35">
        <v>1.031</v>
      </c>
      <c r="I144" s="30">
        <v>85.7571</v>
      </c>
      <c r="J144" s="42">
        <f aca="true" t="shared" si="15" ref="J144:J156">((999.842594+6.794*10^-2*E144-9.0953*10^-3*E144^2+1.001685*10^-4*E144^3-1.12*10^-6*E144^4+6.536*10^-9*E144^5)+(0.8245-0.00409*E144+7.6438*10^-5*E144^2-8.2467*10^-7*E144^3+5.3875*10^-9*E144^4)*F144+(-5.72466*10^-3+1.0227*10^-4*E144-1.6546*10^-6*E144^2)*F144^1.5+4.8314*10^-4*F144^2)-1000</f>
        <v>25.195271119142944</v>
      </c>
      <c r="L144" s="30">
        <v>259.42093</v>
      </c>
      <c r="M144" s="23">
        <v>5.95515</v>
      </c>
      <c r="X144" s="30">
        <v>3.054</v>
      </c>
      <c r="Y144" s="98"/>
      <c r="Z144" s="30"/>
      <c r="AA144" s="98"/>
      <c r="AB144" s="30"/>
      <c r="AC144" s="1"/>
    </row>
    <row r="145" spans="1:29" ht="12.75">
      <c r="A145">
        <v>199</v>
      </c>
      <c r="B145" s="20">
        <v>630</v>
      </c>
      <c r="C145" s="19">
        <v>5</v>
      </c>
      <c r="D145" s="30">
        <v>5.614</v>
      </c>
      <c r="E145" s="35">
        <v>8.9456</v>
      </c>
      <c r="F145" s="35">
        <v>32.532</v>
      </c>
      <c r="G145" s="35">
        <v>8.9456</v>
      </c>
      <c r="H145" s="35">
        <v>1.0407</v>
      </c>
      <c r="I145" s="30">
        <v>85.4831</v>
      </c>
      <c r="J145" s="42">
        <f t="shared" si="15"/>
        <v>25.19499257308712</v>
      </c>
      <c r="L145" s="30">
        <v>259.40685</v>
      </c>
      <c r="M145" s="23">
        <v>5.95482</v>
      </c>
      <c r="X145" s="30">
        <v>5.614</v>
      </c>
      <c r="Y145" s="98"/>
      <c r="Z145" s="30"/>
      <c r="AA145" s="98"/>
      <c r="AB145" s="30"/>
      <c r="AC145" s="1"/>
    </row>
    <row r="146" spans="1:29" ht="12.75">
      <c r="A146">
        <v>199</v>
      </c>
      <c r="B146" s="20">
        <v>629</v>
      </c>
      <c r="C146" s="19">
        <v>10</v>
      </c>
      <c r="D146" s="30">
        <v>10.395</v>
      </c>
      <c r="E146" s="35">
        <v>8.9389</v>
      </c>
      <c r="F146" s="35">
        <v>32.5321</v>
      </c>
      <c r="G146" s="35">
        <v>8.9389</v>
      </c>
      <c r="H146" s="35">
        <v>1.2298</v>
      </c>
      <c r="I146" s="30">
        <v>85.8554</v>
      </c>
      <c r="J146" s="42">
        <f t="shared" si="15"/>
        <v>25.19610747168599</v>
      </c>
      <c r="L146" s="30">
        <v>259.53346</v>
      </c>
      <c r="M146" s="23">
        <v>5.95774</v>
      </c>
      <c r="X146" s="30">
        <v>10.395</v>
      </c>
      <c r="Y146" s="98"/>
      <c r="Z146" s="30"/>
      <c r="AA146" s="98"/>
      <c r="AB146" s="30"/>
      <c r="AC146" s="1"/>
    </row>
    <row r="147" spans="1:29" ht="12.75">
      <c r="A147">
        <v>199</v>
      </c>
      <c r="B147" s="20">
        <v>628</v>
      </c>
      <c r="C147" s="19">
        <v>15</v>
      </c>
      <c r="D147" s="30">
        <v>14.924</v>
      </c>
      <c r="E147" s="35">
        <v>8.9379</v>
      </c>
      <c r="F147" s="35">
        <v>32.532</v>
      </c>
      <c r="G147" s="35">
        <v>8.9379</v>
      </c>
      <c r="H147" s="35">
        <v>1.2388</v>
      </c>
      <c r="I147" s="30">
        <v>85.8739</v>
      </c>
      <c r="J147" s="42">
        <f t="shared" si="15"/>
        <v>25.196183887952657</v>
      </c>
      <c r="L147" s="30">
        <v>259.9729</v>
      </c>
      <c r="M147" s="23">
        <v>5.96783</v>
      </c>
      <c r="X147" s="30">
        <v>14.924</v>
      </c>
      <c r="Y147" s="98"/>
      <c r="Z147" s="30"/>
      <c r="AA147" s="98"/>
      <c r="AB147" s="30"/>
      <c r="AC147" s="1"/>
    </row>
    <row r="148" spans="1:29" ht="12.75">
      <c r="A148">
        <v>199</v>
      </c>
      <c r="B148" s="20">
        <v>627</v>
      </c>
      <c r="C148" s="19">
        <v>20</v>
      </c>
      <c r="D148" s="30">
        <v>19.809</v>
      </c>
      <c r="E148" s="35">
        <v>8.9354</v>
      </c>
      <c r="F148" s="35">
        <v>32.5319</v>
      </c>
      <c r="G148" s="35">
        <v>8.9354</v>
      </c>
      <c r="H148" s="35">
        <v>1.2595</v>
      </c>
      <c r="I148" s="30">
        <v>85.8591</v>
      </c>
      <c r="J148" s="42">
        <f t="shared" si="15"/>
        <v>25.19649227707214</v>
      </c>
      <c r="L148" s="30">
        <v>259.86985</v>
      </c>
      <c r="M148" s="23">
        <v>5.96546</v>
      </c>
      <c r="X148" s="30">
        <v>19.809</v>
      </c>
      <c r="Y148" s="98"/>
      <c r="Z148" s="30"/>
      <c r="AA148" s="98"/>
      <c r="AB148" s="30"/>
      <c r="AC148" s="1"/>
    </row>
    <row r="149" spans="1:29" ht="12.75">
      <c r="A149">
        <v>199</v>
      </c>
      <c r="B149" s="20">
        <v>626</v>
      </c>
      <c r="C149" s="19">
        <v>25</v>
      </c>
      <c r="D149" s="30">
        <v>24.998</v>
      </c>
      <c r="E149" s="35">
        <v>8.9087</v>
      </c>
      <c r="F149" s="35">
        <v>32.5321</v>
      </c>
      <c r="G149" s="35">
        <v>8.9087</v>
      </c>
      <c r="H149" s="35">
        <v>1.3621</v>
      </c>
      <c r="I149" s="30">
        <v>85.7227</v>
      </c>
      <c r="J149" s="42">
        <f t="shared" si="15"/>
        <v>25.200774101212346</v>
      </c>
      <c r="L149" s="30">
        <v>261.79114</v>
      </c>
      <c r="M149" s="23">
        <v>6.00959</v>
      </c>
      <c r="X149" s="30">
        <v>24.998</v>
      </c>
      <c r="Y149" s="98"/>
      <c r="Z149" s="30"/>
      <c r="AA149" s="98"/>
      <c r="AB149" s="30"/>
      <c r="AC149" s="1"/>
    </row>
    <row r="150" spans="1:29" ht="12.75">
      <c r="A150">
        <v>199</v>
      </c>
      <c r="B150" s="20">
        <v>625</v>
      </c>
      <c r="C150" s="19">
        <v>30</v>
      </c>
      <c r="D150" s="30">
        <v>30.431</v>
      </c>
      <c r="E150" s="35">
        <v>8.7595</v>
      </c>
      <c r="F150" s="35">
        <v>32.5343</v>
      </c>
      <c r="G150" s="35">
        <v>8.7595</v>
      </c>
      <c r="H150" s="35">
        <v>1.6688</v>
      </c>
      <c r="I150" s="30">
        <v>85.6595</v>
      </c>
      <c r="J150" s="42">
        <f t="shared" si="15"/>
        <v>25.22540823032932</v>
      </c>
      <c r="L150" s="30">
        <v>262.93509</v>
      </c>
      <c r="M150" s="23">
        <v>6.036</v>
      </c>
      <c r="X150" s="30">
        <v>30.431</v>
      </c>
      <c r="Y150" s="98"/>
      <c r="Z150" s="30"/>
      <c r="AA150" s="98"/>
      <c r="AB150" s="30"/>
      <c r="AC150" s="1"/>
    </row>
    <row r="151" spans="1:29" ht="12.75">
      <c r="A151">
        <v>199</v>
      </c>
      <c r="B151" s="20">
        <v>624</v>
      </c>
      <c r="C151" s="19">
        <v>35</v>
      </c>
      <c r="D151" s="30">
        <v>35.282</v>
      </c>
      <c r="E151" s="35">
        <v>8.4948</v>
      </c>
      <c r="F151" s="35">
        <v>32.5417</v>
      </c>
      <c r="G151" s="35">
        <v>8.4948</v>
      </c>
      <c r="H151" s="35">
        <v>2.0676</v>
      </c>
      <c r="I151" s="30">
        <v>85.6329</v>
      </c>
      <c r="J151" s="42">
        <f t="shared" si="15"/>
        <v>25.27126656153996</v>
      </c>
      <c r="L151" s="30">
        <v>265.99265</v>
      </c>
      <c r="M151" s="23">
        <v>6.10646</v>
      </c>
      <c r="X151" s="30">
        <v>35.282</v>
      </c>
      <c r="Y151" s="98"/>
      <c r="Z151" s="30"/>
      <c r="AA151" s="98"/>
      <c r="AB151" s="30"/>
      <c r="AC151" s="1"/>
    </row>
    <row r="152" spans="1:29" ht="12.75">
      <c r="A152">
        <v>199</v>
      </c>
      <c r="B152" s="20">
        <v>623</v>
      </c>
      <c r="C152" s="19">
        <v>40</v>
      </c>
      <c r="D152" s="30">
        <v>41.193</v>
      </c>
      <c r="E152" s="35">
        <v>8.063</v>
      </c>
      <c r="F152" s="35">
        <v>32.5568</v>
      </c>
      <c r="G152" s="35">
        <v>8.063</v>
      </c>
      <c r="H152" s="35">
        <v>2.7036</v>
      </c>
      <c r="I152" s="30">
        <v>85.6577</v>
      </c>
      <c r="J152" s="42">
        <f t="shared" si="15"/>
        <v>25.346839482440373</v>
      </c>
      <c r="L152" s="30">
        <v>267.97295</v>
      </c>
      <c r="M152" s="23">
        <v>6.15238</v>
      </c>
      <c r="X152" s="30">
        <v>41.193</v>
      </c>
      <c r="Y152" s="98"/>
      <c r="Z152" s="30"/>
      <c r="AA152" s="98"/>
      <c r="AB152" s="30"/>
      <c r="AC152" s="1"/>
    </row>
    <row r="153" spans="1:29" ht="12.75">
      <c r="A153">
        <v>199</v>
      </c>
      <c r="B153" s="20">
        <v>622</v>
      </c>
      <c r="C153" s="19">
        <v>50</v>
      </c>
      <c r="D153" s="30">
        <v>51.607</v>
      </c>
      <c r="E153" s="35">
        <v>7.674</v>
      </c>
      <c r="F153" s="35">
        <v>32.5726</v>
      </c>
      <c r="G153" s="35">
        <v>7.674</v>
      </c>
      <c r="H153" s="35">
        <v>3.0306</v>
      </c>
      <c r="I153" s="30">
        <v>86.0886</v>
      </c>
      <c r="J153" s="42">
        <f t="shared" si="15"/>
        <v>25.414926335663722</v>
      </c>
      <c r="L153" s="30">
        <v>266.65374</v>
      </c>
      <c r="M153" s="23">
        <v>6.1225</v>
      </c>
      <c r="X153" s="30">
        <v>51.607</v>
      </c>
      <c r="Y153" s="98"/>
      <c r="Z153" s="30"/>
      <c r="AA153" s="98"/>
      <c r="AB153" s="30"/>
      <c r="AC153" s="1"/>
    </row>
    <row r="154" spans="1:29" ht="12.75">
      <c r="A154">
        <v>199</v>
      </c>
      <c r="B154" s="20">
        <v>621</v>
      </c>
      <c r="C154" s="19">
        <v>100</v>
      </c>
      <c r="D154" s="30">
        <v>100.234</v>
      </c>
      <c r="E154" s="35">
        <v>6.634</v>
      </c>
      <c r="F154" s="35">
        <v>32.6156</v>
      </c>
      <c r="G154" s="35">
        <v>6.634</v>
      </c>
      <c r="H154" s="35">
        <v>0.12234</v>
      </c>
      <c r="I154" s="30">
        <v>88.7864</v>
      </c>
      <c r="J154" s="42">
        <f t="shared" si="15"/>
        <v>25.58943707821868</v>
      </c>
      <c r="L154" s="30">
        <v>255.96197</v>
      </c>
      <c r="M154" s="23">
        <v>5.87801</v>
      </c>
      <c r="X154" s="30">
        <v>100.234</v>
      </c>
      <c r="Y154" s="98"/>
      <c r="Z154" s="30"/>
      <c r="AA154" s="98"/>
      <c r="AB154" s="30"/>
      <c r="AC154" s="1"/>
    </row>
    <row r="155" spans="1:29" ht="12.75">
      <c r="A155">
        <v>199</v>
      </c>
      <c r="B155" s="20">
        <v>620</v>
      </c>
      <c r="C155" s="19">
        <v>175</v>
      </c>
      <c r="D155" s="30">
        <v>176.59</v>
      </c>
      <c r="E155" s="35">
        <v>5.8369</v>
      </c>
      <c r="F155" s="35">
        <v>33.8759</v>
      </c>
      <c r="G155" s="35">
        <v>5.8369</v>
      </c>
      <c r="H155" s="35">
        <v>0.015915</v>
      </c>
      <c r="I155" s="30">
        <v>88.851</v>
      </c>
      <c r="J155" s="42">
        <f t="shared" si="15"/>
        <v>26.685087700301438</v>
      </c>
      <c r="L155" s="30">
        <v>109.0762</v>
      </c>
      <c r="M155" s="23">
        <v>2.50755</v>
      </c>
      <c r="X155" s="30">
        <v>176.59</v>
      </c>
      <c r="Y155" s="98"/>
      <c r="Z155" s="30"/>
      <c r="AA155" s="98"/>
      <c r="AB155" s="30"/>
      <c r="AC155" s="1"/>
    </row>
    <row r="156" spans="1:29" ht="12.75">
      <c r="A156">
        <v>199</v>
      </c>
      <c r="B156" s="20">
        <v>619</v>
      </c>
      <c r="C156" s="19">
        <v>200</v>
      </c>
      <c r="D156" s="30">
        <v>198.22</v>
      </c>
      <c r="E156" s="35">
        <v>5.6434</v>
      </c>
      <c r="F156" s="35">
        <v>33.8909</v>
      </c>
      <c r="G156" s="35">
        <v>5.6434</v>
      </c>
      <c r="H156" s="35">
        <v>0.0046686</v>
      </c>
      <c r="I156" s="30">
        <v>88.8127</v>
      </c>
      <c r="J156" s="42">
        <f t="shared" si="15"/>
        <v>26.720640927775094</v>
      </c>
      <c r="L156" s="30">
        <v>100.30629</v>
      </c>
      <c r="M156" s="23">
        <v>2.30602</v>
      </c>
      <c r="X156" s="30">
        <v>198.22</v>
      </c>
      <c r="Y156" s="98"/>
      <c r="Z156" s="30"/>
      <c r="AA156" s="98"/>
      <c r="AB156" s="30"/>
      <c r="AC156" s="1"/>
    </row>
    <row r="157" spans="1:29" ht="12.75">
      <c r="A157">
        <v>203</v>
      </c>
      <c r="B157" s="20">
        <v>647</v>
      </c>
      <c r="C157" s="19">
        <v>0</v>
      </c>
      <c r="D157" s="30">
        <v>1.984</v>
      </c>
      <c r="E157" s="35">
        <v>10.2771</v>
      </c>
      <c r="F157" s="35">
        <v>32.4396</v>
      </c>
      <c r="G157" s="35">
        <v>10.2771</v>
      </c>
      <c r="H157" s="35">
        <v>0.21782</v>
      </c>
      <c r="I157" s="30">
        <v>85.9677</v>
      </c>
      <c r="J157" s="42">
        <f aca="true" t="shared" si="16" ref="J157:J169">((999.842594+6.794*10^-2*E157-9.0953*10^-3*E157^2+1.001685*10^-4*E157^3-1.12*10^-6*E157^4+6.536*10^-9*E157^5)+(0.8245-0.00409*E157+7.6438*10^-5*E157^2-8.2467*10^-7*E157^3+5.3875*10^-9*E157^4)*F157+(-5.72466*10^-3+1.0227*10^-4*E157-1.6546*10^-6*E157^2)*F157^1.5+4.8314*10^-4*F157^2)-1000</f>
        <v>24.907505070930938</v>
      </c>
      <c r="K157" s="30">
        <v>1055.2</v>
      </c>
      <c r="L157" s="30">
        <v>234.42294</v>
      </c>
      <c r="M157" s="23">
        <v>5.3798</v>
      </c>
      <c r="V157" s="32">
        <v>0.391</v>
      </c>
      <c r="X157" s="30">
        <v>1.984</v>
      </c>
      <c r="Y157" s="98"/>
      <c r="Z157" s="30"/>
      <c r="AA157" s="98"/>
      <c r="AB157" s="30"/>
      <c r="AC157" s="1"/>
    </row>
    <row r="158" spans="1:29" ht="12.75">
      <c r="A158">
        <v>203</v>
      </c>
      <c r="B158" s="20">
        <v>646</v>
      </c>
      <c r="C158" s="19">
        <v>5</v>
      </c>
      <c r="D158" s="30">
        <v>4.01</v>
      </c>
      <c r="E158" s="35">
        <v>10.2547</v>
      </c>
      <c r="F158" s="35">
        <v>32.4403</v>
      </c>
      <c r="G158" s="35">
        <v>10.2547</v>
      </c>
      <c r="H158" s="35">
        <v>0.29304</v>
      </c>
      <c r="I158" s="30">
        <v>85.9677</v>
      </c>
      <c r="J158" s="42">
        <f t="shared" si="16"/>
        <v>24.91182450051383</v>
      </c>
      <c r="K158" s="30">
        <v>288.1</v>
      </c>
      <c r="L158" s="30">
        <v>234.87425</v>
      </c>
      <c r="M158" s="23">
        <v>5.39018</v>
      </c>
      <c r="V158" s="32"/>
      <c r="X158" s="30">
        <v>4.01</v>
      </c>
      <c r="Y158" s="98"/>
      <c r="Z158" s="30"/>
      <c r="AA158" s="98"/>
      <c r="AB158" s="30"/>
      <c r="AC158" s="1"/>
    </row>
    <row r="159" spans="1:28" ht="12.75">
      <c r="A159">
        <v>203</v>
      </c>
      <c r="B159" s="20">
        <v>645</v>
      </c>
      <c r="C159" s="19">
        <v>10</v>
      </c>
      <c r="D159" s="30">
        <v>10.182</v>
      </c>
      <c r="E159" s="35">
        <v>10.1828</v>
      </c>
      <c r="F159" s="35">
        <v>32.4418</v>
      </c>
      <c r="G159" s="35">
        <v>10.1828</v>
      </c>
      <c r="H159" s="35">
        <v>0.58512</v>
      </c>
      <c r="I159" s="30">
        <v>85.9677</v>
      </c>
      <c r="J159" s="42">
        <f t="shared" si="16"/>
        <v>24.925071926957344</v>
      </c>
      <c r="K159" s="30">
        <v>93.555</v>
      </c>
      <c r="L159" s="30">
        <v>235.261</v>
      </c>
      <c r="M159" s="23">
        <v>5.39912</v>
      </c>
      <c r="V159" s="32">
        <v>0.402</v>
      </c>
      <c r="X159" s="30">
        <v>10.182</v>
      </c>
      <c r="Y159" s="98"/>
      <c r="Z159" s="30"/>
      <c r="AA159" s="98"/>
      <c r="AB159" s="30"/>
    </row>
    <row r="160" spans="1:28" ht="12.75">
      <c r="A160">
        <v>203</v>
      </c>
      <c r="B160" s="20">
        <v>644</v>
      </c>
      <c r="C160" s="19">
        <v>15</v>
      </c>
      <c r="D160" s="30">
        <v>14.701</v>
      </c>
      <c r="E160" s="35">
        <v>10.1313</v>
      </c>
      <c r="F160" s="35">
        <v>32.442</v>
      </c>
      <c r="G160" s="35">
        <v>10.1313</v>
      </c>
      <c r="H160" s="35">
        <v>0.78112</v>
      </c>
      <c r="I160" s="30">
        <v>85.9286</v>
      </c>
      <c r="J160" s="42">
        <f t="shared" si="16"/>
        <v>24.933845965866567</v>
      </c>
      <c r="K160" s="30">
        <v>74.264</v>
      </c>
      <c r="L160" s="30">
        <v>235.75444</v>
      </c>
      <c r="M160" s="23">
        <v>5.41049</v>
      </c>
      <c r="V160" s="32"/>
      <c r="X160" s="30">
        <v>14.701</v>
      </c>
      <c r="Y160" s="98"/>
      <c r="Z160" s="30"/>
      <c r="AA160" s="98"/>
      <c r="AB160" s="30"/>
    </row>
    <row r="161" spans="1:28" ht="12.75">
      <c r="A161">
        <v>203</v>
      </c>
      <c r="B161" s="20">
        <v>643</v>
      </c>
      <c r="C161" s="19">
        <v>20</v>
      </c>
      <c r="D161" s="30">
        <v>20.396</v>
      </c>
      <c r="E161" s="35">
        <v>10.0715</v>
      </c>
      <c r="F161" s="35">
        <v>32.4405</v>
      </c>
      <c r="G161" s="35">
        <v>10.0715</v>
      </c>
      <c r="H161" s="35">
        <v>1.2795</v>
      </c>
      <c r="I161" s="30">
        <v>85.7941</v>
      </c>
      <c r="J161" s="42">
        <f t="shared" si="16"/>
        <v>24.942648213164148</v>
      </c>
      <c r="K161" s="30">
        <v>52.541</v>
      </c>
      <c r="L161" s="30">
        <v>236.15921</v>
      </c>
      <c r="M161" s="23">
        <v>5.41983</v>
      </c>
      <c r="V161" s="32">
        <v>0.421</v>
      </c>
      <c r="X161" s="30">
        <v>20.396</v>
      </c>
      <c r="Y161" s="98"/>
      <c r="Z161" s="30"/>
      <c r="AA161" s="98"/>
      <c r="AB161" s="30"/>
    </row>
    <row r="162" spans="1:28" ht="12.75">
      <c r="A162">
        <v>203</v>
      </c>
      <c r="B162" s="20">
        <v>642</v>
      </c>
      <c r="C162" s="19">
        <v>25</v>
      </c>
      <c r="D162" s="30">
        <v>25.313</v>
      </c>
      <c r="E162" s="35">
        <v>10.0111</v>
      </c>
      <c r="F162" s="35">
        <v>32.4375</v>
      </c>
      <c r="G162" s="35">
        <v>10.0111</v>
      </c>
      <c r="H162" s="35">
        <v>1.753</v>
      </c>
      <c r="I162" s="30">
        <v>85.7243</v>
      </c>
      <c r="J162" s="42">
        <f t="shared" si="16"/>
        <v>24.950341969878764</v>
      </c>
      <c r="K162" s="30">
        <v>39.569</v>
      </c>
      <c r="L162" s="30">
        <v>238.50832</v>
      </c>
      <c r="M162" s="23">
        <v>5.47378</v>
      </c>
      <c r="V162" s="32"/>
      <c r="X162" s="30">
        <v>25.313</v>
      </c>
      <c r="Y162" s="98"/>
      <c r="Z162" s="30"/>
      <c r="AA162" s="98"/>
      <c r="AB162" s="30"/>
    </row>
    <row r="163" spans="1:28" ht="12.75">
      <c r="A163">
        <v>203</v>
      </c>
      <c r="B163" s="20">
        <v>641</v>
      </c>
      <c r="C163" s="19">
        <v>30</v>
      </c>
      <c r="D163" s="30">
        <v>29.627</v>
      </c>
      <c r="E163" s="35">
        <v>9.6955</v>
      </c>
      <c r="F163" s="35">
        <v>32.4379</v>
      </c>
      <c r="G163" s="35">
        <v>9.6955</v>
      </c>
      <c r="H163" s="35">
        <v>2.2289</v>
      </c>
      <c r="I163" s="30">
        <v>85.6713</v>
      </c>
      <c r="J163" s="42">
        <f t="shared" si="16"/>
        <v>25.002462949155642</v>
      </c>
      <c r="K163" s="30">
        <v>30.558</v>
      </c>
      <c r="L163" s="30">
        <v>242.4023</v>
      </c>
      <c r="M163" s="23">
        <v>5.56343</v>
      </c>
      <c r="V163" s="32">
        <v>0.442</v>
      </c>
      <c r="X163" s="30">
        <v>29.627</v>
      </c>
      <c r="Y163" s="98"/>
      <c r="Z163" s="30"/>
      <c r="AA163" s="98"/>
      <c r="AB163" s="30"/>
    </row>
    <row r="164" spans="1:28" ht="12.75">
      <c r="A164">
        <v>203</v>
      </c>
      <c r="B164" s="20">
        <v>640</v>
      </c>
      <c r="C164" s="19">
        <v>25</v>
      </c>
      <c r="D164" s="30">
        <v>35.146</v>
      </c>
      <c r="E164" s="35">
        <v>8.5344</v>
      </c>
      <c r="F164" s="35">
        <v>32.4775</v>
      </c>
      <c r="G164" s="35">
        <v>8.5344</v>
      </c>
      <c r="H164" s="35">
        <v>3.6793</v>
      </c>
      <c r="I164" s="30">
        <v>85.2104</v>
      </c>
      <c r="J164" s="42">
        <f t="shared" si="16"/>
        <v>25.215016194994178</v>
      </c>
      <c r="K164" s="30">
        <v>22.819</v>
      </c>
      <c r="L164" s="30">
        <v>247.32814</v>
      </c>
      <c r="M164" s="23">
        <v>5.67767</v>
      </c>
      <c r="V164" s="32"/>
      <c r="X164" s="30">
        <v>35.146</v>
      </c>
      <c r="Y164" s="98"/>
      <c r="Z164" s="30"/>
      <c r="AA164" s="98"/>
      <c r="AB164" s="30"/>
    </row>
    <row r="165" spans="1:28" ht="12.75">
      <c r="A165">
        <v>203</v>
      </c>
      <c r="B165" s="20">
        <v>639</v>
      </c>
      <c r="C165" s="19">
        <v>40</v>
      </c>
      <c r="D165" s="30">
        <v>40.283</v>
      </c>
      <c r="E165" s="35">
        <v>8.1357</v>
      </c>
      <c r="F165" s="35">
        <v>32.4984</v>
      </c>
      <c r="G165" s="35">
        <v>8.1357</v>
      </c>
      <c r="H165" s="35">
        <v>4.347</v>
      </c>
      <c r="I165" s="30">
        <v>85.2864</v>
      </c>
      <c r="J165" s="42">
        <f t="shared" si="16"/>
        <v>25.29043539336749</v>
      </c>
      <c r="K165" s="30">
        <v>14.952</v>
      </c>
      <c r="L165" s="30">
        <v>244.62312</v>
      </c>
      <c r="M165" s="23">
        <v>5.61598</v>
      </c>
      <c r="V165" s="32"/>
      <c r="X165" s="30">
        <v>40.283</v>
      </c>
      <c r="Y165" s="98"/>
      <c r="Z165" s="30"/>
      <c r="AA165" s="98"/>
      <c r="AB165" s="30"/>
    </row>
    <row r="166" spans="1:28" ht="12.75">
      <c r="A166">
        <v>203</v>
      </c>
      <c r="B166" s="20">
        <v>638</v>
      </c>
      <c r="C166" s="19">
        <v>50</v>
      </c>
      <c r="D166" s="30">
        <v>48.795</v>
      </c>
      <c r="E166" s="35">
        <v>7.7253</v>
      </c>
      <c r="F166" s="35">
        <v>32.5042</v>
      </c>
      <c r="G166" s="35">
        <v>7.7253</v>
      </c>
      <c r="H166" s="35">
        <v>3.3322</v>
      </c>
      <c r="I166" s="30">
        <v>86.4751</v>
      </c>
      <c r="J166" s="42">
        <f t="shared" si="16"/>
        <v>25.35395098518984</v>
      </c>
      <c r="K166" s="30">
        <v>6.0762</v>
      </c>
      <c r="L166" s="30">
        <v>241.97292</v>
      </c>
      <c r="M166" s="23">
        <v>5.55548</v>
      </c>
      <c r="V166" s="32"/>
      <c r="X166" s="30">
        <v>48.795</v>
      </c>
      <c r="Y166" s="98"/>
      <c r="Z166" s="30"/>
      <c r="AA166" s="98"/>
      <c r="AB166" s="30"/>
    </row>
    <row r="167" spans="1:28" ht="12.75">
      <c r="A167">
        <v>203</v>
      </c>
      <c r="B167" s="20">
        <v>637</v>
      </c>
      <c r="C167" s="19">
        <v>100</v>
      </c>
      <c r="D167" s="30">
        <v>100.757</v>
      </c>
      <c r="E167" s="35">
        <v>6.4014</v>
      </c>
      <c r="F167" s="35">
        <v>32.5523</v>
      </c>
      <c r="G167" s="35">
        <v>6.4014</v>
      </c>
      <c r="H167" s="35">
        <v>0.13619</v>
      </c>
      <c r="I167" s="30">
        <v>89.3084</v>
      </c>
      <c r="J167" s="42">
        <f t="shared" si="16"/>
        <v>25.569314627971153</v>
      </c>
      <c r="K167" s="30">
        <v>0.79242</v>
      </c>
      <c r="L167" s="30">
        <v>232.79103</v>
      </c>
      <c r="M167" s="23">
        <v>5.3458</v>
      </c>
      <c r="X167" s="30">
        <v>100.757</v>
      </c>
      <c r="Y167" s="98"/>
      <c r="Z167" s="30"/>
      <c r="AA167" s="98"/>
      <c r="AB167" s="30"/>
    </row>
    <row r="168" spans="1:28" ht="12.75">
      <c r="A168">
        <v>203</v>
      </c>
      <c r="B168" s="20">
        <v>636</v>
      </c>
      <c r="C168" s="19">
        <v>175</v>
      </c>
      <c r="D168" s="30">
        <v>177.871</v>
      </c>
      <c r="E168" s="35">
        <v>5.8761</v>
      </c>
      <c r="F168" s="35">
        <v>33.6764</v>
      </c>
      <c r="G168" s="35">
        <v>5.8761</v>
      </c>
      <c r="H168" s="35">
        <v>0.026302</v>
      </c>
      <c r="I168" s="30">
        <v>89.4409</v>
      </c>
      <c r="J168" s="42">
        <f t="shared" si="16"/>
        <v>26.522548118354962</v>
      </c>
      <c r="K168" s="30">
        <v>0.54571</v>
      </c>
      <c r="L168" s="30">
        <v>132.27983</v>
      </c>
      <c r="M168" s="23">
        <v>3.04049</v>
      </c>
      <c r="X168" s="30">
        <v>177.871</v>
      </c>
      <c r="Y168" s="98"/>
      <c r="Z168" s="30"/>
      <c r="AA168" s="98"/>
      <c r="AB168" s="30"/>
    </row>
    <row r="169" spans="1:28" ht="12.75">
      <c r="A169">
        <v>203</v>
      </c>
      <c r="B169" s="20">
        <v>635</v>
      </c>
      <c r="C169" s="19">
        <v>200</v>
      </c>
      <c r="D169" s="30">
        <v>202.315</v>
      </c>
      <c r="E169" s="35">
        <v>5.8692</v>
      </c>
      <c r="F169" s="35">
        <v>33.8546</v>
      </c>
      <c r="G169" s="35">
        <v>5.8692</v>
      </c>
      <c r="H169" s="35">
        <v>0.02908</v>
      </c>
      <c r="I169" s="30">
        <v>89.3514</v>
      </c>
      <c r="J169" s="42">
        <f t="shared" si="16"/>
        <v>26.66425484482147</v>
      </c>
      <c r="K169" s="30">
        <v>0.53969</v>
      </c>
      <c r="L169" s="30">
        <v>108.76114</v>
      </c>
      <c r="M169" s="23">
        <v>2.50025</v>
      </c>
      <c r="X169" s="30">
        <v>202.315</v>
      </c>
      <c r="Y169" s="98"/>
      <c r="Z169" s="30"/>
      <c r="AA169" s="98"/>
      <c r="AB169" s="30"/>
    </row>
    <row r="170" spans="1:28" ht="12.75">
      <c r="A170">
        <v>204</v>
      </c>
      <c r="B170" s="20">
        <v>671</v>
      </c>
      <c r="C170" s="19">
        <v>0</v>
      </c>
      <c r="D170" s="30">
        <v>3.622</v>
      </c>
      <c r="E170" s="35">
        <v>10.1365</v>
      </c>
      <c r="F170" s="35">
        <v>32.4371</v>
      </c>
      <c r="G170" s="35">
        <v>10.1365</v>
      </c>
      <c r="H170" s="35">
        <v>2.1212</v>
      </c>
      <c r="I170" s="30">
        <v>85.6364</v>
      </c>
      <c r="J170" s="42">
        <f aca="true" t="shared" si="17" ref="J170:J193">((999.842594+6.794*10^-2*E170-9.0953*10^-3*E170^2+1.001685*10^-4*E170^3-1.12*10^-6*E170^4+6.536*10^-9*E170^5)+(0.8245-0.00409*E170+7.6438*10^-5*E170^2-8.2467*10^-7*E170^3+5.3875*10^-9*E170^4)*F170+(-5.72466*10^-3+1.0227*10^-4*E170-1.6546*10^-6*E170^2)*F170^1.5+4.8314*10^-4*F170^2)-1000</f>
        <v>24.929155359684273</v>
      </c>
      <c r="L170" s="30">
        <v>261.22398</v>
      </c>
      <c r="M170" s="23">
        <v>5.99498</v>
      </c>
      <c r="O170" s="46">
        <v>6.749</v>
      </c>
      <c r="Q170" s="30">
        <v>7.946224</v>
      </c>
      <c r="R170" s="23">
        <v>1.012887</v>
      </c>
      <c r="S170" s="30">
        <v>13.42489</v>
      </c>
      <c r="T170" s="23">
        <f aca="true" t="shared" si="18" ref="T170:T193">S170/Q170</f>
        <v>1.6894678529072424</v>
      </c>
      <c r="U170" s="23">
        <f aca="true" t="shared" si="19" ref="U170:U193">Q170/R170</f>
        <v>7.8451238884495496</v>
      </c>
      <c r="X170" s="30">
        <v>3.622</v>
      </c>
      <c r="Y170" s="98">
        <v>2183.8223712012505</v>
      </c>
      <c r="Z170" s="30"/>
      <c r="AA170" s="98">
        <v>2009.4961697729334</v>
      </c>
      <c r="AB170" s="56"/>
    </row>
    <row r="171" spans="1:28" ht="12.75">
      <c r="A171">
        <v>204</v>
      </c>
      <c r="B171" s="20">
        <v>670</v>
      </c>
      <c r="C171" s="19">
        <v>10</v>
      </c>
      <c r="D171" s="30">
        <v>10.605</v>
      </c>
      <c r="E171" s="35">
        <v>10.1277</v>
      </c>
      <c r="F171" s="35">
        <v>32.4409</v>
      </c>
      <c r="G171" s="35">
        <v>10.1277</v>
      </c>
      <c r="H171" s="35">
        <v>2.131</v>
      </c>
      <c r="I171" s="30">
        <v>85.6364</v>
      </c>
      <c r="J171" s="42">
        <f t="shared" si="17"/>
        <v>24.933589411351704</v>
      </c>
      <c r="L171" s="30">
        <v>261.69046</v>
      </c>
      <c r="M171" s="23">
        <v>6.00571</v>
      </c>
      <c r="O171" s="46">
        <v>6.772</v>
      </c>
      <c r="Q171" s="30">
        <v>7.997578</v>
      </c>
      <c r="R171" s="23">
        <v>1.008402</v>
      </c>
      <c r="S171" s="30">
        <v>13.26226</v>
      </c>
      <c r="T171" s="23">
        <f t="shared" si="18"/>
        <v>1.6582845456461943</v>
      </c>
      <c r="U171" s="23">
        <f t="shared" si="19"/>
        <v>7.930942223438668</v>
      </c>
      <c r="V171" s="2">
        <v>0.388</v>
      </c>
      <c r="X171" s="30">
        <v>10.605</v>
      </c>
      <c r="Y171" s="98">
        <v>2196.1363121854</v>
      </c>
      <c r="Z171" s="30"/>
      <c r="AA171" s="98">
        <v>2005.2605789442991</v>
      </c>
      <c r="AB171" s="56"/>
    </row>
    <row r="172" spans="1:28" ht="12.75">
      <c r="A172">
        <v>204</v>
      </c>
      <c r="B172" s="20">
        <v>669</v>
      </c>
      <c r="C172" s="19">
        <v>25</v>
      </c>
      <c r="D172" s="30">
        <v>24.234</v>
      </c>
      <c r="E172" s="35">
        <v>10.0134</v>
      </c>
      <c r="F172" s="35">
        <v>32.4456</v>
      </c>
      <c r="G172" s="35">
        <v>10.0134</v>
      </c>
      <c r="H172" s="35">
        <v>2.5101</v>
      </c>
      <c r="I172" s="30">
        <v>85.4928</v>
      </c>
      <c r="J172" s="42">
        <f t="shared" si="17"/>
        <v>24.956280245018206</v>
      </c>
      <c r="L172" s="30">
        <v>262.62682</v>
      </c>
      <c r="M172" s="23">
        <v>6.02734</v>
      </c>
      <c r="O172" s="46">
        <v>6.805</v>
      </c>
      <c r="Q172" s="30">
        <v>7.941597</v>
      </c>
      <c r="R172" s="23">
        <v>1.018232</v>
      </c>
      <c r="S172" s="30">
        <v>13.0994</v>
      </c>
      <c r="T172" s="23">
        <f t="shared" si="18"/>
        <v>1.649466725647247</v>
      </c>
      <c r="U172" s="23">
        <f t="shared" si="19"/>
        <v>7.79939836893753</v>
      </c>
      <c r="X172" s="30">
        <v>24.234</v>
      </c>
      <c r="Y172" s="98">
        <v>2196.2664595291353</v>
      </c>
      <c r="Z172" s="30"/>
      <c r="AA172" s="98">
        <v>2006.055064915935</v>
      </c>
      <c r="AB172" s="56"/>
    </row>
    <row r="173" spans="1:28" ht="12.75">
      <c r="A173">
        <v>204</v>
      </c>
      <c r="B173" s="20">
        <v>668</v>
      </c>
      <c r="C173" s="19">
        <v>50</v>
      </c>
      <c r="D173" s="30">
        <v>49.153</v>
      </c>
      <c r="E173" s="35">
        <v>7.989</v>
      </c>
      <c r="F173" s="35">
        <v>32.4951</v>
      </c>
      <c r="G173" s="35">
        <v>7.989</v>
      </c>
      <c r="H173" s="35">
        <v>5.925</v>
      </c>
      <c r="I173" s="30">
        <v>84.8783</v>
      </c>
      <c r="J173" s="42">
        <f t="shared" si="17"/>
        <v>25.309133510047104</v>
      </c>
      <c r="L173" s="30">
        <v>276.41474</v>
      </c>
      <c r="M173" s="23">
        <v>6.34596</v>
      </c>
      <c r="O173" s="46">
        <v>7.162</v>
      </c>
      <c r="Q173" s="30">
        <v>9.067251</v>
      </c>
      <c r="R173" s="23">
        <v>1.085257</v>
      </c>
      <c r="S173" s="30">
        <v>14.6106</v>
      </c>
      <c r="T173" s="23">
        <f t="shared" si="18"/>
        <v>1.6113593855513648</v>
      </c>
      <c r="U173" s="23">
        <f t="shared" si="19"/>
        <v>8.354934361169752</v>
      </c>
      <c r="X173" s="30">
        <v>49.153</v>
      </c>
      <c r="Y173" s="98">
        <v>2188.497664241574</v>
      </c>
      <c r="Z173" s="30"/>
      <c r="AA173" s="98">
        <v>2017.7302063731768</v>
      </c>
      <c r="AB173" s="56"/>
    </row>
    <row r="174" spans="1:28" ht="12.75">
      <c r="A174">
        <v>204</v>
      </c>
      <c r="B174" s="20">
        <v>667</v>
      </c>
      <c r="C174" s="19">
        <v>75</v>
      </c>
      <c r="D174" s="30">
        <v>75.633</v>
      </c>
      <c r="E174" s="35">
        <v>6.9764</v>
      </c>
      <c r="F174" s="35">
        <v>32.5156</v>
      </c>
      <c r="G174" s="35">
        <v>6.9764</v>
      </c>
      <c r="H174" s="35">
        <v>0.42924</v>
      </c>
      <c r="I174" s="30">
        <v>88.9373</v>
      </c>
      <c r="J174" s="42">
        <f t="shared" si="17"/>
        <v>25.465715179254175</v>
      </c>
      <c r="L174" s="30">
        <v>266.36441</v>
      </c>
      <c r="M174" s="23">
        <v>6.11616</v>
      </c>
      <c r="O174" s="46">
        <v>6.929</v>
      </c>
      <c r="Q174" s="30">
        <v>11.27089</v>
      </c>
      <c r="R174" s="23">
        <v>1.256646</v>
      </c>
      <c r="S174" s="30">
        <v>15.95803</v>
      </c>
      <c r="T174" s="23">
        <f t="shared" si="18"/>
        <v>1.4158624562922717</v>
      </c>
      <c r="U174" s="23">
        <f t="shared" si="19"/>
        <v>8.969025485299758</v>
      </c>
      <c r="X174" s="30">
        <v>75.633</v>
      </c>
      <c r="Y174" s="98">
        <v>2192.5222205632226</v>
      </c>
      <c r="Z174" s="30"/>
      <c r="AA174" s="98">
        <v>2043.0206760622225</v>
      </c>
      <c r="AB174" s="56"/>
    </row>
    <row r="175" spans="1:28" ht="12.75">
      <c r="A175">
        <v>204</v>
      </c>
      <c r="B175" s="20">
        <v>666</v>
      </c>
      <c r="C175" s="19">
        <v>100</v>
      </c>
      <c r="D175" s="30">
        <v>100.39</v>
      </c>
      <c r="E175" s="35">
        <v>6.3296</v>
      </c>
      <c r="F175" s="35">
        <v>32.5651</v>
      </c>
      <c r="G175" s="35">
        <v>6.3296</v>
      </c>
      <c r="H175" s="35">
        <v>0.13447</v>
      </c>
      <c r="I175" s="30">
        <v>89.0717</v>
      </c>
      <c r="J175" s="42">
        <f t="shared" si="17"/>
        <v>25.58847665968051</v>
      </c>
      <c r="L175" s="30">
        <v>260.39576</v>
      </c>
      <c r="M175" s="23">
        <v>5.97983</v>
      </c>
      <c r="O175" s="46">
        <v>6.797</v>
      </c>
      <c r="Q175" s="30">
        <v>14.56026</v>
      </c>
      <c r="R175" s="23">
        <v>1.375309</v>
      </c>
      <c r="S175" s="30">
        <v>18.31822</v>
      </c>
      <c r="T175" s="23">
        <f t="shared" si="18"/>
        <v>1.2580970394759434</v>
      </c>
      <c r="U175" s="23">
        <f t="shared" si="19"/>
        <v>10.586900834648796</v>
      </c>
      <c r="X175" s="30">
        <v>100.39</v>
      </c>
      <c r="Y175" s="98">
        <v>2187.726791513298</v>
      </c>
      <c r="Z175" s="30"/>
      <c r="AA175" s="98">
        <v>2050.4932468886436</v>
      </c>
      <c r="AB175" s="56"/>
    </row>
    <row r="176" spans="1:28" ht="12.75">
      <c r="A176">
        <v>204</v>
      </c>
      <c r="B176" s="20">
        <v>665</v>
      </c>
      <c r="C176" s="19">
        <v>125</v>
      </c>
      <c r="D176" s="30">
        <v>125.056</v>
      </c>
      <c r="E176" s="35">
        <v>5.6846</v>
      </c>
      <c r="F176" s="35">
        <v>32.8478</v>
      </c>
      <c r="G176" s="35">
        <v>5.6846</v>
      </c>
      <c r="H176" s="35">
        <v>0.066236</v>
      </c>
      <c r="I176" s="30">
        <v>89.1276</v>
      </c>
      <c r="J176" s="42">
        <f t="shared" si="17"/>
        <v>25.890759761812433</v>
      </c>
      <c r="L176" s="30">
        <v>235.83774</v>
      </c>
      <c r="M176" s="23">
        <v>5.41746</v>
      </c>
      <c r="O176" s="46">
        <v>6.145</v>
      </c>
      <c r="Q176" s="30">
        <v>18.73009</v>
      </c>
      <c r="R176" s="23">
        <v>1.630059</v>
      </c>
      <c r="S176" s="30">
        <v>25.75641</v>
      </c>
      <c r="T176" s="23">
        <f t="shared" si="18"/>
        <v>1.3751354104545146</v>
      </c>
      <c r="U176" s="23">
        <f t="shared" si="19"/>
        <v>11.490436849218343</v>
      </c>
      <c r="X176" s="30">
        <v>125.056</v>
      </c>
      <c r="Y176" s="98">
        <v>2208.7205591911534</v>
      </c>
      <c r="Z176" s="30"/>
      <c r="AA176" s="98">
        <v>2090.1074781444036</v>
      </c>
      <c r="AB176" s="56"/>
    </row>
    <row r="177" spans="1:28" ht="12.75">
      <c r="A177">
        <v>204</v>
      </c>
      <c r="B177" s="20">
        <v>664</v>
      </c>
      <c r="C177" s="19">
        <v>150</v>
      </c>
      <c r="D177" s="30">
        <v>150.089</v>
      </c>
      <c r="E177" s="35">
        <v>5.8554</v>
      </c>
      <c r="F177" s="35">
        <v>33.4057</v>
      </c>
      <c r="G177" s="35">
        <v>5.8554</v>
      </c>
      <c r="H177" s="35">
        <v>0.055567</v>
      </c>
      <c r="I177" s="30">
        <v>89.1984</v>
      </c>
      <c r="J177" s="42">
        <f t="shared" si="17"/>
        <v>26.311139932537344</v>
      </c>
      <c r="L177" s="30">
        <v>177.06593</v>
      </c>
      <c r="M177" s="23">
        <v>4.06908</v>
      </c>
      <c r="O177" s="46">
        <v>4.586</v>
      </c>
      <c r="Q177" s="30">
        <v>25.54274</v>
      </c>
      <c r="R177" s="23">
        <v>1.971614</v>
      </c>
      <c r="S177" s="30">
        <v>38.20263</v>
      </c>
      <c r="T177" s="23">
        <f t="shared" si="18"/>
        <v>1.4956355504538668</v>
      </c>
      <c r="U177" s="23">
        <f t="shared" si="19"/>
        <v>12.955243774897115</v>
      </c>
      <c r="X177" s="30">
        <v>150.089</v>
      </c>
      <c r="Y177" s="98">
        <v>2231.385218535883</v>
      </c>
      <c r="Z177" s="30"/>
      <c r="AA177" s="98">
        <v>2150.6785282791884</v>
      </c>
      <c r="AB177" s="56"/>
    </row>
    <row r="178" spans="1:28" ht="12.75">
      <c r="A178">
        <v>204</v>
      </c>
      <c r="B178" s="20">
        <v>663</v>
      </c>
      <c r="C178" s="19">
        <v>175</v>
      </c>
      <c r="D178" s="30">
        <v>176.395</v>
      </c>
      <c r="E178" s="35">
        <v>6.0276</v>
      </c>
      <c r="F178" s="35">
        <v>33.7726</v>
      </c>
      <c r="G178" s="35">
        <v>6.0276</v>
      </c>
      <c r="H178" s="35">
        <v>0.051612</v>
      </c>
      <c r="I178" s="30">
        <v>89.1255</v>
      </c>
      <c r="J178" s="42">
        <f t="shared" si="17"/>
        <v>26.5797100693037</v>
      </c>
      <c r="L178" s="30">
        <v>138.23434</v>
      </c>
      <c r="M178" s="23">
        <v>3.17754</v>
      </c>
      <c r="O178" s="46">
        <v>3.597</v>
      </c>
      <c r="Q178" s="30">
        <v>29.82004</v>
      </c>
      <c r="R178" s="23">
        <v>2.176024</v>
      </c>
      <c r="S178" s="30">
        <v>47.50307</v>
      </c>
      <c r="T178" s="23">
        <f t="shared" si="18"/>
        <v>1.5929914916277779</v>
      </c>
      <c r="U178" s="23">
        <f t="shared" si="19"/>
        <v>13.70391135391889</v>
      </c>
      <c r="X178" s="30">
        <v>176.395</v>
      </c>
      <c r="Y178" s="98">
        <v>2271.511646876185</v>
      </c>
      <c r="Z178" s="30"/>
      <c r="AA178" s="98">
        <v>2197.842377489601</v>
      </c>
      <c r="AB178" s="56"/>
    </row>
    <row r="179" spans="1:28" ht="12.75">
      <c r="A179">
        <v>204</v>
      </c>
      <c r="B179" s="20">
        <v>662</v>
      </c>
      <c r="C179" s="19">
        <v>200</v>
      </c>
      <c r="D179" s="30">
        <v>199.719</v>
      </c>
      <c r="E179" s="35">
        <v>5.8539</v>
      </c>
      <c r="F179" s="35">
        <v>33.8613</v>
      </c>
      <c r="G179" s="35">
        <v>5.8539</v>
      </c>
      <c r="H179" s="35">
        <v>0.048744</v>
      </c>
      <c r="I179" s="30">
        <v>89.0595</v>
      </c>
      <c r="J179" s="42">
        <f t="shared" si="17"/>
        <v>26.67144469848222</v>
      </c>
      <c r="L179" s="30">
        <v>119.48826</v>
      </c>
      <c r="M179" s="23">
        <v>2.74687</v>
      </c>
      <c r="O179" s="46">
        <v>3.101</v>
      </c>
      <c r="Q179" s="30">
        <v>32.24182</v>
      </c>
      <c r="R179" s="23">
        <v>2.337795</v>
      </c>
      <c r="S179" s="30">
        <v>54.27554</v>
      </c>
      <c r="T179" s="23">
        <f t="shared" si="18"/>
        <v>1.6833894612649039</v>
      </c>
      <c r="U179" s="23">
        <f t="shared" si="19"/>
        <v>13.791551440566858</v>
      </c>
      <c r="X179" s="30">
        <v>199.719</v>
      </c>
      <c r="Y179" s="98">
        <v>2271.541680878585</v>
      </c>
      <c r="Z179" s="30"/>
      <c r="AA179" s="98">
        <v>2217.50665792505</v>
      </c>
      <c r="AB179" s="56"/>
    </row>
    <row r="180" spans="1:28" ht="12.75">
      <c r="A180">
        <v>204</v>
      </c>
      <c r="B180" s="20">
        <v>661</v>
      </c>
      <c r="C180" s="19">
        <v>250</v>
      </c>
      <c r="D180" s="30">
        <v>248.89</v>
      </c>
      <c r="E180" s="35">
        <v>5.3873</v>
      </c>
      <c r="F180" s="35">
        <v>33.8975</v>
      </c>
      <c r="G180" s="35">
        <v>5.3873</v>
      </c>
      <c r="H180" s="35">
        <v>0.052727</v>
      </c>
      <c r="I180" s="30">
        <v>89.0397</v>
      </c>
      <c r="J180" s="42">
        <f t="shared" si="17"/>
        <v>26.75656142339153</v>
      </c>
      <c r="L180" s="30">
        <v>96.46617</v>
      </c>
      <c r="M180" s="23">
        <v>2.21781</v>
      </c>
      <c r="O180" s="46">
        <v>2.5</v>
      </c>
      <c r="Q180" s="30">
        <v>35.44582</v>
      </c>
      <c r="R180" s="23">
        <v>2.549177</v>
      </c>
      <c r="S180" s="30">
        <v>64.23056</v>
      </c>
      <c r="T180" s="23">
        <f t="shared" si="18"/>
        <v>1.8120771363167787</v>
      </c>
      <c r="U180" s="23">
        <f t="shared" si="19"/>
        <v>13.904809277660986</v>
      </c>
      <c r="X180" s="30">
        <v>248.89</v>
      </c>
      <c r="Y180" s="98">
        <v>2287.6476877309647</v>
      </c>
      <c r="Z180" s="30"/>
      <c r="AA180" s="98">
        <v>2247.428708485065</v>
      </c>
      <c r="AB180" s="56"/>
    </row>
    <row r="181" spans="1:28" ht="12.75">
      <c r="A181">
        <v>204</v>
      </c>
      <c r="B181" s="20">
        <v>660</v>
      </c>
      <c r="C181" s="19">
        <v>300</v>
      </c>
      <c r="D181" s="30">
        <v>299.644</v>
      </c>
      <c r="E181" s="35">
        <v>4.9365</v>
      </c>
      <c r="F181" s="35">
        <v>33.9161</v>
      </c>
      <c r="G181" s="35">
        <v>4.9365</v>
      </c>
      <c r="H181" s="35">
        <v>0.052964</v>
      </c>
      <c r="I181" s="30">
        <v>89.1274</v>
      </c>
      <c r="J181" s="42">
        <f t="shared" si="17"/>
        <v>26.823491214168598</v>
      </c>
      <c r="L181" s="30">
        <v>78.34452</v>
      </c>
      <c r="M181" s="23">
        <v>1.8013</v>
      </c>
      <c r="O181" s="46">
        <v>2.026</v>
      </c>
      <c r="Q181" s="30">
        <v>38.16277</v>
      </c>
      <c r="R181" s="23">
        <v>2.727342</v>
      </c>
      <c r="S181" s="30">
        <v>72.68295</v>
      </c>
      <c r="T181" s="23">
        <f t="shared" si="18"/>
        <v>1.9045512157529445</v>
      </c>
      <c r="U181" s="23">
        <f t="shared" si="19"/>
        <v>13.992660253096238</v>
      </c>
      <c r="X181" s="30">
        <v>299.644</v>
      </c>
      <c r="Y181" s="98">
        <v>2292.779167344018</v>
      </c>
      <c r="Z181" s="30"/>
      <c r="AA181" s="98">
        <v>2285.2052065267335</v>
      </c>
      <c r="AB181" s="56"/>
    </row>
    <row r="182" spans="1:28" ht="12.75">
      <c r="A182">
        <v>204</v>
      </c>
      <c r="B182" s="20">
        <v>659</v>
      </c>
      <c r="C182" s="19">
        <v>400</v>
      </c>
      <c r="D182" s="30">
        <v>401.534</v>
      </c>
      <c r="E182" s="35">
        <v>4.3728</v>
      </c>
      <c r="F182" s="35">
        <v>34.0028</v>
      </c>
      <c r="G182" s="35">
        <v>4.3728</v>
      </c>
      <c r="H182" s="35">
        <v>0.055565</v>
      </c>
      <c r="I182" s="30">
        <v>89.2754</v>
      </c>
      <c r="J182" s="42">
        <f t="shared" si="17"/>
        <v>26.95427335357681</v>
      </c>
      <c r="L182" s="30">
        <v>52.03557</v>
      </c>
      <c r="M182" s="23">
        <v>1.19656</v>
      </c>
      <c r="O182" s="46">
        <v>1.327</v>
      </c>
      <c r="Q182" s="30">
        <v>41.50268</v>
      </c>
      <c r="R182" s="23">
        <v>2.972368</v>
      </c>
      <c r="S182" s="30">
        <v>90.24776</v>
      </c>
      <c r="T182" s="23">
        <f t="shared" si="18"/>
        <v>2.174504393451218</v>
      </c>
      <c r="U182" s="23">
        <f t="shared" si="19"/>
        <v>13.962833673354039</v>
      </c>
      <c r="X182" s="30">
        <v>401.534</v>
      </c>
      <c r="Y182" s="98">
        <v>2310.2955553091897</v>
      </c>
      <c r="Z182" s="30"/>
      <c r="AA182" s="98">
        <v>2308.249350703493</v>
      </c>
      <c r="AB182" s="56"/>
    </row>
    <row r="183" spans="1:28" ht="12.75">
      <c r="A183">
        <v>204</v>
      </c>
      <c r="B183" s="20">
        <v>658</v>
      </c>
      <c r="C183" s="19">
        <v>600</v>
      </c>
      <c r="D183" s="30">
        <v>600.015</v>
      </c>
      <c r="E183" s="35">
        <v>3.834</v>
      </c>
      <c r="F183" s="35">
        <v>34.1698</v>
      </c>
      <c r="G183" s="35">
        <v>3.834</v>
      </c>
      <c r="H183" s="35">
        <v>0.057624</v>
      </c>
      <c r="I183" s="30">
        <v>89.3786</v>
      </c>
      <c r="J183" s="42">
        <f t="shared" si="17"/>
        <v>27.14293700929852</v>
      </c>
      <c r="L183" s="30">
        <v>23.35417</v>
      </c>
      <c r="M183" s="23">
        <v>0.53713</v>
      </c>
      <c r="O183" s="46">
        <v>0.617</v>
      </c>
      <c r="Q183" s="30">
        <v>44.35335</v>
      </c>
      <c r="R183" s="23">
        <v>3.161613</v>
      </c>
      <c r="S183" s="62">
        <v>114.5425</v>
      </c>
      <c r="T183" s="23">
        <f t="shared" si="18"/>
        <v>2.5824994053436776</v>
      </c>
      <c r="U183" s="23">
        <f t="shared" si="19"/>
        <v>14.028709396121537</v>
      </c>
      <c r="X183" s="30">
        <v>600.015</v>
      </c>
      <c r="Y183" s="98">
        <v>2341.6810878175725</v>
      </c>
      <c r="Z183" s="30"/>
      <c r="AA183" s="98">
        <v>2349.0437917305803</v>
      </c>
      <c r="AB183" s="56"/>
    </row>
    <row r="184" spans="1:28" ht="12.75">
      <c r="A184">
        <v>204</v>
      </c>
      <c r="B184" s="20">
        <v>657</v>
      </c>
      <c r="C184" s="19">
        <v>800</v>
      </c>
      <c r="D184" s="30">
        <v>797.564</v>
      </c>
      <c r="E184" s="35">
        <v>3.3925</v>
      </c>
      <c r="F184" s="35">
        <v>34.2754</v>
      </c>
      <c r="G184" s="35">
        <v>3.3925</v>
      </c>
      <c r="H184" s="35">
        <v>0.059058</v>
      </c>
      <c r="I184" s="30">
        <v>89.378</v>
      </c>
      <c r="J184" s="42">
        <f t="shared" si="17"/>
        <v>27.27037634512135</v>
      </c>
      <c r="L184" s="30">
        <v>17.17412</v>
      </c>
      <c r="M184" s="23">
        <v>0.39504</v>
      </c>
      <c r="O184" s="46">
        <v>0.426</v>
      </c>
      <c r="Q184" s="30">
        <v>44.85927</v>
      </c>
      <c r="R184" s="23">
        <v>3.228856</v>
      </c>
      <c r="S184" s="62">
        <v>130.0693</v>
      </c>
      <c r="T184" s="23">
        <f t="shared" si="18"/>
        <v>2.8994965811971527</v>
      </c>
      <c r="U184" s="23">
        <f t="shared" si="19"/>
        <v>13.893239587024011</v>
      </c>
      <c r="X184" s="30">
        <v>797.564</v>
      </c>
      <c r="Y184" s="98">
        <v>2367.8907605789577</v>
      </c>
      <c r="Z184" s="30"/>
      <c r="AA184" s="98">
        <v>2370.477107598262</v>
      </c>
      <c r="AB184" s="56"/>
    </row>
    <row r="185" spans="1:28" ht="12.75">
      <c r="A185">
        <v>204</v>
      </c>
      <c r="B185" s="20">
        <v>656</v>
      </c>
      <c r="C185" s="19">
        <v>1000</v>
      </c>
      <c r="D185" s="30">
        <v>999.955</v>
      </c>
      <c r="E185" s="35">
        <v>3.0282</v>
      </c>
      <c r="F185" s="35">
        <v>34.3609</v>
      </c>
      <c r="G185" s="35">
        <v>3.0282</v>
      </c>
      <c r="H185" s="35">
        <v>0.058721</v>
      </c>
      <c r="I185" s="30">
        <v>89.381</v>
      </c>
      <c r="J185" s="42">
        <f t="shared" si="17"/>
        <v>27.37262493242065</v>
      </c>
      <c r="L185" s="30">
        <v>13.90863</v>
      </c>
      <c r="M185" s="23">
        <v>0.31996</v>
      </c>
      <c r="O185" s="46">
        <v>0.321</v>
      </c>
      <c r="Q185" s="30">
        <v>45.25372</v>
      </c>
      <c r="R185" s="23">
        <v>3.269072</v>
      </c>
      <c r="S185" s="62">
        <v>142.9857</v>
      </c>
      <c r="T185" s="23">
        <f t="shared" si="18"/>
        <v>3.1596452181168755</v>
      </c>
      <c r="U185" s="23">
        <f t="shared" si="19"/>
        <v>13.842986633515567</v>
      </c>
      <c r="X185" s="30">
        <v>999.955</v>
      </c>
      <c r="Y185" s="98">
        <v>2381.155778305786</v>
      </c>
      <c r="Z185" s="30"/>
      <c r="AA185" s="98">
        <v>2386.9155533473</v>
      </c>
      <c r="AB185" s="56"/>
    </row>
    <row r="186" spans="1:28" ht="12.75">
      <c r="A186">
        <v>204</v>
      </c>
      <c r="B186" s="20">
        <v>655</v>
      </c>
      <c r="C186" s="19">
        <v>1250</v>
      </c>
      <c r="D186" s="30">
        <v>1249.68</v>
      </c>
      <c r="E186" s="35">
        <v>2.6447</v>
      </c>
      <c r="F186" s="35">
        <v>34.4473</v>
      </c>
      <c r="G186" s="35">
        <v>2.6447</v>
      </c>
      <c r="H186" s="35">
        <v>0.058081</v>
      </c>
      <c r="I186" s="30">
        <v>89.3916</v>
      </c>
      <c r="J186" s="42">
        <f t="shared" si="17"/>
        <v>27.475794812461345</v>
      </c>
      <c r="L186" s="30">
        <v>15.04195</v>
      </c>
      <c r="M186" s="23">
        <v>0.34607</v>
      </c>
      <c r="O186" s="46">
        <v>0.344</v>
      </c>
      <c r="Q186" s="30">
        <v>45.42422</v>
      </c>
      <c r="R186" s="23">
        <v>3.273446</v>
      </c>
      <c r="S186" s="62">
        <v>157.1285</v>
      </c>
      <c r="T186" s="23">
        <f t="shared" si="18"/>
        <v>3.459134796370747</v>
      </c>
      <c r="U186" s="23">
        <f t="shared" si="19"/>
        <v>13.876575327651656</v>
      </c>
      <c r="X186" s="30">
        <v>1249.68</v>
      </c>
      <c r="Y186" s="98">
        <v>2396.132734169435</v>
      </c>
      <c r="Z186" s="30"/>
      <c r="AA186" s="98">
        <v>2397.4456040541527</v>
      </c>
      <c r="AB186" s="56"/>
    </row>
    <row r="187" spans="1:28" ht="12.75">
      <c r="A187">
        <v>204</v>
      </c>
      <c r="B187" s="20">
        <v>654</v>
      </c>
      <c r="C187" s="19">
        <v>1500</v>
      </c>
      <c r="D187" s="30">
        <v>1499.62</v>
      </c>
      <c r="E187" s="35">
        <v>2.3874</v>
      </c>
      <c r="F187" s="35">
        <v>34.5009</v>
      </c>
      <c r="G187" s="35">
        <v>2.3874</v>
      </c>
      <c r="H187" s="35">
        <v>0.057293</v>
      </c>
      <c r="I187" s="30">
        <v>89.4197</v>
      </c>
      <c r="J187" s="42">
        <f t="shared" si="17"/>
        <v>27.54059527018103</v>
      </c>
      <c r="L187" s="30">
        <v>22.30271</v>
      </c>
      <c r="M187" s="23">
        <v>0.51315</v>
      </c>
      <c r="O187" s="46">
        <v>0.528</v>
      </c>
      <c r="Q187" s="30">
        <v>45.651</v>
      </c>
      <c r="R187" s="23">
        <v>3.246505</v>
      </c>
      <c r="S187" s="62">
        <v>165.9614</v>
      </c>
      <c r="T187" s="23">
        <f t="shared" si="18"/>
        <v>3.6354384350835685</v>
      </c>
      <c r="U187" s="23">
        <f t="shared" si="19"/>
        <v>14.061583148647546</v>
      </c>
      <c r="X187" s="30">
        <v>1499.62</v>
      </c>
      <c r="Y187" s="98">
        <v>2406.2441816442247</v>
      </c>
      <c r="Z187" s="30"/>
      <c r="AA187" s="98">
        <v>2400.3292610417184</v>
      </c>
      <c r="AB187" s="56"/>
    </row>
    <row r="188" spans="1:28" ht="12.75">
      <c r="A188">
        <v>204</v>
      </c>
      <c r="B188" s="20">
        <v>653</v>
      </c>
      <c r="C188" s="19">
        <v>1750</v>
      </c>
      <c r="D188" s="30">
        <v>1749.591</v>
      </c>
      <c r="E188" s="35">
        <v>2.1398</v>
      </c>
      <c r="F188" s="35">
        <v>34.5476</v>
      </c>
      <c r="G188" s="35">
        <v>2.1398</v>
      </c>
      <c r="H188" s="35">
        <v>0.05577</v>
      </c>
      <c r="I188" s="30">
        <v>89.4224</v>
      </c>
      <c r="J188" s="42">
        <f t="shared" si="17"/>
        <v>27.598332682134924</v>
      </c>
      <c r="L188" s="30">
        <v>35.14906</v>
      </c>
      <c r="M188" s="23">
        <v>0.80876</v>
      </c>
      <c r="O188" s="46">
        <v>0.888</v>
      </c>
      <c r="Q188" s="30">
        <v>44.58726</v>
      </c>
      <c r="R188" s="23">
        <v>3.174761</v>
      </c>
      <c r="S188" s="62">
        <v>169.9585</v>
      </c>
      <c r="T188" s="23">
        <f t="shared" si="18"/>
        <v>3.811817546088277</v>
      </c>
      <c r="U188" s="23">
        <f t="shared" si="19"/>
        <v>14.044288688187866</v>
      </c>
      <c r="X188" s="30">
        <v>1749.591</v>
      </c>
      <c r="Y188" s="98">
        <v>2417.947431246234</v>
      </c>
      <c r="Z188" s="30"/>
      <c r="AA188" s="98">
        <v>2400.907593359141</v>
      </c>
      <c r="AB188" s="56"/>
    </row>
    <row r="189" spans="1:28" ht="12.75">
      <c r="A189">
        <v>204</v>
      </c>
      <c r="B189" s="20">
        <v>652</v>
      </c>
      <c r="C189" s="19">
        <v>2000</v>
      </c>
      <c r="D189" s="30">
        <v>2001.673</v>
      </c>
      <c r="E189" s="35">
        <v>1.9667</v>
      </c>
      <c r="F189" s="35">
        <v>34.584</v>
      </c>
      <c r="G189" s="35">
        <v>1.9667</v>
      </c>
      <c r="H189" s="35">
        <v>0.054507</v>
      </c>
      <c r="I189" s="30">
        <v>89.4244</v>
      </c>
      <c r="J189" s="42">
        <f t="shared" si="17"/>
        <v>27.641282065856103</v>
      </c>
      <c r="L189" s="30">
        <v>48.96555</v>
      </c>
      <c r="M189" s="23">
        <v>1.12672</v>
      </c>
      <c r="O189" s="46">
        <v>1.238</v>
      </c>
      <c r="Q189" s="30">
        <v>43.58021</v>
      </c>
      <c r="R189" s="23">
        <v>3.089433</v>
      </c>
      <c r="S189" s="62">
        <v>173.0255</v>
      </c>
      <c r="T189" s="23">
        <f t="shared" si="18"/>
        <v>3.970276875673614</v>
      </c>
      <c r="U189" s="23">
        <f t="shared" si="19"/>
        <v>14.106216253921026</v>
      </c>
      <c r="X189" s="30">
        <v>2001.673</v>
      </c>
      <c r="Y189" s="98">
        <v>2423.8741410532393</v>
      </c>
      <c r="Z189" s="30"/>
      <c r="AA189" s="98">
        <v>2391.044926139696</v>
      </c>
      <c r="AB189" s="56"/>
    </row>
    <row r="190" spans="1:28" ht="12.75">
      <c r="A190">
        <v>204</v>
      </c>
      <c r="B190" s="20">
        <v>651</v>
      </c>
      <c r="C190" s="19">
        <v>2250</v>
      </c>
      <c r="D190" s="30">
        <v>2250.056</v>
      </c>
      <c r="E190" s="35">
        <v>1.8178</v>
      </c>
      <c r="F190" s="35">
        <v>34.6145</v>
      </c>
      <c r="G190" s="35">
        <v>1.8178</v>
      </c>
      <c r="H190" s="35">
        <v>0.052544</v>
      </c>
      <c r="I190" s="30">
        <v>89.4337</v>
      </c>
      <c r="J190" s="42">
        <f t="shared" si="17"/>
        <v>27.67730046958195</v>
      </c>
      <c r="L190" s="30">
        <v>63.65931</v>
      </c>
      <c r="M190" s="23">
        <v>1.46489</v>
      </c>
      <c r="O190" s="46">
        <v>1.633</v>
      </c>
      <c r="Q190" s="30">
        <v>42.29388</v>
      </c>
      <c r="R190" s="23">
        <v>3.017447</v>
      </c>
      <c r="S190" s="62">
        <v>175.1571</v>
      </c>
      <c r="T190" s="23">
        <f t="shared" si="18"/>
        <v>4.141428972702434</v>
      </c>
      <c r="U190" s="23">
        <f t="shared" si="19"/>
        <v>14.016445027866272</v>
      </c>
      <c r="X190" s="30">
        <v>2250.056</v>
      </c>
      <c r="Y190" s="98">
        <v>2420.7392657118667</v>
      </c>
      <c r="Z190" s="30"/>
      <c r="AA190" s="98">
        <v>2382.517025895065</v>
      </c>
      <c r="AB190" s="56"/>
    </row>
    <row r="191" spans="1:28" ht="12.75">
      <c r="A191">
        <v>204</v>
      </c>
      <c r="B191" s="20">
        <v>650</v>
      </c>
      <c r="C191" s="19">
        <v>2500</v>
      </c>
      <c r="D191" s="30">
        <v>2498.424</v>
      </c>
      <c r="E191" s="35">
        <v>1.7356</v>
      </c>
      <c r="F191" s="35">
        <v>34.6308</v>
      </c>
      <c r="G191" s="35">
        <v>1.7356</v>
      </c>
      <c r="H191" s="35">
        <v>0.051252</v>
      </c>
      <c r="I191" s="30">
        <v>89.4494</v>
      </c>
      <c r="J191" s="42">
        <f t="shared" si="17"/>
        <v>27.69664316071089</v>
      </c>
      <c r="L191" s="30">
        <v>69.74869</v>
      </c>
      <c r="M191" s="23">
        <v>1.60505</v>
      </c>
      <c r="O191" s="46">
        <v>1.94</v>
      </c>
      <c r="Q191" s="30">
        <v>41.67966</v>
      </c>
      <c r="R191" s="23">
        <v>2.954367</v>
      </c>
      <c r="S191" s="62">
        <v>176.1617</v>
      </c>
      <c r="T191" s="23">
        <f t="shared" si="18"/>
        <v>4.226562788659984</v>
      </c>
      <c r="U191" s="23">
        <f t="shared" si="19"/>
        <v>14.107813958116916</v>
      </c>
      <c r="X191" s="30">
        <v>2498.424</v>
      </c>
      <c r="Y191" s="98">
        <v>2419.4903134456017</v>
      </c>
      <c r="Z191" s="30"/>
      <c r="AA191" s="98">
        <v>2376.650655000512</v>
      </c>
      <c r="AB191" s="56"/>
    </row>
    <row r="192" spans="1:28" ht="12.75">
      <c r="A192">
        <v>204</v>
      </c>
      <c r="B192" s="20">
        <v>649</v>
      </c>
      <c r="C192" s="19">
        <v>3000</v>
      </c>
      <c r="D192" s="30">
        <v>2999.641</v>
      </c>
      <c r="E192" s="35">
        <v>1.6063</v>
      </c>
      <c r="F192" s="35">
        <v>34.6554</v>
      </c>
      <c r="G192" s="35">
        <v>1.6063</v>
      </c>
      <c r="H192" s="35">
        <v>0.048915</v>
      </c>
      <c r="I192" s="30">
        <v>89.4226</v>
      </c>
      <c r="J192" s="42">
        <f t="shared" si="17"/>
        <v>27.726075089690994</v>
      </c>
      <c r="L192" s="30">
        <v>85.43257</v>
      </c>
      <c r="M192" s="23">
        <v>1.96602</v>
      </c>
      <c r="O192" s="46">
        <v>2.435</v>
      </c>
      <c r="Q192" s="30">
        <v>40.1715</v>
      </c>
      <c r="R192" s="23">
        <v>2.85957</v>
      </c>
      <c r="S192" s="62">
        <v>175.0963</v>
      </c>
      <c r="T192" s="23">
        <f t="shared" si="18"/>
        <v>4.358719490185829</v>
      </c>
      <c r="U192" s="23">
        <f t="shared" si="19"/>
        <v>14.048091146570988</v>
      </c>
      <c r="X192" s="30">
        <v>2999.641</v>
      </c>
      <c r="Y192" s="98">
        <v>2429.6875566080275</v>
      </c>
      <c r="Z192" s="30"/>
      <c r="AA192" s="98">
        <v>2362.3784540044517</v>
      </c>
      <c r="AB192" s="56"/>
    </row>
    <row r="193" spans="1:28" ht="12.75">
      <c r="A193">
        <v>204</v>
      </c>
      <c r="B193" s="20">
        <v>648</v>
      </c>
      <c r="C193" s="19" t="s">
        <v>44</v>
      </c>
      <c r="D193" s="30">
        <v>3497.875</v>
      </c>
      <c r="E193" s="35">
        <v>1.5734</v>
      </c>
      <c r="F193" s="35">
        <v>34.6671</v>
      </c>
      <c r="G193" s="35">
        <v>1.5734</v>
      </c>
      <c r="H193" s="35">
        <v>0.048017</v>
      </c>
      <c r="I193" s="30">
        <v>89.2785</v>
      </c>
      <c r="J193" s="42">
        <f t="shared" si="17"/>
        <v>27.737899100982304</v>
      </c>
      <c r="L193" s="30">
        <v>93.58382</v>
      </c>
      <c r="M193" s="23">
        <v>2.15364</v>
      </c>
      <c r="O193" s="46">
        <v>2.763</v>
      </c>
      <c r="Q193" s="30">
        <v>39.61371</v>
      </c>
      <c r="R193" s="23">
        <v>2.787208</v>
      </c>
      <c r="S193" s="62">
        <v>175.5362</v>
      </c>
      <c r="T193" s="23">
        <f t="shared" si="18"/>
        <v>4.4311981887079</v>
      </c>
      <c r="U193" s="23">
        <f t="shared" si="19"/>
        <v>14.212685239135363</v>
      </c>
      <c r="X193" s="30">
        <v>3497.875</v>
      </c>
      <c r="Y193" s="98">
        <v>2437.8855787348343</v>
      </c>
      <c r="Z193" s="30"/>
      <c r="AA193" s="98">
        <v>2361.255808917689</v>
      </c>
      <c r="AB193" s="56"/>
    </row>
    <row r="194" spans="1:28" ht="12.75">
      <c r="A194">
        <v>209</v>
      </c>
      <c r="B194" s="20">
        <v>696</v>
      </c>
      <c r="C194" s="19">
        <v>0</v>
      </c>
      <c r="D194" s="30">
        <v>2.64</v>
      </c>
      <c r="E194" s="35">
        <v>11.4954</v>
      </c>
      <c r="F194" s="35">
        <v>32.3779</v>
      </c>
      <c r="G194" s="35">
        <v>11.4954</v>
      </c>
      <c r="H194" s="35">
        <v>0.7013</v>
      </c>
      <c r="I194" s="30">
        <v>87.0817</v>
      </c>
      <c r="J194" s="42">
        <f aca="true" t="shared" si="20" ref="J194:J215">((999.842594+6.794*10^-2*E194-9.0953*10^-3*E194^2+1.001685*10^-4*E194^3-1.12*10^-6*E194^4+6.536*10^-9*E194^5)+(0.8245-0.00409*E194+7.6438*10^-5*E194^2-8.2467*10^-7*E194^3+5.3875*10^-9*E194^4)*F194+(-5.72466*10^-3+1.0227*10^-4*E194-1.6546*10^-6*E194^2)*F194^1.5+4.8314*10^-4*F194^2)-1000</f>
        <v>24.64655420173358</v>
      </c>
      <c r="L194" s="30">
        <v>247.70371</v>
      </c>
      <c r="M194" s="23">
        <v>5.68313</v>
      </c>
      <c r="O194" s="46">
        <v>6.564</v>
      </c>
      <c r="Q194" s="30">
        <v>6.28413</v>
      </c>
      <c r="R194" s="23">
        <v>0.8600163</v>
      </c>
      <c r="S194" s="30">
        <v>12.13986</v>
      </c>
      <c r="T194" s="23">
        <f aca="true" t="shared" si="21" ref="T194:T215">S194/Q194</f>
        <v>1.931828272171327</v>
      </c>
      <c r="U194" s="23">
        <f aca="true" t="shared" si="22" ref="U194:U215">Q194/R194</f>
        <v>7.306989414037851</v>
      </c>
      <c r="V194" s="32">
        <v>0.252</v>
      </c>
      <c r="X194" s="30">
        <v>2.64</v>
      </c>
      <c r="Y194" s="98">
        <v>2179.9112939215065</v>
      </c>
      <c r="Z194" s="72"/>
      <c r="AA194" s="98">
        <v>1993.2681584349793</v>
      </c>
      <c r="AB194" s="30"/>
    </row>
    <row r="195" spans="1:28" ht="12.75">
      <c r="A195">
        <v>209</v>
      </c>
      <c r="B195" s="20">
        <v>695</v>
      </c>
      <c r="C195" s="19">
        <v>10</v>
      </c>
      <c r="D195" s="30">
        <v>10.32</v>
      </c>
      <c r="E195" s="35">
        <v>11.2932</v>
      </c>
      <c r="F195" s="35">
        <v>32.3809</v>
      </c>
      <c r="G195" s="35">
        <v>11.2932</v>
      </c>
      <c r="H195" s="35">
        <v>0.77107</v>
      </c>
      <c r="I195" s="30">
        <v>86.9835</v>
      </c>
      <c r="J195" s="42">
        <f t="shared" si="20"/>
        <v>24.685260149477244</v>
      </c>
      <c r="L195" s="30">
        <v>249.07237</v>
      </c>
      <c r="M195" s="23">
        <v>5.71475</v>
      </c>
      <c r="N195" s="27">
        <v>32.3802</v>
      </c>
      <c r="O195" s="46">
        <v>6.611</v>
      </c>
      <c r="Q195" s="30">
        <v>6.283513</v>
      </c>
      <c r="R195" s="23">
        <v>0.8796094</v>
      </c>
      <c r="S195" s="30">
        <v>12.15042</v>
      </c>
      <c r="T195" s="23">
        <f t="shared" si="21"/>
        <v>1.933698553659394</v>
      </c>
      <c r="U195" s="23">
        <f t="shared" si="22"/>
        <v>7.143526433437387</v>
      </c>
      <c r="V195" s="32">
        <v>0.275</v>
      </c>
      <c r="X195" s="30">
        <v>10.32</v>
      </c>
      <c r="Y195" s="98">
        <v>2182.988712305585</v>
      </c>
      <c r="Z195" s="72"/>
      <c r="AA195" s="98">
        <v>1995.4614208978066</v>
      </c>
      <c r="AB195" s="30"/>
    </row>
    <row r="196" spans="1:28" ht="12.75">
      <c r="A196">
        <v>209</v>
      </c>
      <c r="B196" s="20">
        <v>694</v>
      </c>
      <c r="C196" s="19">
        <v>25</v>
      </c>
      <c r="D196" s="30">
        <v>23.134</v>
      </c>
      <c r="E196" s="35">
        <v>10.8835</v>
      </c>
      <c r="F196" s="35">
        <v>32.3929</v>
      </c>
      <c r="G196" s="35">
        <v>10.8835</v>
      </c>
      <c r="H196" s="35">
        <v>0.92828</v>
      </c>
      <c r="I196" s="30">
        <v>86.814</v>
      </c>
      <c r="J196" s="42">
        <f t="shared" si="20"/>
        <v>24.767031125340736</v>
      </c>
      <c r="L196" s="30">
        <v>253.11872</v>
      </c>
      <c r="M196" s="23">
        <v>5.80805</v>
      </c>
      <c r="O196" s="46">
        <v>6.722</v>
      </c>
      <c r="Q196" s="30">
        <v>6.282896</v>
      </c>
      <c r="R196" s="23">
        <v>0.8750947</v>
      </c>
      <c r="S196" s="30">
        <v>11.9939</v>
      </c>
      <c r="T196" s="23">
        <f t="shared" si="21"/>
        <v>1.9089763701324993</v>
      </c>
      <c r="U196" s="23">
        <f t="shared" si="22"/>
        <v>7.179675525403137</v>
      </c>
      <c r="V196" s="32">
        <v>0.26</v>
      </c>
      <c r="X196" s="30">
        <v>23.134</v>
      </c>
      <c r="Y196" s="98">
        <v>2182.988712305585</v>
      </c>
      <c r="Z196" s="72"/>
      <c r="AA196" s="98">
        <v>2005.6219019556322</v>
      </c>
      <c r="AB196" s="30"/>
    </row>
    <row r="197" spans="1:28" ht="12.75">
      <c r="A197">
        <v>209</v>
      </c>
      <c r="B197" s="20">
        <v>693</v>
      </c>
      <c r="C197" s="19">
        <v>50</v>
      </c>
      <c r="D197" s="30">
        <v>49.791</v>
      </c>
      <c r="E197" s="35">
        <v>8.7562</v>
      </c>
      <c r="F197" s="35">
        <v>32.4522</v>
      </c>
      <c r="G197" s="35">
        <v>8.7562</v>
      </c>
      <c r="H197" s="35">
        <v>1.3414</v>
      </c>
      <c r="I197" s="30">
        <v>87.5215</v>
      </c>
      <c r="J197" s="42">
        <f t="shared" si="20"/>
        <v>25.161624120629313</v>
      </c>
      <c r="L197" s="30">
        <v>264.36718</v>
      </c>
      <c r="M197" s="23">
        <v>6.0685</v>
      </c>
      <c r="O197" s="46">
        <v>7.028</v>
      </c>
      <c r="Q197" s="30">
        <v>7.396342</v>
      </c>
      <c r="R197" s="23">
        <v>0.957365</v>
      </c>
      <c r="S197" s="30">
        <v>12.67326</v>
      </c>
      <c r="T197" s="23">
        <f t="shared" si="21"/>
        <v>1.713449702569189</v>
      </c>
      <c r="U197" s="23">
        <f t="shared" si="22"/>
        <v>7.725728431684884</v>
      </c>
      <c r="V197" s="32">
        <v>0.277</v>
      </c>
      <c r="X197" s="30">
        <v>49.791</v>
      </c>
      <c r="Y197" s="98">
        <v>2179.9112939215065</v>
      </c>
      <c r="Z197" s="72"/>
      <c r="AA197" s="98">
        <v>2018.3920750447633</v>
      </c>
      <c r="AB197" s="30"/>
    </row>
    <row r="198" spans="1:28" ht="12.75">
      <c r="A198">
        <v>209</v>
      </c>
      <c r="B198" s="20">
        <v>692</v>
      </c>
      <c r="C198" s="19">
        <v>75</v>
      </c>
      <c r="D198" s="30">
        <v>75.036</v>
      </c>
      <c r="E198" s="35">
        <v>7.552</v>
      </c>
      <c r="F198" s="35">
        <v>32.4891</v>
      </c>
      <c r="G198" s="35">
        <v>7.552</v>
      </c>
      <c r="H198" s="35">
        <v>1.0989</v>
      </c>
      <c r="I198" s="30">
        <v>88.4828</v>
      </c>
      <c r="J198" s="42">
        <f t="shared" si="20"/>
        <v>25.366425835446307</v>
      </c>
      <c r="L198" s="30">
        <v>260.52804</v>
      </c>
      <c r="M198" s="23">
        <v>5.98157</v>
      </c>
      <c r="O198" s="46">
        <v>6.904</v>
      </c>
      <c r="Q198" s="30">
        <v>9.626034</v>
      </c>
      <c r="R198" s="23">
        <v>1.116288</v>
      </c>
      <c r="S198" s="30">
        <v>14.5263</v>
      </c>
      <c r="T198" s="23">
        <f t="shared" si="21"/>
        <v>1.5090638574515736</v>
      </c>
      <c r="U198" s="23">
        <f t="shared" si="22"/>
        <v>8.623253138974889</v>
      </c>
      <c r="V198" s="32">
        <v>0.276</v>
      </c>
      <c r="X198" s="30">
        <v>75.036</v>
      </c>
      <c r="Y198" s="98">
        <v>2187.3739713640116</v>
      </c>
      <c r="Z198" s="72"/>
      <c r="AA198" s="98">
        <v>2033.4395973365106</v>
      </c>
      <c r="AB198" s="30"/>
    </row>
    <row r="199" spans="1:28" ht="12.75">
      <c r="A199">
        <v>209</v>
      </c>
      <c r="B199" s="20">
        <v>691</v>
      </c>
      <c r="C199" s="19">
        <v>100</v>
      </c>
      <c r="D199" s="30">
        <v>99.726</v>
      </c>
      <c r="E199" s="35">
        <v>6.8673</v>
      </c>
      <c r="F199" s="35">
        <v>32.6005</v>
      </c>
      <c r="G199" s="35">
        <v>6.8673</v>
      </c>
      <c r="H199" s="35">
        <v>0.27173</v>
      </c>
      <c r="I199" s="30">
        <v>89.1615</v>
      </c>
      <c r="J199" s="42">
        <f t="shared" si="20"/>
        <v>25.547032622965617</v>
      </c>
      <c r="L199" s="30">
        <v>249.05537</v>
      </c>
      <c r="M199" s="23">
        <v>5.71917</v>
      </c>
      <c r="O199" s="46">
        <v>6.61</v>
      </c>
      <c r="Q199" s="30">
        <v>13.36849</v>
      </c>
      <c r="R199" s="23">
        <v>1.288876</v>
      </c>
      <c r="S199" s="30">
        <v>18.56497</v>
      </c>
      <c r="T199" s="23">
        <f t="shared" si="21"/>
        <v>1.38871106609647</v>
      </c>
      <c r="U199" s="23">
        <f t="shared" si="22"/>
        <v>10.372208032425153</v>
      </c>
      <c r="V199" s="32">
        <v>0.127</v>
      </c>
      <c r="X199" s="30">
        <v>99.726</v>
      </c>
      <c r="Y199" s="98">
        <v>2185.0969437310405</v>
      </c>
      <c r="Z199" s="72"/>
      <c r="AA199" s="98">
        <v>2049.5582245279497</v>
      </c>
      <c r="AB199" s="30"/>
    </row>
    <row r="200" spans="1:28" ht="12.75">
      <c r="A200">
        <v>209</v>
      </c>
      <c r="B200" s="20">
        <v>690</v>
      </c>
      <c r="C200" s="19">
        <v>150</v>
      </c>
      <c r="D200" s="30">
        <v>149.848</v>
      </c>
      <c r="E200" s="35">
        <v>6.3747</v>
      </c>
      <c r="F200" s="35">
        <v>33.23</v>
      </c>
      <c r="G200" s="35">
        <v>6.3747</v>
      </c>
      <c r="H200" s="35">
        <v>0.057632</v>
      </c>
      <c r="I200" s="30">
        <v>89.29</v>
      </c>
      <c r="J200" s="42">
        <f t="shared" si="20"/>
        <v>26.107325640107547</v>
      </c>
      <c r="L200" s="30">
        <v>197.85646</v>
      </c>
      <c r="M200" s="23">
        <v>4.54595</v>
      </c>
      <c r="O200" s="46">
        <v>5.302</v>
      </c>
      <c r="Q200" s="30">
        <v>20.77059</v>
      </c>
      <c r="R200" s="23">
        <v>1.678344</v>
      </c>
      <c r="S200" s="30">
        <v>31.24066</v>
      </c>
      <c r="T200" s="23">
        <f t="shared" si="21"/>
        <v>1.504081492148273</v>
      </c>
      <c r="U200" s="23">
        <f t="shared" si="22"/>
        <v>12.375645278917789</v>
      </c>
      <c r="X200" s="30">
        <v>149.848</v>
      </c>
      <c r="Y200" s="98">
        <v>2227.5814669949536</v>
      </c>
      <c r="Z200" s="72"/>
      <c r="AA200" s="98">
        <v>2123.7537610328736</v>
      </c>
      <c r="AB200" s="30"/>
    </row>
    <row r="201" spans="1:28" ht="12.75">
      <c r="A201">
        <v>209</v>
      </c>
      <c r="B201" s="20">
        <v>689</v>
      </c>
      <c r="C201" s="19">
        <v>200</v>
      </c>
      <c r="D201" s="30">
        <v>200.785</v>
      </c>
      <c r="E201" s="35">
        <v>6.5581</v>
      </c>
      <c r="F201" s="35">
        <v>33.919</v>
      </c>
      <c r="G201" s="35">
        <v>6.5581</v>
      </c>
      <c r="H201" s="35">
        <v>0.05182</v>
      </c>
      <c r="I201" s="30">
        <v>89.2036</v>
      </c>
      <c r="J201" s="42">
        <f t="shared" si="20"/>
        <v>26.627023322496598</v>
      </c>
      <c r="L201" s="30">
        <v>124.82529</v>
      </c>
      <c r="M201" s="23">
        <v>2.86944</v>
      </c>
      <c r="O201" s="46">
        <v>3.294</v>
      </c>
      <c r="Q201" s="30">
        <v>30.01938</v>
      </c>
      <c r="R201" s="23">
        <v>2.156421</v>
      </c>
      <c r="S201" s="30">
        <v>51.21618</v>
      </c>
      <c r="T201" s="23">
        <f t="shared" si="21"/>
        <v>1.706103856908437</v>
      </c>
      <c r="U201" s="23">
        <f t="shared" si="22"/>
        <v>13.920927314286034</v>
      </c>
      <c r="X201" s="30">
        <v>200.785</v>
      </c>
      <c r="Y201" s="98">
        <v>2267.997399356673</v>
      </c>
      <c r="Z201" s="72"/>
      <c r="AA201" s="98">
        <v>2208.735399425849</v>
      </c>
      <c r="AB201" s="30"/>
    </row>
    <row r="202" spans="1:28" ht="12.75">
      <c r="A202">
        <v>209</v>
      </c>
      <c r="B202" s="20">
        <v>688</v>
      </c>
      <c r="C202" s="19">
        <v>300</v>
      </c>
      <c r="D202" s="30">
        <v>300.972</v>
      </c>
      <c r="E202" s="35">
        <v>5.4204</v>
      </c>
      <c r="F202" s="35">
        <v>33.9452</v>
      </c>
      <c r="G202" s="35">
        <v>5.4204</v>
      </c>
      <c r="H202" s="35">
        <v>0.054627</v>
      </c>
      <c r="I202" s="30">
        <v>89.1889</v>
      </c>
      <c r="J202" s="42">
        <f t="shared" si="20"/>
        <v>26.790397331070608</v>
      </c>
      <c r="L202" s="30">
        <v>84.6516</v>
      </c>
      <c r="M202" s="23">
        <v>1.94625</v>
      </c>
      <c r="O202" s="46">
        <v>2.317</v>
      </c>
      <c r="Q202" s="30">
        <v>36.48053</v>
      </c>
      <c r="R202" s="23">
        <v>2.599983</v>
      </c>
      <c r="S202" s="30">
        <v>68.4931</v>
      </c>
      <c r="T202" s="23">
        <f t="shared" si="21"/>
        <v>1.877524805697724</v>
      </c>
      <c r="U202" s="23">
        <f t="shared" si="22"/>
        <v>14.031064818500738</v>
      </c>
      <c r="X202" s="30">
        <v>300.972</v>
      </c>
      <c r="Y202" s="98">
        <v>2287.32633709229</v>
      </c>
      <c r="Z202" s="72"/>
      <c r="AA202" s="98">
        <v>2263.8482757168827</v>
      </c>
      <c r="AB202" s="30"/>
    </row>
    <row r="203" spans="1:28" ht="12.75">
      <c r="A203">
        <v>209</v>
      </c>
      <c r="B203" s="20">
        <v>687</v>
      </c>
      <c r="C203" s="19">
        <v>400</v>
      </c>
      <c r="D203" s="30">
        <v>402.1</v>
      </c>
      <c r="E203" s="35">
        <v>4.7607</v>
      </c>
      <c r="F203" s="35">
        <v>33.9799</v>
      </c>
      <c r="G203" s="35">
        <v>4.7607</v>
      </c>
      <c r="H203" s="35">
        <v>0.054321</v>
      </c>
      <c r="I203" s="30">
        <v>89.3113</v>
      </c>
      <c r="J203" s="42">
        <f t="shared" si="20"/>
        <v>26.893819468184347</v>
      </c>
      <c r="L203" s="30">
        <v>61.27933</v>
      </c>
      <c r="M203" s="23">
        <v>1.40904</v>
      </c>
      <c r="O203" s="46">
        <v>1.626</v>
      </c>
      <c r="Q203" s="30">
        <v>39.94613</v>
      </c>
      <c r="R203" s="23">
        <v>2.865144</v>
      </c>
      <c r="S203" s="30">
        <v>81.05594</v>
      </c>
      <c r="T203" s="23">
        <f t="shared" si="21"/>
        <v>2.0291312324873525</v>
      </c>
      <c r="U203" s="23">
        <f t="shared" si="22"/>
        <v>13.942102037454312</v>
      </c>
      <c r="X203" s="30">
        <v>402.1</v>
      </c>
      <c r="Y203" s="98">
        <v>2295.456050120635</v>
      </c>
      <c r="Z203" s="72"/>
      <c r="AA203" s="98">
        <v>2295.0895026463095</v>
      </c>
      <c r="AB203" s="30"/>
    </row>
    <row r="204" spans="1:28" ht="12.75">
      <c r="A204">
        <v>209</v>
      </c>
      <c r="B204" s="20">
        <v>686</v>
      </c>
      <c r="C204" s="19">
        <v>600</v>
      </c>
      <c r="D204" s="30">
        <v>600.515</v>
      </c>
      <c r="E204" s="35">
        <v>4.0448</v>
      </c>
      <c r="F204" s="35">
        <v>34.125</v>
      </c>
      <c r="G204" s="35">
        <v>4.0448</v>
      </c>
      <c r="H204" s="35">
        <v>0.056717</v>
      </c>
      <c r="I204" s="30">
        <v>89.4413</v>
      </c>
      <c r="J204" s="42">
        <f t="shared" si="20"/>
        <v>27.085815636444067</v>
      </c>
      <c r="L204" s="30">
        <v>26.3831</v>
      </c>
      <c r="M204" s="23">
        <v>0.60676</v>
      </c>
      <c r="O204" s="46">
        <v>0.654</v>
      </c>
      <c r="Q204" s="30">
        <v>43.87573</v>
      </c>
      <c r="R204" s="23">
        <v>3.150458</v>
      </c>
      <c r="S204" s="30">
        <v>105.704</v>
      </c>
      <c r="T204" s="23">
        <f t="shared" si="21"/>
        <v>2.4091678930470217</v>
      </c>
      <c r="U204" s="23">
        <f t="shared" si="22"/>
        <v>13.9267782652554</v>
      </c>
      <c r="X204" s="30">
        <v>600.515</v>
      </c>
      <c r="Y204" s="98">
        <v>2332.7163994749644</v>
      </c>
      <c r="Z204" s="72"/>
      <c r="AA204" s="98">
        <v>2325.6670843292845</v>
      </c>
      <c r="AB204" s="30"/>
    </row>
    <row r="205" spans="1:28" ht="12.75">
      <c r="A205">
        <v>209</v>
      </c>
      <c r="B205" s="20">
        <v>685</v>
      </c>
      <c r="C205" s="19">
        <v>800</v>
      </c>
      <c r="D205" s="30">
        <v>795.225</v>
      </c>
      <c r="E205" s="35">
        <v>3.6047</v>
      </c>
      <c r="F205" s="35">
        <v>34.2592</v>
      </c>
      <c r="G205" s="35">
        <v>3.6047</v>
      </c>
      <c r="H205" s="35">
        <v>0.058083</v>
      </c>
      <c r="I205" s="30">
        <v>89.4226</v>
      </c>
      <c r="J205" s="42">
        <f t="shared" si="20"/>
        <v>27.23691526377297</v>
      </c>
      <c r="L205" s="30">
        <v>14.51819</v>
      </c>
      <c r="M205" s="23">
        <v>0.33394</v>
      </c>
      <c r="O205" s="46">
        <v>0.358</v>
      </c>
      <c r="Q205" s="30">
        <v>45.01164</v>
      </c>
      <c r="R205" s="23">
        <v>3.272215</v>
      </c>
      <c r="S205" s="30">
        <v>124.42</v>
      </c>
      <c r="T205" s="23">
        <f t="shared" si="21"/>
        <v>2.7641738892428713</v>
      </c>
      <c r="U205" s="23">
        <f t="shared" si="22"/>
        <v>13.755709817356133</v>
      </c>
      <c r="X205" s="30">
        <v>795.225</v>
      </c>
      <c r="Y205" s="98">
        <v>2345.8620794447233</v>
      </c>
      <c r="Z205" s="72"/>
      <c r="AA205" s="98">
        <v>2365.1238140078717</v>
      </c>
      <c r="AB205" s="30"/>
    </row>
    <row r="206" spans="1:28" ht="12.75">
      <c r="A206">
        <v>209</v>
      </c>
      <c r="B206" s="20">
        <v>684</v>
      </c>
      <c r="C206" s="19">
        <v>1000</v>
      </c>
      <c r="D206" s="30">
        <v>1000.479</v>
      </c>
      <c r="E206" s="35">
        <v>3.1626</v>
      </c>
      <c r="F206" s="35">
        <v>34.3764</v>
      </c>
      <c r="G206" s="35">
        <v>3.1626</v>
      </c>
      <c r="H206" s="35">
        <v>0.058507</v>
      </c>
      <c r="I206" s="30">
        <v>89.4023</v>
      </c>
      <c r="J206" s="42">
        <f t="shared" si="20"/>
        <v>27.372606931887503</v>
      </c>
      <c r="L206" s="30">
        <v>12.78616</v>
      </c>
      <c r="M206" s="23">
        <v>0.29414</v>
      </c>
      <c r="O206" s="46">
        <v>0.319</v>
      </c>
      <c r="Q206" s="30">
        <v>45.6335</v>
      </c>
      <c r="R206" s="23">
        <v>3.290696</v>
      </c>
      <c r="S206" s="30">
        <v>140.6145</v>
      </c>
      <c r="T206" s="23">
        <f t="shared" si="21"/>
        <v>3.0813875771089223</v>
      </c>
      <c r="U206" s="23">
        <f t="shared" si="22"/>
        <v>13.867431084487901</v>
      </c>
      <c r="X206" s="30">
        <v>1000.479</v>
      </c>
      <c r="Y206" s="98">
        <v>2378.367093841285</v>
      </c>
      <c r="Z206" s="72"/>
      <c r="AA206" s="98">
        <v>2386.323802816668</v>
      </c>
      <c r="AB206" s="30"/>
    </row>
    <row r="207" spans="1:28" ht="12.75">
      <c r="A207">
        <v>209</v>
      </c>
      <c r="B207" s="20">
        <v>683</v>
      </c>
      <c r="C207" s="19">
        <v>1250</v>
      </c>
      <c r="D207" s="30">
        <v>1246.951</v>
      </c>
      <c r="E207" s="35">
        <v>2.7101</v>
      </c>
      <c r="F207" s="35">
        <v>34.4496</v>
      </c>
      <c r="G207" s="35">
        <v>2.7101</v>
      </c>
      <c r="H207" s="35">
        <v>0.058786</v>
      </c>
      <c r="I207" s="30">
        <v>89.4228</v>
      </c>
      <c r="J207" s="42">
        <f t="shared" si="20"/>
        <v>27.471930396907283</v>
      </c>
      <c r="L207" s="30">
        <v>16.45948</v>
      </c>
      <c r="M207" s="23">
        <v>0.37868</v>
      </c>
      <c r="O207" s="46">
        <v>0.394</v>
      </c>
      <c r="Q207" s="30">
        <v>45.5124</v>
      </c>
      <c r="R207" s="23">
        <v>3.273382</v>
      </c>
      <c r="S207" s="30">
        <v>156.2133</v>
      </c>
      <c r="T207" s="23">
        <f t="shared" si="21"/>
        <v>3.432323938091597</v>
      </c>
      <c r="U207" s="23">
        <f t="shared" si="22"/>
        <v>13.903785137206718</v>
      </c>
      <c r="X207" s="30">
        <v>1246.951</v>
      </c>
      <c r="Y207" s="98">
        <v>2389.263515619104</v>
      </c>
      <c r="Z207" s="72"/>
      <c r="AA207" s="98">
        <v>2404.5165165389067</v>
      </c>
      <c r="AB207" s="30"/>
    </row>
    <row r="208" spans="1:28" ht="12.75">
      <c r="A208">
        <v>209</v>
      </c>
      <c r="B208" s="20">
        <v>682</v>
      </c>
      <c r="C208" s="19">
        <v>1500</v>
      </c>
      <c r="D208" s="30">
        <v>1501.207</v>
      </c>
      <c r="E208" s="35">
        <v>2.4109</v>
      </c>
      <c r="F208" s="35">
        <v>34.503</v>
      </c>
      <c r="G208" s="35">
        <v>2.4109</v>
      </c>
      <c r="H208" s="35">
        <v>0.057107</v>
      </c>
      <c r="I208" s="30">
        <v>89.4261</v>
      </c>
      <c r="J208" s="42">
        <f t="shared" si="20"/>
        <v>27.54030485720864</v>
      </c>
      <c r="L208" s="30">
        <v>25.26466</v>
      </c>
      <c r="M208" s="23">
        <v>0.5813</v>
      </c>
      <c r="N208" s="27">
        <v>34.5005</v>
      </c>
      <c r="O208" s="46">
        <v>0.601</v>
      </c>
      <c r="Q208" s="30">
        <v>45.10563</v>
      </c>
      <c r="R208" s="23">
        <v>3.220198</v>
      </c>
      <c r="S208" s="30">
        <v>161.8948</v>
      </c>
      <c r="T208" s="23">
        <f t="shared" si="21"/>
        <v>3.589237086368154</v>
      </c>
      <c r="U208" s="23">
        <f t="shared" si="22"/>
        <v>14.00709832128335</v>
      </c>
      <c r="X208" s="30">
        <v>1501.207</v>
      </c>
      <c r="Y208" s="98">
        <v>2404.4403165129584</v>
      </c>
      <c r="Z208" s="72"/>
      <c r="AA208" s="98">
        <v>2405.1387803791727</v>
      </c>
      <c r="AB208" s="30"/>
    </row>
    <row r="209" spans="1:28" ht="12.75">
      <c r="A209">
        <v>209</v>
      </c>
      <c r="B209" s="20">
        <v>681</v>
      </c>
      <c r="C209" s="19">
        <v>1500</v>
      </c>
      <c r="D209" s="30">
        <v>1500.915</v>
      </c>
      <c r="E209" s="35">
        <v>2.4106</v>
      </c>
      <c r="F209" s="35">
        <v>34.5031</v>
      </c>
      <c r="G209" s="35">
        <v>2.4106</v>
      </c>
      <c r="H209" s="35">
        <v>0.057266</v>
      </c>
      <c r="I209" s="30">
        <v>89.4288</v>
      </c>
      <c r="J209" s="42">
        <f t="shared" si="20"/>
        <v>27.54041006487182</v>
      </c>
      <c r="L209" s="30">
        <v>25.14736</v>
      </c>
      <c r="M209" s="23">
        <v>0.5786</v>
      </c>
      <c r="N209" s="27">
        <v>34.5009</v>
      </c>
      <c r="O209" s="46">
        <v>0.652</v>
      </c>
      <c r="Q209" s="30">
        <v>45.09891</v>
      </c>
      <c r="R209" s="23">
        <v>3.225277</v>
      </c>
      <c r="S209" s="30">
        <v>162.488</v>
      </c>
      <c r="T209" s="23">
        <f t="shared" si="21"/>
        <v>3.6029252148222652</v>
      </c>
      <c r="U209" s="23">
        <f t="shared" si="22"/>
        <v>13.982957122752556</v>
      </c>
      <c r="X209" s="30">
        <v>1500.915</v>
      </c>
      <c r="Y209" s="98">
        <v>2403.9992470021725</v>
      </c>
      <c r="Z209" s="72"/>
      <c r="AA209" s="98">
        <v>2404.164367227374</v>
      </c>
      <c r="AB209" s="30"/>
    </row>
    <row r="210" spans="1:28" ht="12.75">
      <c r="A210">
        <v>209</v>
      </c>
      <c r="B210" s="20">
        <v>680</v>
      </c>
      <c r="C210" s="19">
        <v>1750</v>
      </c>
      <c r="D210" s="30">
        <v>1752.742</v>
      </c>
      <c r="E210" s="35">
        <v>2.1452</v>
      </c>
      <c r="F210" s="35">
        <v>34.5509</v>
      </c>
      <c r="G210" s="35">
        <v>2.1452</v>
      </c>
      <c r="H210" s="35">
        <v>0.056381</v>
      </c>
      <c r="I210" s="30">
        <v>89.4407</v>
      </c>
      <c r="J210" s="42">
        <f t="shared" si="20"/>
        <v>27.600539490237452</v>
      </c>
      <c r="L210" s="30">
        <v>38.7804</v>
      </c>
      <c r="M210" s="23">
        <v>0.89232</v>
      </c>
      <c r="O210" s="46">
        <v>0.966</v>
      </c>
      <c r="Q210" s="30">
        <v>43.95054</v>
      </c>
      <c r="R210" s="23">
        <v>3.154027</v>
      </c>
      <c r="S210" s="30">
        <v>168.7314</v>
      </c>
      <c r="T210" s="23">
        <f t="shared" si="21"/>
        <v>3.839120065418992</v>
      </c>
      <c r="U210" s="23">
        <f t="shared" si="22"/>
        <v>13.934738034899508</v>
      </c>
      <c r="X210" s="30">
        <v>1752.742</v>
      </c>
      <c r="Y210" s="98">
        <v>2420.058186917597</v>
      </c>
      <c r="Z210" s="72"/>
      <c r="AA210" s="98">
        <v>2398.0987954210536</v>
      </c>
      <c r="AB210" s="30"/>
    </row>
    <row r="211" spans="1:28" ht="12.75">
      <c r="A211">
        <v>209</v>
      </c>
      <c r="B211" s="20">
        <v>679</v>
      </c>
      <c r="C211" s="19">
        <v>2000</v>
      </c>
      <c r="D211" s="30">
        <v>1998.123</v>
      </c>
      <c r="E211" s="35">
        <v>1.9484</v>
      </c>
      <c r="F211" s="35">
        <v>34.5884</v>
      </c>
      <c r="G211" s="35">
        <v>1.9484</v>
      </c>
      <c r="H211" s="35">
        <v>0.053241</v>
      </c>
      <c r="I211" s="30">
        <v>89.4484</v>
      </c>
      <c r="J211" s="42">
        <f t="shared" si="20"/>
        <v>27.646244745492595</v>
      </c>
      <c r="L211" s="30">
        <v>53.57196</v>
      </c>
      <c r="M211" s="23">
        <v>1.23273</v>
      </c>
      <c r="O211" s="46">
        <v>1.361</v>
      </c>
      <c r="Q211" s="30">
        <v>42.97454</v>
      </c>
      <c r="R211" s="23">
        <v>3.073595</v>
      </c>
      <c r="S211" s="30">
        <v>172.6131</v>
      </c>
      <c r="T211" s="23">
        <f t="shared" si="21"/>
        <v>4.016636361901722</v>
      </c>
      <c r="U211" s="23">
        <f t="shared" si="22"/>
        <v>13.981848617010373</v>
      </c>
      <c r="X211" s="30">
        <v>1998.123</v>
      </c>
      <c r="Y211" s="98">
        <v>2429.370768179414</v>
      </c>
      <c r="Z211" s="72"/>
      <c r="AA211" s="98">
        <v>2388.60777122073</v>
      </c>
      <c r="AB211" s="30"/>
    </row>
    <row r="212" spans="1:28" ht="12.75">
      <c r="A212">
        <v>209</v>
      </c>
      <c r="B212" s="20">
        <v>678</v>
      </c>
      <c r="C212" s="19">
        <v>2250</v>
      </c>
      <c r="D212" s="30">
        <v>2249.369</v>
      </c>
      <c r="E212" s="35">
        <v>1.8167</v>
      </c>
      <c r="F212" s="35">
        <v>34.6137</v>
      </c>
      <c r="G212" s="35">
        <v>1.8167</v>
      </c>
      <c r="H212" s="35">
        <v>0.05291</v>
      </c>
      <c r="I212" s="30">
        <v>89.4257</v>
      </c>
      <c r="J212" s="42">
        <f t="shared" si="20"/>
        <v>27.67674346348508</v>
      </c>
      <c r="L212" s="30">
        <v>65.74772</v>
      </c>
      <c r="M212" s="23">
        <v>1.51295</v>
      </c>
      <c r="N212" s="27">
        <v>34.6116</v>
      </c>
      <c r="O212" s="46">
        <v>1.68</v>
      </c>
      <c r="Q212" s="30">
        <v>42.11337</v>
      </c>
      <c r="R212" s="23">
        <v>3.02908</v>
      </c>
      <c r="S212" s="30">
        <v>172.6587</v>
      </c>
      <c r="T212" s="23">
        <f t="shared" si="21"/>
        <v>4.099854749216223</v>
      </c>
      <c r="U212" s="23">
        <f t="shared" si="22"/>
        <v>13.90302336022819</v>
      </c>
      <c r="X212" s="30">
        <v>2249.369</v>
      </c>
      <c r="Y212" s="98">
        <v>2430.6037579482013</v>
      </c>
      <c r="Z212" s="72"/>
      <c r="AA212" s="98">
        <v>2381.369702274874</v>
      </c>
      <c r="AB212" s="30"/>
    </row>
    <row r="213" spans="1:28" ht="12.75">
      <c r="A213">
        <v>209</v>
      </c>
      <c r="B213" s="20">
        <v>677</v>
      </c>
      <c r="C213" s="19">
        <v>2500</v>
      </c>
      <c r="D213" s="30">
        <v>2497.024</v>
      </c>
      <c r="E213" s="35">
        <v>1.7255</v>
      </c>
      <c r="F213" s="35">
        <v>34.6316</v>
      </c>
      <c r="G213" s="35">
        <v>1.7255</v>
      </c>
      <c r="H213" s="35">
        <v>0.051941</v>
      </c>
      <c r="I213" s="30">
        <v>89.3982</v>
      </c>
      <c r="J213" s="42">
        <f t="shared" si="20"/>
        <v>27.69804960565716</v>
      </c>
      <c r="L213" s="30">
        <v>76.28559</v>
      </c>
      <c r="M213" s="23">
        <v>1.75548</v>
      </c>
      <c r="N213" s="27">
        <v>34.6296</v>
      </c>
      <c r="O213" s="46">
        <v>1.967</v>
      </c>
      <c r="Q213" s="30">
        <v>41.42378</v>
      </c>
      <c r="R213" s="23">
        <v>2.952808</v>
      </c>
      <c r="S213" s="30">
        <v>175.813</v>
      </c>
      <c r="T213" s="23">
        <f t="shared" si="21"/>
        <v>4.244252938770918</v>
      </c>
      <c r="U213" s="23">
        <f t="shared" si="22"/>
        <v>14.02860599131403</v>
      </c>
      <c r="X213" s="30">
        <v>2497.024</v>
      </c>
      <c r="Y213" s="98">
        <v>2433.6310986813214</v>
      </c>
      <c r="Z213" s="72"/>
      <c r="AA213" s="98">
        <v>2379.731007467229</v>
      </c>
      <c r="AB213" s="30"/>
    </row>
    <row r="214" spans="1:28" ht="12.75">
      <c r="A214">
        <v>209</v>
      </c>
      <c r="B214" s="20">
        <v>676</v>
      </c>
      <c r="C214" s="19">
        <v>2750</v>
      </c>
      <c r="D214" s="30">
        <v>2749.807</v>
      </c>
      <c r="E214" s="35">
        <v>1.6608</v>
      </c>
      <c r="F214" s="35">
        <v>34.6449</v>
      </c>
      <c r="G214" s="35">
        <v>1.6608</v>
      </c>
      <c r="H214" s="35">
        <v>0.050796</v>
      </c>
      <c r="I214" s="30">
        <v>89.3926</v>
      </c>
      <c r="J214" s="42">
        <f t="shared" si="20"/>
        <v>27.71358826926712</v>
      </c>
      <c r="L214" s="30">
        <v>85.6794</v>
      </c>
      <c r="M214" s="23">
        <v>1.97168</v>
      </c>
      <c r="N214" s="27">
        <v>34.6432</v>
      </c>
      <c r="O214" s="46">
        <v>2.217</v>
      </c>
      <c r="Q214" s="30">
        <v>40.90543</v>
      </c>
      <c r="R214" s="23">
        <v>2.908104</v>
      </c>
      <c r="S214" s="30">
        <v>176.9561</v>
      </c>
      <c r="T214" s="23">
        <f t="shared" si="21"/>
        <v>4.3259806827602105</v>
      </c>
      <c r="U214" s="23">
        <f t="shared" si="22"/>
        <v>14.06601345756548</v>
      </c>
      <c r="X214" s="30">
        <v>2749.807</v>
      </c>
      <c r="Y214" s="98">
        <v>2435.906616384693</v>
      </c>
      <c r="Z214" s="72"/>
      <c r="AA214" s="98">
        <v>2372.52895379187</v>
      </c>
      <c r="AB214" s="30"/>
    </row>
    <row r="215" spans="1:28" ht="12.75">
      <c r="A215">
        <v>209</v>
      </c>
      <c r="B215" s="20">
        <v>675</v>
      </c>
      <c r="C215" s="19" t="s">
        <v>44</v>
      </c>
      <c r="D215" s="30">
        <v>3271.746</v>
      </c>
      <c r="E215" s="35">
        <v>1.6644</v>
      </c>
      <c r="F215" s="35">
        <v>34.6514</v>
      </c>
      <c r="G215" s="35">
        <v>1.6644</v>
      </c>
      <c r="H215" s="35">
        <v>0.051007</v>
      </c>
      <c r="I215" s="30">
        <v>89.3293</v>
      </c>
      <c r="J215" s="42">
        <f t="shared" si="20"/>
        <v>27.718533614273156</v>
      </c>
      <c r="L215" s="30">
        <v>92.67091</v>
      </c>
      <c r="M215" s="23">
        <v>2.13258</v>
      </c>
      <c r="N215" s="27">
        <v>34.6507</v>
      </c>
      <c r="O215" s="46">
        <v>2.383</v>
      </c>
      <c r="Q215" s="30">
        <v>40.67189</v>
      </c>
      <c r="R215" s="23">
        <v>2.886029</v>
      </c>
      <c r="S215" s="30">
        <v>174.8058</v>
      </c>
      <c r="T215" s="23">
        <f t="shared" si="21"/>
        <v>4.29795123855813</v>
      </c>
      <c r="U215" s="23">
        <f t="shared" si="22"/>
        <v>14.092682367363597</v>
      </c>
      <c r="X215" s="30">
        <v>3271.746</v>
      </c>
      <c r="Y215" s="98">
        <v>2426.995007405409</v>
      </c>
      <c r="Z215" s="72"/>
      <c r="AA215" s="98">
        <v>2369.817571375112</v>
      </c>
      <c r="AB215" s="30"/>
    </row>
    <row r="216" spans="1:28" ht="12.75">
      <c r="A216">
        <v>211</v>
      </c>
      <c r="B216" s="20">
        <v>709</v>
      </c>
      <c r="C216" s="19">
        <v>0</v>
      </c>
      <c r="D216" s="30">
        <v>2.949</v>
      </c>
      <c r="E216" s="35">
        <v>11.4682</v>
      </c>
      <c r="F216" s="35">
        <v>32.3782</v>
      </c>
      <c r="G216" s="35">
        <v>11.4682</v>
      </c>
      <c r="H216" s="35">
        <v>0.24098</v>
      </c>
      <c r="I216" s="30">
        <v>87.1715</v>
      </c>
      <c r="J216" s="42">
        <f aca="true" t="shared" si="23" ref="J216:J228">((999.842594+6.794*10^-2*E216-9.0953*10^-3*E216^2+1.001685*10^-4*E216^3-1.12*10^-6*E216^4+6.536*10^-9*E216^5)+(0.8245-0.00409*E216+7.6438*10^-5*E216^2-8.2467*10^-7*E216^3+5.3875*10^-9*E216^4)*F216+(-5.72466*10^-3+1.0227*10^-4*E216-1.6546*10^-6*E216^2)*F216^1.5+4.8314*10^-4*F216^2)-1000</f>
        <v>24.651704356777373</v>
      </c>
      <c r="K216" s="23">
        <v>198.24</v>
      </c>
      <c r="L216" s="30">
        <v>239.46192</v>
      </c>
      <c r="M216" s="23">
        <v>5.49406</v>
      </c>
      <c r="Q216" s="30"/>
      <c r="R216" s="23"/>
      <c r="S216" s="30"/>
      <c r="T216" s="23"/>
      <c r="U216" s="23"/>
      <c r="V216" s="27">
        <v>0.283</v>
      </c>
      <c r="X216" s="30">
        <v>2.949</v>
      </c>
      <c r="Y216" s="98"/>
      <c r="Z216" s="30"/>
      <c r="AA216" s="98"/>
      <c r="AB216" s="30"/>
    </row>
    <row r="217" spans="1:29" ht="12.75">
      <c r="A217">
        <v>211</v>
      </c>
      <c r="B217" s="22">
        <v>708</v>
      </c>
      <c r="C217" s="19">
        <v>5</v>
      </c>
      <c r="D217" s="30">
        <v>5.367</v>
      </c>
      <c r="E217" s="35">
        <v>11.4619</v>
      </c>
      <c r="F217" s="35">
        <v>32.3783</v>
      </c>
      <c r="G217" s="35">
        <v>11.4619</v>
      </c>
      <c r="H217" s="35">
        <v>0.25353</v>
      </c>
      <c r="I217" s="30">
        <v>87.1583</v>
      </c>
      <c r="J217" s="42">
        <f t="shared" si="23"/>
        <v>24.652919876435362</v>
      </c>
      <c r="K217" s="23">
        <v>132.79</v>
      </c>
      <c r="L217" s="30">
        <v>239.56136</v>
      </c>
      <c r="M217" s="23">
        <v>5.49635</v>
      </c>
      <c r="N217" s="26"/>
      <c r="O217" s="15"/>
      <c r="P217" s="16"/>
      <c r="Q217" s="16"/>
      <c r="R217" s="15"/>
      <c r="S217" s="16"/>
      <c r="T217" s="16"/>
      <c r="U217" s="16"/>
      <c r="V217" s="29"/>
      <c r="W217" s="14"/>
      <c r="X217" s="30">
        <v>5.367</v>
      </c>
      <c r="Y217" s="98"/>
      <c r="Z217" s="30"/>
      <c r="AA217" s="98"/>
      <c r="AB217" s="30"/>
      <c r="AC217" s="14"/>
    </row>
    <row r="218" spans="1:29" ht="12.75">
      <c r="A218">
        <v>211</v>
      </c>
      <c r="B218" s="20">
        <v>707</v>
      </c>
      <c r="C218" s="19">
        <v>10</v>
      </c>
      <c r="D218" s="30">
        <v>9.479</v>
      </c>
      <c r="E218" s="35">
        <v>11.4464</v>
      </c>
      <c r="F218" s="35">
        <v>32.3785</v>
      </c>
      <c r="G218" s="35">
        <v>11.4464</v>
      </c>
      <c r="H218" s="35">
        <v>0.53431</v>
      </c>
      <c r="I218" s="30">
        <v>87.1013</v>
      </c>
      <c r="J218" s="42">
        <f t="shared" si="23"/>
        <v>24.65587297447655</v>
      </c>
      <c r="K218" s="23">
        <v>93.544</v>
      </c>
      <c r="L218" s="30">
        <v>239.52818</v>
      </c>
      <c r="M218" s="23">
        <v>5.49561</v>
      </c>
      <c r="N218" s="26"/>
      <c r="O218" s="15"/>
      <c r="P218" s="16"/>
      <c r="Q218" s="16"/>
      <c r="R218" s="15"/>
      <c r="S218" s="16"/>
      <c r="T218" s="16"/>
      <c r="U218" s="16"/>
      <c r="V218" s="29">
        <v>0.264</v>
      </c>
      <c r="W218" s="14"/>
      <c r="X218" s="30">
        <v>9.479</v>
      </c>
      <c r="Y218" s="98"/>
      <c r="Z218" s="30"/>
      <c r="AA218" s="98"/>
      <c r="AB218" s="30"/>
      <c r="AC218" s="14"/>
    </row>
    <row r="219" spans="1:29" ht="12.75">
      <c r="A219">
        <v>211</v>
      </c>
      <c r="B219" s="22">
        <v>706</v>
      </c>
      <c r="C219" s="19">
        <v>15</v>
      </c>
      <c r="D219" s="30">
        <v>14.944</v>
      </c>
      <c r="E219" s="35">
        <v>11.2985</v>
      </c>
      <c r="F219" s="35">
        <v>32.3831</v>
      </c>
      <c r="G219" s="35">
        <v>11.2985</v>
      </c>
      <c r="H219" s="35">
        <v>0.37777</v>
      </c>
      <c r="I219" s="30">
        <v>87.0652</v>
      </c>
      <c r="J219" s="42">
        <f t="shared" si="23"/>
        <v>24.68602232892863</v>
      </c>
      <c r="K219" s="23">
        <v>68.094</v>
      </c>
      <c r="L219" s="30">
        <v>239.97126</v>
      </c>
      <c r="M219" s="23">
        <v>5.50594</v>
      </c>
      <c r="N219" s="26"/>
      <c r="O219" s="15"/>
      <c r="P219" s="16"/>
      <c r="Q219" s="16"/>
      <c r="R219" s="15"/>
      <c r="S219" s="16"/>
      <c r="T219" s="16"/>
      <c r="U219" s="16"/>
      <c r="V219" s="29"/>
      <c r="W219" s="14"/>
      <c r="X219" s="30">
        <v>14.944</v>
      </c>
      <c r="Y219" s="98"/>
      <c r="Z219" s="30"/>
      <c r="AA219" s="98"/>
      <c r="AB219" s="30"/>
      <c r="AC219" s="14"/>
    </row>
    <row r="220" spans="1:29" ht="12.75">
      <c r="A220">
        <v>211</v>
      </c>
      <c r="B220" s="20">
        <v>705</v>
      </c>
      <c r="C220" s="19">
        <v>20</v>
      </c>
      <c r="D220" s="30">
        <v>20.888</v>
      </c>
      <c r="E220" s="35">
        <v>10.794</v>
      </c>
      <c r="F220" s="35">
        <v>32.3948</v>
      </c>
      <c r="G220" s="35">
        <v>10.794</v>
      </c>
      <c r="H220" s="35">
        <v>0.48836</v>
      </c>
      <c r="I220" s="30">
        <v>87.0702</v>
      </c>
      <c r="J220" s="42">
        <f t="shared" si="23"/>
        <v>24.784107438174033</v>
      </c>
      <c r="K220" s="23">
        <v>53.765</v>
      </c>
      <c r="L220" s="30">
        <v>243.94592</v>
      </c>
      <c r="M220" s="23">
        <v>5.59767</v>
      </c>
      <c r="N220" s="26"/>
      <c r="O220" s="15"/>
      <c r="P220" s="16"/>
      <c r="Q220" s="16"/>
      <c r="R220" s="15"/>
      <c r="S220" s="16"/>
      <c r="T220" s="16"/>
      <c r="U220" s="16"/>
      <c r="V220" s="29">
        <v>0.254</v>
      </c>
      <c r="W220" s="14"/>
      <c r="X220" s="30">
        <v>20.888</v>
      </c>
      <c r="Y220" s="98"/>
      <c r="Z220" s="30"/>
      <c r="AA220" s="98"/>
      <c r="AB220" s="30"/>
      <c r="AC220" s="14"/>
    </row>
    <row r="221" spans="1:29" ht="12.75">
      <c r="A221">
        <v>211</v>
      </c>
      <c r="B221" s="22">
        <v>704</v>
      </c>
      <c r="C221" s="19">
        <v>25</v>
      </c>
      <c r="D221" s="30">
        <v>25.481</v>
      </c>
      <c r="E221" s="35">
        <v>10.5216</v>
      </c>
      <c r="F221" s="35">
        <v>32.3994</v>
      </c>
      <c r="G221" s="35">
        <v>10.5216</v>
      </c>
      <c r="H221" s="35">
        <v>0.60437</v>
      </c>
      <c r="I221" s="30">
        <v>87.0613</v>
      </c>
      <c r="J221" s="42">
        <f t="shared" si="23"/>
        <v>24.834657575043593</v>
      </c>
      <c r="K221" s="23">
        <v>45.447</v>
      </c>
      <c r="L221" s="30">
        <v>246.03549</v>
      </c>
      <c r="M221" s="23">
        <v>5.64589</v>
      </c>
      <c r="N221" s="26"/>
      <c r="O221" s="15"/>
      <c r="P221" s="16"/>
      <c r="Q221" s="16"/>
      <c r="R221" s="15"/>
      <c r="S221" s="16"/>
      <c r="T221" s="16"/>
      <c r="U221" s="16"/>
      <c r="V221" s="29"/>
      <c r="W221" s="14"/>
      <c r="X221" s="30">
        <v>25.481</v>
      </c>
      <c r="Y221" s="98"/>
      <c r="Z221" s="30"/>
      <c r="AA221" s="98"/>
      <c r="AB221" s="30"/>
      <c r="AC221" s="14"/>
    </row>
    <row r="222" spans="1:29" ht="12.75">
      <c r="A222">
        <v>211</v>
      </c>
      <c r="B222" s="20">
        <v>703</v>
      </c>
      <c r="C222" s="19">
        <v>30</v>
      </c>
      <c r="D222" s="30">
        <v>30.515</v>
      </c>
      <c r="E222" s="35">
        <v>10.1672</v>
      </c>
      <c r="F222" s="35">
        <v>32.4087</v>
      </c>
      <c r="G222" s="35">
        <v>10.1672</v>
      </c>
      <c r="H222" s="35">
        <v>0.85714</v>
      </c>
      <c r="I222" s="30">
        <v>87.012</v>
      </c>
      <c r="J222" s="42">
        <f t="shared" si="23"/>
        <v>24.901871861664404</v>
      </c>
      <c r="K222" s="23">
        <v>34.42</v>
      </c>
      <c r="L222" s="30">
        <v>248.36353</v>
      </c>
      <c r="M222" s="23">
        <v>5.69969</v>
      </c>
      <c r="N222" s="26"/>
      <c r="O222" s="15"/>
      <c r="P222" s="16"/>
      <c r="Q222" s="16"/>
      <c r="R222" s="15"/>
      <c r="S222" s="16"/>
      <c r="T222" s="16"/>
      <c r="U222" s="16"/>
      <c r="V222" s="29">
        <v>0.277</v>
      </c>
      <c r="W222" s="14"/>
      <c r="X222" s="30">
        <v>30.515</v>
      </c>
      <c r="Y222" s="98"/>
      <c r="Z222" s="30"/>
      <c r="AA222" s="98"/>
      <c r="AB222" s="30"/>
      <c r="AC222" s="14"/>
    </row>
    <row r="223" spans="1:29" ht="12.75">
      <c r="A223">
        <v>211</v>
      </c>
      <c r="B223" s="22">
        <v>702</v>
      </c>
      <c r="C223" s="19">
        <v>25</v>
      </c>
      <c r="D223" s="30">
        <v>34.405</v>
      </c>
      <c r="E223" s="35">
        <v>9.6924</v>
      </c>
      <c r="F223" s="35">
        <v>32.4191</v>
      </c>
      <c r="G223" s="35">
        <v>9.6924</v>
      </c>
      <c r="H223" s="35">
        <v>0.86053</v>
      </c>
      <c r="I223" s="30">
        <v>87.0883</v>
      </c>
      <c r="J223" s="42">
        <f t="shared" si="23"/>
        <v>24.988285546425004</v>
      </c>
      <c r="K223" s="23">
        <v>29.076</v>
      </c>
      <c r="L223" s="30">
        <v>252.30769</v>
      </c>
      <c r="M223" s="23">
        <v>5.79069</v>
      </c>
      <c r="N223" s="26"/>
      <c r="O223" s="15"/>
      <c r="P223" s="16"/>
      <c r="Q223" s="16"/>
      <c r="R223" s="15"/>
      <c r="S223" s="16"/>
      <c r="T223" s="16"/>
      <c r="U223" s="16"/>
      <c r="V223" s="15"/>
      <c r="W223" s="14"/>
      <c r="X223" s="30">
        <v>34.405</v>
      </c>
      <c r="Y223" s="98"/>
      <c r="Z223" s="30"/>
      <c r="AA223" s="98"/>
      <c r="AB223" s="30"/>
      <c r="AC223" s="14"/>
    </row>
    <row r="224" spans="1:29" ht="12.75">
      <c r="A224">
        <v>211</v>
      </c>
      <c r="B224" s="20">
        <v>701</v>
      </c>
      <c r="C224" s="19">
        <v>40</v>
      </c>
      <c r="D224" s="30">
        <v>38.393</v>
      </c>
      <c r="E224" s="35">
        <v>9.2625</v>
      </c>
      <c r="F224" s="35">
        <v>32.4274</v>
      </c>
      <c r="G224" s="35">
        <v>9.2625</v>
      </c>
      <c r="H224" s="35">
        <v>1.2142</v>
      </c>
      <c r="I224" s="30">
        <v>87.265</v>
      </c>
      <c r="J224" s="42">
        <f t="shared" si="23"/>
        <v>25.063628021228624</v>
      </c>
      <c r="K224" s="23">
        <v>23.545</v>
      </c>
      <c r="L224" s="30">
        <v>253.93793</v>
      </c>
      <c r="M224" s="23">
        <v>5.82854</v>
      </c>
      <c r="N224" s="26"/>
      <c r="O224" s="15"/>
      <c r="P224" s="16"/>
      <c r="Q224" s="16"/>
      <c r="R224" s="15"/>
      <c r="S224" s="16"/>
      <c r="T224" s="16"/>
      <c r="U224" s="16"/>
      <c r="V224" s="15"/>
      <c r="W224" s="14"/>
      <c r="X224" s="30">
        <v>38.393</v>
      </c>
      <c r="Y224" s="98"/>
      <c r="Z224" s="30"/>
      <c r="AA224" s="98"/>
      <c r="AB224" s="30"/>
      <c r="AC224" s="14"/>
    </row>
    <row r="225" spans="1:29" ht="12.75">
      <c r="A225">
        <v>211</v>
      </c>
      <c r="B225" s="22">
        <v>700</v>
      </c>
      <c r="C225" s="19">
        <v>50</v>
      </c>
      <c r="D225" s="30">
        <v>48.078</v>
      </c>
      <c r="E225" s="35">
        <v>8.7003</v>
      </c>
      <c r="F225" s="35">
        <v>32.4384</v>
      </c>
      <c r="G225" s="35">
        <v>8.7003</v>
      </c>
      <c r="H225" s="35">
        <v>1.2925</v>
      </c>
      <c r="I225" s="30">
        <v>87.4388</v>
      </c>
      <c r="J225" s="42">
        <f t="shared" si="23"/>
        <v>25.159326706887896</v>
      </c>
      <c r="K225" s="23">
        <v>13.411</v>
      </c>
      <c r="L225" s="30">
        <v>253.5203</v>
      </c>
      <c r="M225" s="23">
        <v>5.8195</v>
      </c>
      <c r="N225" s="26"/>
      <c r="O225" s="15"/>
      <c r="P225" s="16"/>
      <c r="Q225" s="16"/>
      <c r="R225" s="15"/>
      <c r="S225" s="16"/>
      <c r="T225" s="16"/>
      <c r="U225" s="16"/>
      <c r="V225" s="15"/>
      <c r="W225" s="14"/>
      <c r="X225" s="30">
        <v>48.078</v>
      </c>
      <c r="Y225" s="98"/>
      <c r="Z225" s="30"/>
      <c r="AA225" s="98"/>
      <c r="AB225" s="30"/>
      <c r="AC225" s="14"/>
    </row>
    <row r="226" spans="1:29" ht="12.75">
      <c r="A226">
        <v>211</v>
      </c>
      <c r="B226" s="20">
        <v>699</v>
      </c>
      <c r="C226" s="19">
        <v>100</v>
      </c>
      <c r="D226" s="30">
        <v>100.247</v>
      </c>
      <c r="E226" s="35">
        <v>7.2012</v>
      </c>
      <c r="F226" s="35">
        <v>32.5331</v>
      </c>
      <c r="G226" s="35">
        <v>7.2012</v>
      </c>
      <c r="H226" s="35">
        <v>0.38861</v>
      </c>
      <c r="I226" s="30">
        <v>89.1066</v>
      </c>
      <c r="J226" s="42">
        <f t="shared" si="23"/>
        <v>25.44928055101127</v>
      </c>
      <c r="K226" s="23">
        <v>1.1436</v>
      </c>
      <c r="L226" s="30">
        <v>240.97287</v>
      </c>
      <c r="M226" s="23">
        <v>5.53304</v>
      </c>
      <c r="N226" s="26"/>
      <c r="O226" s="15"/>
      <c r="P226" s="16"/>
      <c r="Q226" s="16"/>
      <c r="R226" s="15"/>
      <c r="S226" s="16"/>
      <c r="T226" s="16"/>
      <c r="U226" s="16"/>
      <c r="V226" s="15"/>
      <c r="W226" s="14"/>
      <c r="X226" s="30">
        <v>100.247</v>
      </c>
      <c r="Y226" s="98"/>
      <c r="Z226" s="30"/>
      <c r="AA226" s="98"/>
      <c r="AB226" s="30"/>
      <c r="AC226" s="14"/>
    </row>
    <row r="227" spans="1:29" ht="12.75">
      <c r="A227">
        <v>211</v>
      </c>
      <c r="B227" s="22">
        <v>698</v>
      </c>
      <c r="C227" s="19">
        <v>175</v>
      </c>
      <c r="D227" s="30">
        <v>174.866</v>
      </c>
      <c r="E227" s="35">
        <v>6.7392</v>
      </c>
      <c r="F227" s="35">
        <v>33.8262</v>
      </c>
      <c r="G227" s="35">
        <v>6.7392</v>
      </c>
      <c r="H227" s="35">
        <v>0.0075421</v>
      </c>
      <c r="I227" s="30">
        <v>89.277</v>
      </c>
      <c r="J227" s="42">
        <f t="shared" si="23"/>
        <v>26.52980937041184</v>
      </c>
      <c r="K227" s="23">
        <v>0.56637</v>
      </c>
      <c r="L227" s="30">
        <v>134.44183</v>
      </c>
      <c r="M227" s="23">
        <v>3.09021</v>
      </c>
      <c r="N227" s="26"/>
      <c r="O227" s="15"/>
      <c r="P227" s="16"/>
      <c r="Q227" s="16"/>
      <c r="R227" s="15"/>
      <c r="S227" s="16"/>
      <c r="T227" s="16"/>
      <c r="U227" s="16"/>
      <c r="V227" s="15"/>
      <c r="W227" s="14"/>
      <c r="X227" s="30">
        <v>174.866</v>
      </c>
      <c r="Y227" s="98"/>
      <c r="Z227" s="30"/>
      <c r="AA227" s="98"/>
      <c r="AB227" s="30"/>
      <c r="AC227" s="14"/>
    </row>
    <row r="228" spans="1:29" ht="12.75">
      <c r="A228">
        <v>211</v>
      </c>
      <c r="B228" s="20">
        <v>697</v>
      </c>
      <c r="C228" s="19">
        <v>200</v>
      </c>
      <c r="D228" s="30">
        <v>200.3</v>
      </c>
      <c r="E228" s="35">
        <v>6.5719</v>
      </c>
      <c r="F228" s="35">
        <v>33.9022</v>
      </c>
      <c r="G228" s="35">
        <v>6.5719</v>
      </c>
      <c r="H228" s="35">
        <v>0.026175</v>
      </c>
      <c r="I228" s="30">
        <v>89.2457</v>
      </c>
      <c r="J228" s="42">
        <f t="shared" si="23"/>
        <v>26.61195251455547</v>
      </c>
      <c r="K228" s="23">
        <v>0.5455</v>
      </c>
      <c r="L228" s="30">
        <v>120.3934</v>
      </c>
      <c r="M228" s="23">
        <v>2.76752</v>
      </c>
      <c r="N228" s="26"/>
      <c r="O228" s="15"/>
      <c r="P228" s="16"/>
      <c r="Q228" s="16"/>
      <c r="R228" s="15"/>
      <c r="S228" s="16"/>
      <c r="T228" s="16"/>
      <c r="U228" s="16"/>
      <c r="V228" s="15"/>
      <c r="W228" s="14"/>
      <c r="X228" s="30">
        <v>200.3</v>
      </c>
      <c r="Y228" s="98"/>
      <c r="Z228" s="30"/>
      <c r="AA228" s="98"/>
      <c r="AB228" s="30"/>
      <c r="AC228" s="14"/>
    </row>
    <row r="229" spans="1:29" ht="12.75">
      <c r="A229">
        <v>219</v>
      </c>
      <c r="B229" s="22">
        <v>729</v>
      </c>
      <c r="C229" s="19">
        <v>0</v>
      </c>
      <c r="D229" s="30">
        <v>2.841</v>
      </c>
      <c r="E229" s="35">
        <v>13.2534</v>
      </c>
      <c r="F229" s="35">
        <v>32.193</v>
      </c>
      <c r="G229" s="35">
        <v>13.2534</v>
      </c>
      <c r="H229" s="35">
        <v>0.11514</v>
      </c>
      <c r="I229" s="30">
        <v>86.0585</v>
      </c>
      <c r="J229" s="42">
        <f aca="true" t="shared" si="24" ref="J229:J241">((999.842594+6.794*10^-2*E229-9.0953*10^-3*E229^2+1.001685*10^-4*E229^3-1.12*10^-6*E229^4+6.536*10^-9*E229^5)+(0.8245-0.00409*E229+7.6438*10^-5*E229^2-8.2467*10^-7*E229^3+5.3875*10^-9*E229^4)*F229+(-5.72466*10^-3+1.0227*10^-4*E229-1.6546*10^-6*E229^2)*F229^1.5+4.8314*10^-4*F229^2)-1000</f>
        <v>24.170125096351285</v>
      </c>
      <c r="K229" s="23">
        <v>760.1</v>
      </c>
      <c r="L229" s="30">
        <v>230.37193</v>
      </c>
      <c r="M229" s="23">
        <v>5.28302</v>
      </c>
      <c r="N229" s="26"/>
      <c r="O229" s="15"/>
      <c r="P229" s="16"/>
      <c r="Q229" s="16"/>
      <c r="R229" s="15"/>
      <c r="S229" s="16"/>
      <c r="T229" s="16"/>
      <c r="U229" s="16"/>
      <c r="V229" s="29">
        <v>0.231</v>
      </c>
      <c r="W229" s="14"/>
      <c r="X229" s="30">
        <v>2.841</v>
      </c>
      <c r="Y229" s="98"/>
      <c r="Z229" s="30"/>
      <c r="AA229" s="98"/>
      <c r="AB229" s="30"/>
      <c r="AC229" s="14"/>
    </row>
    <row r="230" spans="1:29" ht="12.75">
      <c r="A230">
        <v>219</v>
      </c>
      <c r="B230" s="22">
        <v>728</v>
      </c>
      <c r="C230" s="19">
        <v>5</v>
      </c>
      <c r="D230" s="30">
        <v>5.11</v>
      </c>
      <c r="E230" s="35">
        <v>13.255</v>
      </c>
      <c r="F230" s="35">
        <v>32.1923</v>
      </c>
      <c r="G230" s="35">
        <v>13.255</v>
      </c>
      <c r="H230" s="35">
        <v>0.12641</v>
      </c>
      <c r="I230" s="30">
        <v>86.0166</v>
      </c>
      <c r="J230" s="42">
        <f t="shared" si="24"/>
        <v>24.169267005478332</v>
      </c>
      <c r="K230" s="23">
        <v>543.57</v>
      </c>
      <c r="L230" s="30">
        <v>230.0645</v>
      </c>
      <c r="M230" s="23">
        <v>5.27597</v>
      </c>
      <c r="N230" s="26"/>
      <c r="O230" s="15"/>
      <c r="P230" s="16"/>
      <c r="Q230" s="16"/>
      <c r="R230" s="15"/>
      <c r="S230" s="16"/>
      <c r="T230" s="16"/>
      <c r="U230" s="16"/>
      <c r="V230" s="29"/>
      <c r="W230" s="14"/>
      <c r="X230" s="30">
        <v>5.11</v>
      </c>
      <c r="Y230" s="98"/>
      <c r="Z230" s="30"/>
      <c r="AA230" s="98"/>
      <c r="AB230" s="30"/>
      <c r="AC230" s="14"/>
    </row>
    <row r="231" spans="1:29" ht="12.75">
      <c r="A231">
        <v>219</v>
      </c>
      <c r="B231" s="22">
        <v>727</v>
      </c>
      <c r="C231" s="19">
        <v>10</v>
      </c>
      <c r="D231" s="30">
        <v>10.077</v>
      </c>
      <c r="E231" s="35">
        <v>12.3941</v>
      </c>
      <c r="F231" s="35">
        <v>32.219</v>
      </c>
      <c r="G231" s="35">
        <v>12.3941</v>
      </c>
      <c r="H231" s="35">
        <v>0.1632</v>
      </c>
      <c r="I231" s="30">
        <v>85.7646</v>
      </c>
      <c r="J231" s="42">
        <f t="shared" si="24"/>
        <v>24.356753458246658</v>
      </c>
      <c r="K231" s="23">
        <v>328.25</v>
      </c>
      <c r="L231" s="30">
        <v>236.89712</v>
      </c>
      <c r="M231" s="23">
        <v>5.43366</v>
      </c>
      <c r="N231" s="26"/>
      <c r="O231" s="15"/>
      <c r="P231" s="16"/>
      <c r="Q231" s="16"/>
      <c r="R231" s="15"/>
      <c r="S231" s="16"/>
      <c r="T231" s="16"/>
      <c r="U231" s="16"/>
      <c r="V231" s="29">
        <v>0.275</v>
      </c>
      <c r="W231" s="14"/>
      <c r="X231" s="30">
        <v>10.077</v>
      </c>
      <c r="Y231" s="98"/>
      <c r="Z231" s="30"/>
      <c r="AA231" s="98"/>
      <c r="AB231" s="30"/>
      <c r="AC231" s="14"/>
    </row>
    <row r="232" spans="1:29" ht="12.75">
      <c r="A232">
        <v>219</v>
      </c>
      <c r="B232" s="22">
        <v>726</v>
      </c>
      <c r="C232" s="19">
        <v>15</v>
      </c>
      <c r="D232" s="30">
        <v>15.392</v>
      </c>
      <c r="E232" s="35">
        <v>12.2728</v>
      </c>
      <c r="F232" s="35">
        <v>32.3353</v>
      </c>
      <c r="G232" s="35">
        <v>12.2728</v>
      </c>
      <c r="H232" s="35">
        <v>0.16707</v>
      </c>
      <c r="I232" s="30">
        <v>86.0547</v>
      </c>
      <c r="J232" s="42">
        <f t="shared" si="24"/>
        <v>24.469852392420535</v>
      </c>
      <c r="K232" s="23">
        <v>225.79</v>
      </c>
      <c r="L232" s="30">
        <v>238.28515</v>
      </c>
      <c r="M232" s="23">
        <v>5.4661</v>
      </c>
      <c r="N232" s="26"/>
      <c r="O232" s="15"/>
      <c r="P232" s="16"/>
      <c r="Q232" s="16"/>
      <c r="R232" s="15"/>
      <c r="S232" s="16"/>
      <c r="T232" s="16"/>
      <c r="U232" s="16"/>
      <c r="V232" s="29"/>
      <c r="W232" s="14"/>
      <c r="X232" s="30">
        <v>15.392</v>
      </c>
      <c r="Y232" s="98"/>
      <c r="Z232" s="30"/>
      <c r="AA232" s="98"/>
      <c r="AB232" s="30"/>
      <c r="AC232" s="14"/>
    </row>
    <row r="233" spans="1:29" ht="12.75">
      <c r="A233">
        <v>219</v>
      </c>
      <c r="B233" s="22">
        <v>725</v>
      </c>
      <c r="C233" s="19">
        <v>20</v>
      </c>
      <c r="D233" s="30">
        <v>21.088</v>
      </c>
      <c r="E233" s="35">
        <v>12.2451</v>
      </c>
      <c r="F233" s="35">
        <v>32.4179</v>
      </c>
      <c r="G233" s="35">
        <v>12.2451</v>
      </c>
      <c r="H233" s="35">
        <v>0.22093</v>
      </c>
      <c r="I233" s="30">
        <v>86.6968</v>
      </c>
      <c r="J233" s="42">
        <f t="shared" si="24"/>
        <v>24.539127423231548</v>
      </c>
      <c r="K233" s="23">
        <v>153.84</v>
      </c>
      <c r="L233" s="30">
        <v>238.04803</v>
      </c>
      <c r="M233" s="23">
        <v>5.46103</v>
      </c>
      <c r="N233" s="26"/>
      <c r="O233" s="15"/>
      <c r="P233" s="16"/>
      <c r="Q233" s="16"/>
      <c r="R233" s="15"/>
      <c r="S233" s="16"/>
      <c r="T233" s="16"/>
      <c r="U233" s="16"/>
      <c r="V233" s="29">
        <v>0.244</v>
      </c>
      <c r="W233" s="14"/>
      <c r="X233" s="30">
        <v>21.088</v>
      </c>
      <c r="Y233" s="98"/>
      <c r="Z233" s="30"/>
      <c r="AA233" s="98"/>
      <c r="AB233" s="30"/>
      <c r="AC233" s="14"/>
    </row>
    <row r="234" spans="1:29" ht="12.75">
      <c r="A234">
        <v>219</v>
      </c>
      <c r="B234" s="22">
        <v>724</v>
      </c>
      <c r="C234" s="19">
        <v>25</v>
      </c>
      <c r="D234" s="30">
        <v>26.089</v>
      </c>
      <c r="E234" s="35">
        <v>11.5185</v>
      </c>
      <c r="F234" s="35">
        <v>32.4136</v>
      </c>
      <c r="G234" s="35">
        <v>11.5185</v>
      </c>
      <c r="H234" s="35">
        <v>0.4227</v>
      </c>
      <c r="I234" s="30">
        <v>86.1841</v>
      </c>
      <c r="J234" s="42">
        <f t="shared" si="24"/>
        <v>24.67011055875946</v>
      </c>
      <c r="K234" s="23">
        <v>108.14</v>
      </c>
      <c r="L234" s="30">
        <v>245.98335</v>
      </c>
      <c r="M234" s="23">
        <v>5.64379</v>
      </c>
      <c r="N234" s="26"/>
      <c r="O234" s="15"/>
      <c r="P234" s="16"/>
      <c r="Q234" s="16"/>
      <c r="R234" s="15"/>
      <c r="S234" s="16"/>
      <c r="T234" s="16"/>
      <c r="U234" s="16"/>
      <c r="V234" s="29"/>
      <c r="W234" s="14"/>
      <c r="X234" s="30">
        <v>26.089</v>
      </c>
      <c r="Y234" s="98"/>
      <c r="Z234" s="30"/>
      <c r="AA234" s="98"/>
      <c r="AB234" s="30"/>
      <c r="AC234" s="14"/>
    </row>
    <row r="235" spans="1:29" ht="12.75">
      <c r="A235">
        <v>219</v>
      </c>
      <c r="B235" s="22">
        <v>723</v>
      </c>
      <c r="C235" s="19">
        <v>30</v>
      </c>
      <c r="D235" s="30">
        <v>30.369</v>
      </c>
      <c r="E235" s="35">
        <v>10.9346</v>
      </c>
      <c r="F235" s="35">
        <v>32.4335</v>
      </c>
      <c r="G235" s="35">
        <v>10.9346</v>
      </c>
      <c r="H235" s="35">
        <v>1.1695</v>
      </c>
      <c r="I235" s="30">
        <v>84.9479</v>
      </c>
      <c r="J235" s="42">
        <f t="shared" si="24"/>
        <v>24.78968444385532</v>
      </c>
      <c r="K235" s="23">
        <v>77.666</v>
      </c>
      <c r="L235" s="30">
        <v>250.0995</v>
      </c>
      <c r="M235" s="23">
        <v>5.7389</v>
      </c>
      <c r="N235" s="26"/>
      <c r="O235" s="15"/>
      <c r="P235" s="16"/>
      <c r="Q235" s="16"/>
      <c r="R235" s="15"/>
      <c r="S235" s="16"/>
      <c r="T235" s="16"/>
      <c r="U235" s="16"/>
      <c r="V235" s="29">
        <v>0.5</v>
      </c>
      <c r="W235" s="14"/>
      <c r="X235" s="30">
        <v>30.369</v>
      </c>
      <c r="Y235" s="98"/>
      <c r="Z235" s="30"/>
      <c r="AA235" s="98"/>
      <c r="AB235" s="30"/>
      <c r="AC235" s="14"/>
    </row>
    <row r="236" spans="1:29" ht="12.75">
      <c r="A236">
        <v>219</v>
      </c>
      <c r="B236" s="22">
        <v>722</v>
      </c>
      <c r="C236" s="19">
        <v>25</v>
      </c>
      <c r="D236" s="30">
        <v>34.031</v>
      </c>
      <c r="E236" s="35">
        <v>10.3305</v>
      </c>
      <c r="F236" s="35">
        <v>32.4666</v>
      </c>
      <c r="G236" s="35">
        <v>10.3305</v>
      </c>
      <c r="H236" s="35">
        <v>1.742</v>
      </c>
      <c r="I236" s="30">
        <v>84.4204</v>
      </c>
      <c r="J236" s="42">
        <f t="shared" si="24"/>
        <v>24.919534937741446</v>
      </c>
      <c r="K236" s="23">
        <v>58.994</v>
      </c>
      <c r="L236" s="30">
        <v>253.36277</v>
      </c>
      <c r="M236" s="23">
        <v>5.81452</v>
      </c>
      <c r="N236" s="26"/>
      <c r="O236" s="15"/>
      <c r="P236" s="16"/>
      <c r="Q236" s="16"/>
      <c r="R236" s="15"/>
      <c r="S236" s="16"/>
      <c r="T236" s="16"/>
      <c r="U236" s="16"/>
      <c r="V236" s="15"/>
      <c r="W236" s="14"/>
      <c r="X236" s="30">
        <v>34.031</v>
      </c>
      <c r="Y236" s="98"/>
      <c r="Z236" s="30"/>
      <c r="AA236" s="98"/>
      <c r="AB236" s="30"/>
      <c r="AC236" s="14"/>
    </row>
    <row r="237" spans="1:29" ht="12.75">
      <c r="A237">
        <v>219</v>
      </c>
      <c r="B237" s="22">
        <v>721</v>
      </c>
      <c r="C237" s="19">
        <v>40</v>
      </c>
      <c r="D237" s="30">
        <v>38.028</v>
      </c>
      <c r="E237" s="35">
        <v>10.044</v>
      </c>
      <c r="F237" s="35">
        <v>32.4641</v>
      </c>
      <c r="G237" s="35">
        <v>10.044</v>
      </c>
      <c r="H237" s="35">
        <v>1.8928</v>
      </c>
      <c r="I237" s="30">
        <v>85.2212</v>
      </c>
      <c r="J237" s="42">
        <f t="shared" si="24"/>
        <v>24.965632923560406</v>
      </c>
      <c r="K237" s="23">
        <v>41.903</v>
      </c>
      <c r="L237" s="30">
        <v>249.47345</v>
      </c>
      <c r="M237" s="23">
        <v>5.72552</v>
      </c>
      <c r="N237" s="26"/>
      <c r="O237" s="15"/>
      <c r="P237" s="16"/>
      <c r="Q237" s="16"/>
      <c r="R237" s="15"/>
      <c r="S237" s="16"/>
      <c r="T237" s="16"/>
      <c r="U237" s="16"/>
      <c r="V237" s="15"/>
      <c r="W237" s="14"/>
      <c r="X237" s="30">
        <v>38.028</v>
      </c>
      <c r="Y237" s="98"/>
      <c r="Z237" s="30"/>
      <c r="AA237" s="98"/>
      <c r="AB237" s="30"/>
      <c r="AC237" s="14"/>
    </row>
    <row r="238" spans="1:29" ht="12.75">
      <c r="A238">
        <v>219</v>
      </c>
      <c r="B238" s="22">
        <v>720</v>
      </c>
      <c r="C238" s="19">
        <v>50</v>
      </c>
      <c r="D238" s="30">
        <v>50.128</v>
      </c>
      <c r="E238" s="35">
        <v>8.9361</v>
      </c>
      <c r="F238" s="35">
        <v>32.4954</v>
      </c>
      <c r="G238" s="35">
        <v>8.9361</v>
      </c>
      <c r="H238" s="35">
        <v>1.7741</v>
      </c>
      <c r="I238" s="30">
        <v>86.9566</v>
      </c>
      <c r="J238" s="42">
        <f t="shared" si="24"/>
        <v>25.167817613506713</v>
      </c>
      <c r="K238" s="23">
        <v>15.01</v>
      </c>
      <c r="L238" s="30">
        <v>243.46382</v>
      </c>
      <c r="M238" s="23">
        <v>5.5887</v>
      </c>
      <c r="N238" s="26"/>
      <c r="O238" s="15"/>
      <c r="P238" s="16"/>
      <c r="Q238" s="16"/>
      <c r="R238" s="15"/>
      <c r="S238" s="16"/>
      <c r="T238" s="16"/>
      <c r="U238" s="16"/>
      <c r="V238" s="15"/>
      <c r="W238" s="14"/>
      <c r="X238" s="30">
        <v>50.128</v>
      </c>
      <c r="Y238" s="98"/>
      <c r="Z238" s="30"/>
      <c r="AA238" s="98"/>
      <c r="AB238" s="30"/>
      <c r="AC238" s="14"/>
    </row>
    <row r="239" spans="1:29" ht="12.75">
      <c r="A239">
        <v>219</v>
      </c>
      <c r="B239" s="22">
        <v>719</v>
      </c>
      <c r="C239" s="19">
        <v>100</v>
      </c>
      <c r="D239" s="30">
        <v>100.379</v>
      </c>
      <c r="E239" s="35">
        <v>7.5474</v>
      </c>
      <c r="F239" s="35">
        <v>32.8844</v>
      </c>
      <c r="G239" s="35">
        <v>7.5474</v>
      </c>
      <c r="H239" s="35">
        <v>0.08525</v>
      </c>
      <c r="I239" s="30">
        <v>89.3161</v>
      </c>
      <c r="J239" s="42">
        <f t="shared" si="24"/>
        <v>25.67775336215118</v>
      </c>
      <c r="K239" s="23">
        <v>1.5123</v>
      </c>
      <c r="L239" s="30">
        <v>206.55202</v>
      </c>
      <c r="M239" s="23">
        <v>4.74375</v>
      </c>
      <c r="N239" s="26"/>
      <c r="O239" s="15"/>
      <c r="P239" s="16"/>
      <c r="Q239" s="16"/>
      <c r="R239" s="15"/>
      <c r="S239" s="16"/>
      <c r="T239" s="16"/>
      <c r="U239" s="16"/>
      <c r="V239" s="15"/>
      <c r="W239" s="14"/>
      <c r="X239" s="30">
        <v>100.379</v>
      </c>
      <c r="Y239" s="98"/>
      <c r="Z239" s="30"/>
      <c r="AA239" s="98"/>
      <c r="AB239" s="30"/>
      <c r="AC239" s="14"/>
    </row>
    <row r="240" spans="1:29" ht="12.75">
      <c r="A240">
        <v>219</v>
      </c>
      <c r="B240" s="22">
        <v>718</v>
      </c>
      <c r="C240" s="19">
        <v>175</v>
      </c>
      <c r="D240" s="30">
        <v>173.869</v>
      </c>
      <c r="E240" s="35">
        <v>7.3521</v>
      </c>
      <c r="F240" s="35">
        <v>33.9331</v>
      </c>
      <c r="G240" s="35">
        <v>7.3521</v>
      </c>
      <c r="H240" s="35">
        <v>0.019956</v>
      </c>
      <c r="I240" s="30">
        <v>89.2849</v>
      </c>
      <c r="J240" s="42">
        <f t="shared" si="24"/>
        <v>26.529907063677683</v>
      </c>
      <c r="K240" s="23">
        <v>0.57394</v>
      </c>
      <c r="L240" s="30">
        <v>116.59301</v>
      </c>
      <c r="M240" s="23">
        <v>2.67995</v>
      </c>
      <c r="N240" s="26"/>
      <c r="O240" s="15"/>
      <c r="P240" s="16"/>
      <c r="Q240" s="16"/>
      <c r="R240" s="15"/>
      <c r="S240" s="16"/>
      <c r="T240" s="16"/>
      <c r="U240" s="16"/>
      <c r="V240" s="15"/>
      <c r="W240" s="14"/>
      <c r="X240" s="30">
        <v>173.869</v>
      </c>
      <c r="Y240" s="98"/>
      <c r="Z240" s="30"/>
      <c r="AA240" s="98"/>
      <c r="AB240" s="30"/>
      <c r="AC240" s="14"/>
    </row>
    <row r="241" spans="1:29" ht="12.75">
      <c r="A241">
        <v>219</v>
      </c>
      <c r="B241" s="22">
        <v>717</v>
      </c>
      <c r="C241" s="19">
        <v>200</v>
      </c>
      <c r="D241" s="30">
        <v>201.252</v>
      </c>
      <c r="E241" s="35">
        <v>7.139</v>
      </c>
      <c r="F241" s="35">
        <v>33.9731</v>
      </c>
      <c r="G241" s="35">
        <v>7.139</v>
      </c>
      <c r="H241" s="35">
        <v>0.030146</v>
      </c>
      <c r="I241" s="30">
        <v>89.237</v>
      </c>
      <c r="J241" s="42">
        <f t="shared" si="24"/>
        <v>26.59113854536895</v>
      </c>
      <c r="K241" s="23">
        <v>0.54642</v>
      </c>
      <c r="L241" s="30">
        <v>87.97783</v>
      </c>
      <c r="M241" s="23">
        <v>2.02233</v>
      </c>
      <c r="N241" s="26"/>
      <c r="O241" s="15"/>
      <c r="P241" s="16"/>
      <c r="Q241" s="16"/>
      <c r="R241" s="15"/>
      <c r="S241" s="16"/>
      <c r="T241" s="16"/>
      <c r="U241" s="16"/>
      <c r="V241" s="15"/>
      <c r="W241" s="14"/>
      <c r="X241" s="30">
        <v>201.252</v>
      </c>
      <c r="Y241" s="98"/>
      <c r="Z241" s="30"/>
      <c r="AA241" s="98"/>
      <c r="AB241" s="30"/>
      <c r="AC241" s="14"/>
    </row>
    <row r="242" spans="1:28" ht="12.75">
      <c r="A242">
        <v>220</v>
      </c>
      <c r="B242" s="56">
        <v>749</v>
      </c>
      <c r="C242" s="19">
        <v>0</v>
      </c>
      <c r="D242" s="30">
        <v>3.365</v>
      </c>
      <c r="E242" s="35">
        <v>13.576</v>
      </c>
      <c r="F242" s="35">
        <v>32.196</v>
      </c>
      <c r="G242" s="35">
        <v>13.576</v>
      </c>
      <c r="H242" s="35">
        <v>0.28236</v>
      </c>
      <c r="I242" s="30">
        <v>82.8485</v>
      </c>
      <c r="J242" s="42">
        <f aca="true" t="shared" si="25" ref="J242:J261">((999.842594+6.794*10^-2*E242-9.0953*10^-3*E242^2+1.001685*10^-4*E242^3-1.12*10^-6*E242^4+6.536*10^-9*E242^5)+(0.8245-0.00409*E242+7.6438*10^-5*E242^2-8.2467*10^-7*E242^3+5.3875*10^-9*E242^4)*F242+(-5.72466*10^-3+1.0227*10^-4*E242-1.6546*10^-6*E242^2)*F242^1.5+4.8314*10^-4*F242^2)-1000</f>
        <v>24.108086642979515</v>
      </c>
      <c r="L242" s="30">
        <v>312.80626</v>
      </c>
      <c r="M242" s="23">
        <v>7.17302</v>
      </c>
      <c r="O242" s="46">
        <v>6.369</v>
      </c>
      <c r="Q242" s="30">
        <v>0</v>
      </c>
      <c r="R242" s="23">
        <v>0.3449828</v>
      </c>
      <c r="S242" s="30">
        <v>0.7739977</v>
      </c>
      <c r="T242" s="23"/>
      <c r="U242" s="23"/>
      <c r="X242" s="30">
        <v>3.365</v>
      </c>
      <c r="Y242" s="98"/>
      <c r="Z242" s="30"/>
      <c r="AA242" s="98"/>
      <c r="AB242" s="30"/>
    </row>
    <row r="243" spans="1:28" ht="12.75">
      <c r="A243">
        <v>220</v>
      </c>
      <c r="B243" s="56">
        <v>748</v>
      </c>
      <c r="C243" s="19">
        <v>10</v>
      </c>
      <c r="D243" s="30">
        <v>9.909</v>
      </c>
      <c r="E243" s="35">
        <v>13.3148</v>
      </c>
      <c r="F243" s="35">
        <v>32.2291</v>
      </c>
      <c r="G243" s="35">
        <v>13.3148</v>
      </c>
      <c r="H243" s="35">
        <v>0.26334</v>
      </c>
      <c r="I243" s="30">
        <v>86.5321</v>
      </c>
      <c r="J243" s="42">
        <f t="shared" si="25"/>
        <v>24.185869979945437</v>
      </c>
      <c r="L243" s="30">
        <v>311.5071</v>
      </c>
      <c r="M243" s="23">
        <v>7.14378</v>
      </c>
      <c r="N243" s="27">
        <v>32.2574</v>
      </c>
      <c r="O243" s="46">
        <v>6.441</v>
      </c>
      <c r="Q243" s="30">
        <v>0</v>
      </c>
      <c r="R243" s="23">
        <v>0.3546511</v>
      </c>
      <c r="S243" s="30">
        <v>0.5972248</v>
      </c>
      <c r="T243" s="23"/>
      <c r="U243" s="23"/>
      <c r="X243" s="30">
        <v>9.909</v>
      </c>
      <c r="Y243" s="98"/>
      <c r="Z243" s="30"/>
      <c r="AA243" s="98"/>
      <c r="AB243" s="30"/>
    </row>
    <row r="244" spans="1:28" ht="12.75">
      <c r="A244">
        <v>220</v>
      </c>
      <c r="B244" s="56">
        <v>747</v>
      </c>
      <c r="C244" s="19">
        <v>25</v>
      </c>
      <c r="D244" s="30">
        <v>24.862</v>
      </c>
      <c r="E244" s="35">
        <v>11.1232</v>
      </c>
      <c r="F244" s="35">
        <v>32.4279</v>
      </c>
      <c r="G244" s="35">
        <v>11.1232</v>
      </c>
      <c r="H244" s="35">
        <v>1.2833</v>
      </c>
      <c r="I244" s="30">
        <v>85.6562</v>
      </c>
      <c r="J244" s="42">
        <f t="shared" si="25"/>
        <v>24.752078883147533</v>
      </c>
      <c r="L244" s="30">
        <v>345.51722</v>
      </c>
      <c r="M244" s="23">
        <v>7.92811</v>
      </c>
      <c r="O244" s="46">
        <v>7.028</v>
      </c>
      <c r="Q244" s="30">
        <v>0.1473767</v>
      </c>
      <c r="R244" s="23">
        <v>0.4925687</v>
      </c>
      <c r="S244" s="30">
        <v>1.122832</v>
      </c>
      <c r="T244" s="23">
        <f aca="true" t="shared" si="26" ref="T244:T261">S244/Q244</f>
        <v>7.618789130167795</v>
      </c>
      <c r="U244" s="23">
        <f aca="true" t="shared" si="27" ref="U244:U261">Q244/R244</f>
        <v>0.2992002942939736</v>
      </c>
      <c r="X244" s="30">
        <v>24.862</v>
      </c>
      <c r="Y244" s="98"/>
      <c r="Z244" s="30"/>
      <c r="AA244" s="98"/>
      <c r="AB244" s="30"/>
    </row>
    <row r="245" spans="1:28" ht="12.75">
      <c r="A245">
        <v>220</v>
      </c>
      <c r="B245" s="56">
        <v>746</v>
      </c>
      <c r="C245" s="19">
        <v>50</v>
      </c>
      <c r="D245" s="30">
        <v>49.916</v>
      </c>
      <c r="E245" s="35">
        <v>8.8086</v>
      </c>
      <c r="F245" s="35">
        <v>32.4976</v>
      </c>
      <c r="G245" s="35">
        <v>8.8086</v>
      </c>
      <c r="H245" s="35">
        <v>1.9028</v>
      </c>
      <c r="I245" s="30">
        <v>87.3089</v>
      </c>
      <c r="J245" s="42">
        <f t="shared" si="25"/>
        <v>25.189160818508753</v>
      </c>
      <c r="L245" s="30">
        <v>344.21095</v>
      </c>
      <c r="M245" s="23">
        <v>7.90151</v>
      </c>
      <c r="O245" s="46">
        <v>6.862</v>
      </c>
      <c r="Q245" s="30">
        <v>5.296116</v>
      </c>
      <c r="R245" s="23">
        <v>0.8469443</v>
      </c>
      <c r="S245" s="30">
        <v>9.036806</v>
      </c>
      <c r="T245" s="23">
        <f t="shared" si="26"/>
        <v>1.7063081699872134</v>
      </c>
      <c r="U245" s="23">
        <f t="shared" si="27"/>
        <v>6.253204608614757</v>
      </c>
      <c r="X245" s="30">
        <v>49.916</v>
      </c>
      <c r="Y245" s="98"/>
      <c r="Z245" s="30"/>
      <c r="AA245" s="98"/>
      <c r="AB245" s="30"/>
    </row>
    <row r="246" spans="1:28" ht="12.75">
      <c r="A246">
        <v>220</v>
      </c>
      <c r="B246" s="56">
        <v>745</v>
      </c>
      <c r="C246" s="19">
        <v>75</v>
      </c>
      <c r="D246" s="30">
        <v>75.154</v>
      </c>
      <c r="E246" s="35">
        <v>8.1158</v>
      </c>
      <c r="F246" s="35">
        <v>32.5236</v>
      </c>
      <c r="G246" s="35">
        <v>8.1158</v>
      </c>
      <c r="H246" s="35">
        <v>0.19281</v>
      </c>
      <c r="I246" s="30">
        <v>89.2938</v>
      </c>
      <c r="J246" s="42">
        <f t="shared" si="25"/>
        <v>25.31310745131941</v>
      </c>
      <c r="L246" s="30">
        <v>337.22227</v>
      </c>
      <c r="M246" s="23">
        <v>7.74202</v>
      </c>
      <c r="O246" s="46">
        <v>6.599</v>
      </c>
      <c r="Q246" s="30">
        <v>8.005144</v>
      </c>
      <c r="R246" s="23">
        <v>0.9832583</v>
      </c>
      <c r="S246" s="30">
        <v>10.97473</v>
      </c>
      <c r="T246" s="23">
        <f t="shared" si="26"/>
        <v>1.3709597228981765</v>
      </c>
      <c r="U246" s="23">
        <f t="shared" si="27"/>
        <v>8.14144564047921</v>
      </c>
      <c r="X246" s="30">
        <v>75.154</v>
      </c>
      <c r="Y246" s="98"/>
      <c r="Z246" s="30"/>
      <c r="AA246" s="98"/>
      <c r="AB246" s="30"/>
    </row>
    <row r="247" spans="1:28" ht="12.75">
      <c r="A247">
        <v>220</v>
      </c>
      <c r="B247" s="56">
        <v>744</v>
      </c>
      <c r="C247" s="19">
        <v>100</v>
      </c>
      <c r="D247" s="30">
        <v>100.314</v>
      </c>
      <c r="E247" s="35">
        <v>7.5641</v>
      </c>
      <c r="F247" s="35">
        <v>32.8813</v>
      </c>
      <c r="G247" s="35">
        <v>7.5641</v>
      </c>
      <c r="H247" s="35">
        <v>0.082188</v>
      </c>
      <c r="I247" s="30">
        <v>89.491</v>
      </c>
      <c r="J247" s="42">
        <f t="shared" si="25"/>
        <v>25.67297125858954</v>
      </c>
      <c r="L247" s="30">
        <v>290.59839</v>
      </c>
      <c r="M247" s="23">
        <v>6.67396</v>
      </c>
      <c r="O247" s="46">
        <v>5.7</v>
      </c>
      <c r="Q247" s="30">
        <v>14.89103</v>
      </c>
      <c r="R247" s="23">
        <v>1.338092</v>
      </c>
      <c r="S247" s="30">
        <v>16.97532</v>
      </c>
      <c r="T247" s="23">
        <f t="shared" si="26"/>
        <v>1.1399694984161606</v>
      </c>
      <c r="U247" s="23">
        <f t="shared" si="27"/>
        <v>11.128554688317395</v>
      </c>
      <c r="X247" s="30">
        <v>100.314</v>
      </c>
      <c r="Y247" s="98"/>
      <c r="Z247" s="30"/>
      <c r="AA247" s="98"/>
      <c r="AB247" s="30"/>
    </row>
    <row r="248" spans="1:28" ht="12.75">
      <c r="A248">
        <v>220</v>
      </c>
      <c r="B248" s="56">
        <v>743</v>
      </c>
      <c r="C248" s="19">
        <v>125</v>
      </c>
      <c r="D248" s="30">
        <v>124.991</v>
      </c>
      <c r="E248" s="35">
        <v>7.5141</v>
      </c>
      <c r="F248" s="35">
        <v>33.4477</v>
      </c>
      <c r="G248" s="35">
        <v>7.5141</v>
      </c>
      <c r="H248" s="35">
        <v>0.048315</v>
      </c>
      <c r="I248" s="30">
        <v>89.5115</v>
      </c>
      <c r="J248" s="42">
        <f t="shared" si="25"/>
        <v>26.125274911612223</v>
      </c>
      <c r="L248" s="30">
        <v>219.47988</v>
      </c>
      <c r="M248" s="23">
        <v>5.04286</v>
      </c>
      <c r="O248" s="46">
        <v>4.304</v>
      </c>
      <c r="Q248" s="30">
        <v>22.43438</v>
      </c>
      <c r="R248" s="23">
        <v>1.731208</v>
      </c>
      <c r="S248" s="30">
        <v>26.35726</v>
      </c>
      <c r="T248" s="23">
        <f t="shared" si="26"/>
        <v>1.174860192258489</v>
      </c>
      <c r="U248" s="23">
        <f t="shared" si="27"/>
        <v>12.958801022176422</v>
      </c>
      <c r="X248" s="30">
        <v>124.991</v>
      </c>
      <c r="Y248" s="98"/>
      <c r="Z248" s="30"/>
      <c r="AA248" s="98"/>
      <c r="AB248" s="30"/>
    </row>
    <row r="249" spans="1:28" ht="12.75">
      <c r="A249">
        <v>220</v>
      </c>
      <c r="B249" s="56">
        <v>742</v>
      </c>
      <c r="C249" s="19">
        <v>125</v>
      </c>
      <c r="D249" s="30">
        <v>125.392</v>
      </c>
      <c r="E249" s="35">
        <v>7.5136</v>
      </c>
      <c r="F249" s="35">
        <v>33.4489</v>
      </c>
      <c r="G249" s="35">
        <v>7.5136</v>
      </c>
      <c r="H249" s="35">
        <v>0.047589</v>
      </c>
      <c r="I249" s="30">
        <v>89.5125</v>
      </c>
      <c r="J249" s="42">
        <f t="shared" si="25"/>
        <v>26.126289102919145</v>
      </c>
      <c r="L249" s="30">
        <v>220.66706</v>
      </c>
      <c r="M249" s="23">
        <v>5.07014</v>
      </c>
      <c r="O249" s="46">
        <v>4.302</v>
      </c>
      <c r="Q249" s="30">
        <v>22.26489</v>
      </c>
      <c r="R249" s="23">
        <v>1.740516</v>
      </c>
      <c r="S249" s="30">
        <v>26.35816</v>
      </c>
      <c r="T249" s="23">
        <f t="shared" si="26"/>
        <v>1.1838441600205525</v>
      </c>
      <c r="U249" s="23">
        <f t="shared" si="27"/>
        <v>12.792120267782659</v>
      </c>
      <c r="X249" s="30">
        <v>125.392</v>
      </c>
      <c r="Y249" s="98"/>
      <c r="Z249" s="30"/>
      <c r="AA249" s="98"/>
      <c r="AB249" s="30"/>
    </row>
    <row r="250" spans="1:28" ht="12.75">
      <c r="A250">
        <v>220</v>
      </c>
      <c r="B250" s="56">
        <v>741</v>
      </c>
      <c r="C250" s="19">
        <v>150</v>
      </c>
      <c r="D250" s="30">
        <v>150.337</v>
      </c>
      <c r="E250" s="35">
        <v>7.5483</v>
      </c>
      <c r="F250" s="35">
        <v>33.8105</v>
      </c>
      <c r="G250" s="35">
        <v>7.5483</v>
      </c>
      <c r="H250" s="35">
        <v>0.029303</v>
      </c>
      <c r="I250" s="30">
        <v>89.4989</v>
      </c>
      <c r="J250" s="42">
        <f t="shared" si="25"/>
        <v>26.405681936204928</v>
      </c>
      <c r="L250" s="30">
        <v>170.40923</v>
      </c>
      <c r="M250" s="23">
        <v>3.91646</v>
      </c>
      <c r="O250" s="46">
        <v>3.369</v>
      </c>
      <c r="Q250" s="30">
        <v>27.31298</v>
      </c>
      <c r="R250" s="23">
        <v>2.015552</v>
      </c>
      <c r="S250" s="30">
        <v>35.41923</v>
      </c>
      <c r="T250" s="23">
        <f t="shared" si="26"/>
        <v>1.2967911227555542</v>
      </c>
      <c r="U250" s="23">
        <f t="shared" si="27"/>
        <v>13.551116517956372</v>
      </c>
      <c r="X250" s="30">
        <v>150.337</v>
      </c>
      <c r="Y250" s="98"/>
      <c r="Z250" s="30"/>
      <c r="AA250" s="98"/>
      <c r="AB250" s="30"/>
    </row>
    <row r="251" spans="1:28" ht="12.75">
      <c r="A251">
        <v>220</v>
      </c>
      <c r="B251" s="56">
        <v>740</v>
      </c>
      <c r="C251" s="19">
        <v>175</v>
      </c>
      <c r="D251" s="30">
        <v>174.621</v>
      </c>
      <c r="E251" s="35">
        <v>7.3569</v>
      </c>
      <c r="F251" s="35">
        <v>33.9264</v>
      </c>
      <c r="G251" s="35">
        <v>7.3569</v>
      </c>
      <c r="H251" s="35">
        <v>0.038207</v>
      </c>
      <c r="I251" s="30">
        <v>89.5004</v>
      </c>
      <c r="J251" s="42">
        <f t="shared" si="25"/>
        <v>26.52395992421566</v>
      </c>
      <c r="L251" s="30">
        <v>163.26938</v>
      </c>
      <c r="M251" s="23">
        <v>3.7528</v>
      </c>
      <c r="O251" s="46">
        <v>3.195</v>
      </c>
      <c r="Q251" s="30">
        <v>28.55629</v>
      </c>
      <c r="R251" s="23">
        <v>2.065816</v>
      </c>
      <c r="S251" s="30">
        <v>39.69547</v>
      </c>
      <c r="T251" s="23">
        <f t="shared" si="26"/>
        <v>1.3900779828191967</v>
      </c>
      <c r="U251" s="23">
        <f t="shared" si="27"/>
        <v>13.82324950528024</v>
      </c>
      <c r="X251" s="30">
        <v>174.621</v>
      </c>
      <c r="Y251" s="98"/>
      <c r="Z251" s="30"/>
      <c r="AA251" s="98"/>
      <c r="AB251" s="30"/>
    </row>
    <row r="252" spans="1:28" ht="12.75">
      <c r="A252">
        <v>220</v>
      </c>
      <c r="B252" s="56">
        <v>729</v>
      </c>
      <c r="C252" s="19">
        <v>200</v>
      </c>
      <c r="D252" s="30">
        <v>200.252</v>
      </c>
      <c r="E252" s="35">
        <v>7.2195</v>
      </c>
      <c r="F252" s="35">
        <v>33.957</v>
      </c>
      <c r="G252" s="35">
        <v>7.2195</v>
      </c>
      <c r="H252" s="35">
        <v>0.044487</v>
      </c>
      <c r="I252" s="30">
        <v>89.496</v>
      </c>
      <c r="J252" s="42">
        <f t="shared" si="25"/>
        <v>26.567283006337902</v>
      </c>
      <c r="L252" s="30">
        <v>146.80417</v>
      </c>
      <c r="M252" s="23">
        <v>3.37449</v>
      </c>
      <c r="O252" s="46">
        <v>2.823</v>
      </c>
      <c r="Q252" s="30">
        <v>30.50689</v>
      </c>
      <c r="R252" s="23">
        <v>2.197863</v>
      </c>
      <c r="S252" s="30">
        <v>43.0867</v>
      </c>
      <c r="T252" s="23">
        <f t="shared" si="26"/>
        <v>1.4123596341678881</v>
      </c>
      <c r="U252" s="23">
        <f t="shared" si="27"/>
        <v>13.88025095285739</v>
      </c>
      <c r="X252" s="30">
        <v>200.252</v>
      </c>
      <c r="Y252" s="98"/>
      <c r="Z252" s="30"/>
      <c r="AA252" s="98"/>
      <c r="AB252" s="30"/>
    </row>
    <row r="253" spans="1:28" ht="12.75">
      <c r="A253">
        <v>220</v>
      </c>
      <c r="B253" s="56">
        <v>738</v>
      </c>
      <c r="C253" s="19">
        <v>250</v>
      </c>
      <c r="D253" s="30">
        <v>249.218</v>
      </c>
      <c r="E253" s="35">
        <v>6.7544</v>
      </c>
      <c r="F253" s="35">
        <v>33.976</v>
      </c>
      <c r="G253" s="35">
        <v>6.7544</v>
      </c>
      <c r="H253" s="35">
        <v>0.041305</v>
      </c>
      <c r="I253" s="30">
        <v>89.522</v>
      </c>
      <c r="J253" s="42">
        <f t="shared" si="25"/>
        <v>26.6458569022775</v>
      </c>
      <c r="L253" s="30">
        <v>118.2471</v>
      </c>
      <c r="M253" s="23">
        <v>2.71828</v>
      </c>
      <c r="O253" s="46">
        <v>2.212</v>
      </c>
      <c r="Q253" s="30">
        <v>33.65539</v>
      </c>
      <c r="R253" s="23">
        <v>2.433376</v>
      </c>
      <c r="S253" s="30">
        <v>50.77553</v>
      </c>
      <c r="T253" s="23">
        <f t="shared" si="26"/>
        <v>1.508689395665895</v>
      </c>
      <c r="U253" s="23">
        <f t="shared" si="27"/>
        <v>13.83073968018095</v>
      </c>
      <c r="X253" s="30">
        <v>249.218</v>
      </c>
      <c r="Y253" s="98"/>
      <c r="Z253" s="30"/>
      <c r="AA253" s="98"/>
      <c r="AB253" s="30"/>
    </row>
    <row r="254" spans="1:28" ht="12.75">
      <c r="A254">
        <v>220</v>
      </c>
      <c r="B254" s="56">
        <v>737</v>
      </c>
      <c r="C254" s="19">
        <v>300</v>
      </c>
      <c r="D254" s="30">
        <v>298.907</v>
      </c>
      <c r="E254" s="35">
        <v>6.13</v>
      </c>
      <c r="F254" s="35">
        <v>33.9766</v>
      </c>
      <c r="G254" s="35">
        <v>6.13</v>
      </c>
      <c r="H254" s="35">
        <v>0.043273</v>
      </c>
      <c r="I254" s="30">
        <v>89.5746</v>
      </c>
      <c r="J254" s="42">
        <f t="shared" si="25"/>
        <v>26.727923479191986</v>
      </c>
      <c r="L254" s="30">
        <v>101.8924</v>
      </c>
      <c r="M254" s="23">
        <v>2.3425</v>
      </c>
      <c r="O254" s="46">
        <v>1.908</v>
      </c>
      <c r="Q254" s="30">
        <v>35.87969</v>
      </c>
      <c r="R254" s="23">
        <v>2.595509</v>
      </c>
      <c r="S254" s="30">
        <v>58.3081</v>
      </c>
      <c r="T254" s="23">
        <f t="shared" si="26"/>
        <v>1.625100439831002</v>
      </c>
      <c r="U254" s="23">
        <f t="shared" si="27"/>
        <v>13.823758653890238</v>
      </c>
      <c r="X254" s="30">
        <v>298.907</v>
      </c>
      <c r="Y254" s="98"/>
      <c r="Z254" s="30"/>
      <c r="AA254" s="98"/>
      <c r="AB254" s="30"/>
    </row>
    <row r="255" spans="1:28" ht="12.75">
      <c r="A255">
        <v>220</v>
      </c>
      <c r="B255" s="56">
        <v>736</v>
      </c>
      <c r="C255" s="19">
        <v>400</v>
      </c>
      <c r="D255" s="30">
        <v>400.257</v>
      </c>
      <c r="E255" s="35">
        <v>5.5</v>
      </c>
      <c r="F255" s="35">
        <v>34.0519</v>
      </c>
      <c r="G255" s="35">
        <v>5.5</v>
      </c>
      <c r="H255" s="35">
        <v>0.036989</v>
      </c>
      <c r="I255" s="30">
        <v>89.6623</v>
      </c>
      <c r="J255" s="42">
        <f t="shared" si="25"/>
        <v>26.865344124604235</v>
      </c>
      <c r="L255" s="30">
        <v>59.98905</v>
      </c>
      <c r="M255" s="23">
        <v>1.37933</v>
      </c>
      <c r="O255" s="46">
        <v>1.1</v>
      </c>
      <c r="Q255" s="30">
        <v>39.46778</v>
      </c>
      <c r="R255" s="23">
        <v>2.913076</v>
      </c>
      <c r="S255" s="30">
        <v>73.07341</v>
      </c>
      <c r="T255" s="23">
        <f t="shared" si="26"/>
        <v>1.8514699838703874</v>
      </c>
      <c r="U255" s="23">
        <f t="shared" si="27"/>
        <v>13.548489637757475</v>
      </c>
      <c r="X255" s="30">
        <v>400.257</v>
      </c>
      <c r="Y255" s="98"/>
      <c r="Z255" s="30"/>
      <c r="AA255" s="98"/>
      <c r="AB255" s="30"/>
    </row>
    <row r="256" spans="1:28" ht="12.75">
      <c r="A256">
        <v>220</v>
      </c>
      <c r="B256" s="56">
        <v>735</v>
      </c>
      <c r="C256" s="19">
        <v>400</v>
      </c>
      <c r="D256" s="30">
        <v>399.717</v>
      </c>
      <c r="E256" s="35">
        <v>5.4999</v>
      </c>
      <c r="F256" s="35">
        <v>34.0518</v>
      </c>
      <c r="G256" s="35">
        <v>5.4999</v>
      </c>
      <c r="H256" s="35">
        <v>0.037523</v>
      </c>
      <c r="I256" s="30">
        <v>89.6645</v>
      </c>
      <c r="J256" s="42">
        <f t="shared" si="25"/>
        <v>26.865276987518428</v>
      </c>
      <c r="L256" s="30">
        <v>59.80744</v>
      </c>
      <c r="M256" s="23">
        <v>1.37515</v>
      </c>
      <c r="O256" s="46">
        <v>1.095</v>
      </c>
      <c r="Q256" s="30">
        <v>39.78617</v>
      </c>
      <c r="R256" s="23">
        <v>2.917459</v>
      </c>
      <c r="S256" s="30">
        <v>72.7184</v>
      </c>
      <c r="T256" s="23">
        <f t="shared" si="26"/>
        <v>1.8277305908058001</v>
      </c>
      <c r="U256" s="23">
        <f t="shared" si="27"/>
        <v>13.63726791019171</v>
      </c>
      <c r="X256" s="30">
        <v>399.717</v>
      </c>
      <c r="Y256" s="98"/>
      <c r="Z256" s="30"/>
      <c r="AA256" s="98"/>
      <c r="AB256" s="30"/>
    </row>
    <row r="257" spans="1:28" ht="12.75">
      <c r="A257">
        <v>220</v>
      </c>
      <c r="B257" s="56">
        <v>734</v>
      </c>
      <c r="C257" s="19">
        <v>600</v>
      </c>
      <c r="D257" s="30">
        <v>600.759</v>
      </c>
      <c r="E257" s="35">
        <v>4.4832</v>
      </c>
      <c r="F257" s="35">
        <v>34.1628</v>
      </c>
      <c r="G257" s="35">
        <v>4.4832</v>
      </c>
      <c r="H257" s="35">
        <v>0.046051</v>
      </c>
      <c r="I257" s="30">
        <v>89.7548</v>
      </c>
      <c r="J257" s="42">
        <f t="shared" si="25"/>
        <v>27.069485535909052</v>
      </c>
      <c r="L257" s="30">
        <v>25.20818</v>
      </c>
      <c r="M257" s="23">
        <v>0.57973</v>
      </c>
      <c r="N257" s="27">
        <v>34.1613</v>
      </c>
      <c r="O257" s="46">
        <v>0.425</v>
      </c>
      <c r="Q257" s="30">
        <v>43.32306</v>
      </c>
      <c r="R257" s="23">
        <v>3.170185</v>
      </c>
      <c r="S257" s="30">
        <v>98.11185</v>
      </c>
      <c r="T257" s="23">
        <f t="shared" si="26"/>
        <v>2.264656513182587</v>
      </c>
      <c r="U257" s="23">
        <f t="shared" si="27"/>
        <v>13.665782911722816</v>
      </c>
      <c r="X257" s="30">
        <v>600.759</v>
      </c>
      <c r="Y257" s="98"/>
      <c r="Z257" s="30"/>
      <c r="AA257" s="98"/>
      <c r="AB257" s="30"/>
    </row>
    <row r="258" spans="1:28" ht="12.75">
      <c r="A258">
        <v>220</v>
      </c>
      <c r="B258" s="56">
        <v>733</v>
      </c>
      <c r="C258" s="19">
        <v>800</v>
      </c>
      <c r="D258" s="30">
        <v>799.104</v>
      </c>
      <c r="E258" s="35">
        <v>4.0167</v>
      </c>
      <c r="F258" s="35">
        <v>34.2994</v>
      </c>
      <c r="G258" s="35">
        <v>4.0167</v>
      </c>
      <c r="H258" s="35">
        <v>0.054112</v>
      </c>
      <c r="I258" s="30">
        <v>89.6211</v>
      </c>
      <c r="J258" s="42">
        <f t="shared" si="25"/>
        <v>27.227435127414765</v>
      </c>
      <c r="L258" s="30">
        <v>15.3337</v>
      </c>
      <c r="M258" s="23">
        <v>0.35269</v>
      </c>
      <c r="N258" s="27">
        <v>34.2968</v>
      </c>
      <c r="O258" s="46">
        <v>0.219</v>
      </c>
      <c r="Q258" s="30">
        <v>44.13298</v>
      </c>
      <c r="R258" s="23">
        <v>3.284742</v>
      </c>
      <c r="S258" s="30">
        <v>116.2157</v>
      </c>
      <c r="T258" s="23">
        <f t="shared" si="26"/>
        <v>2.6333073361463466</v>
      </c>
      <c r="U258" s="23">
        <f t="shared" si="27"/>
        <v>13.435752336104327</v>
      </c>
      <c r="X258" s="30">
        <v>799.104</v>
      </c>
      <c r="Y258" s="98"/>
      <c r="Z258" s="30"/>
      <c r="AA258" s="98"/>
      <c r="AB258" s="30"/>
    </row>
    <row r="259" spans="1:28" ht="12.75">
      <c r="A259">
        <v>220</v>
      </c>
      <c r="B259" s="56">
        <v>732</v>
      </c>
      <c r="C259" s="19">
        <v>1000</v>
      </c>
      <c r="D259" s="30">
        <v>1000.114</v>
      </c>
      <c r="E259" s="35">
        <v>3.5723</v>
      </c>
      <c r="F259" s="35">
        <v>34.3923</v>
      </c>
      <c r="G259" s="35">
        <v>3.5723</v>
      </c>
      <c r="H259" s="35">
        <v>0.049886</v>
      </c>
      <c r="I259" s="30">
        <v>89.5567</v>
      </c>
      <c r="J259" s="42">
        <f t="shared" si="25"/>
        <v>27.346130395289492</v>
      </c>
      <c r="L259" s="30">
        <v>17.04483</v>
      </c>
      <c r="M259" s="23">
        <v>0.3921</v>
      </c>
      <c r="N259" s="27">
        <v>34.3885</v>
      </c>
      <c r="O259" s="46">
        <v>0.265</v>
      </c>
      <c r="Q259" s="30">
        <v>44.5064</v>
      </c>
      <c r="R259" s="23">
        <v>3.284588</v>
      </c>
      <c r="S259" s="30">
        <v>130.0149</v>
      </c>
      <c r="T259" s="23">
        <f t="shared" si="26"/>
        <v>2.9212630093649454</v>
      </c>
      <c r="U259" s="23">
        <f t="shared" si="27"/>
        <v>13.550070815578698</v>
      </c>
      <c r="X259" s="30">
        <v>1000.114</v>
      </c>
      <c r="Y259" s="98"/>
      <c r="Z259" s="30"/>
      <c r="AA259" s="98"/>
      <c r="AB259" s="30"/>
    </row>
    <row r="260" spans="1:28" ht="12.75">
      <c r="A260">
        <v>220</v>
      </c>
      <c r="B260" s="56">
        <v>731</v>
      </c>
      <c r="C260" s="19">
        <v>1250</v>
      </c>
      <c r="D260" s="30">
        <v>1250.257</v>
      </c>
      <c r="E260" s="35">
        <v>3.0251</v>
      </c>
      <c r="F260" s="35">
        <v>34.4642</v>
      </c>
      <c r="G260" s="35">
        <v>3.0251</v>
      </c>
      <c r="H260" s="35">
        <v>0.061217</v>
      </c>
      <c r="I260" s="30">
        <v>89.6143</v>
      </c>
      <c r="J260" s="42">
        <f t="shared" si="25"/>
        <v>27.455369510844093</v>
      </c>
      <c r="L260" s="30">
        <v>26.1217</v>
      </c>
      <c r="M260" s="23">
        <v>0.60097</v>
      </c>
      <c r="N260" s="27">
        <v>34.4322</v>
      </c>
      <c r="O260" s="46">
        <v>0.341</v>
      </c>
      <c r="Q260" s="30">
        <v>44.77057</v>
      </c>
      <c r="R260" s="23">
        <v>3.26683</v>
      </c>
      <c r="S260" s="30">
        <v>139.444</v>
      </c>
      <c r="T260" s="23">
        <f t="shared" si="26"/>
        <v>3.1146353508566005</v>
      </c>
      <c r="U260" s="23">
        <f t="shared" si="27"/>
        <v>13.704591301047191</v>
      </c>
      <c r="X260" s="30">
        <v>1250.257</v>
      </c>
      <c r="Y260" s="98"/>
      <c r="Z260" s="30"/>
      <c r="AA260" s="98"/>
      <c r="AB260" s="30"/>
    </row>
    <row r="261" spans="1:28" ht="12.75">
      <c r="A261">
        <v>220</v>
      </c>
      <c r="B261" s="56">
        <v>730</v>
      </c>
      <c r="C261" s="19" t="s">
        <v>48</v>
      </c>
      <c r="D261" s="30">
        <v>1319.035</v>
      </c>
      <c r="E261" s="35">
        <v>2.8671</v>
      </c>
      <c r="F261" s="35">
        <v>34.4887</v>
      </c>
      <c r="G261" s="35">
        <v>2.8671</v>
      </c>
      <c r="H261" s="35">
        <v>0.061336</v>
      </c>
      <c r="I261" s="30">
        <v>89.4155</v>
      </c>
      <c r="J261" s="42">
        <f t="shared" si="25"/>
        <v>27.489252291488583</v>
      </c>
      <c r="L261" s="30">
        <v>32.47138</v>
      </c>
      <c r="M261" s="23">
        <v>0.74707</v>
      </c>
      <c r="N261" s="27">
        <v>34.4881</v>
      </c>
      <c r="O261" s="46">
        <v>0.514</v>
      </c>
      <c r="Q261" s="30">
        <v>44.21588</v>
      </c>
      <c r="R261" s="23">
        <v>3.244661</v>
      </c>
      <c r="S261" s="30">
        <v>151.506</v>
      </c>
      <c r="T261" s="23">
        <f t="shared" si="26"/>
        <v>3.4265064949515875</v>
      </c>
      <c r="U261" s="23">
        <f t="shared" si="27"/>
        <v>13.627272618002312</v>
      </c>
      <c r="X261" s="30">
        <v>1319.035</v>
      </c>
      <c r="Y261" s="98"/>
      <c r="Z261" s="30"/>
      <c r="AA261" s="98"/>
      <c r="AB261" s="30"/>
    </row>
    <row r="262" spans="17:19" ht="12.75">
      <c r="Q262" s="30"/>
      <c r="R262" s="30"/>
      <c r="S262" s="23"/>
    </row>
    <row r="263" spans="17:19" ht="12.75">
      <c r="Q263" s="30"/>
      <c r="R263" s="30"/>
      <c r="S263" s="23"/>
    </row>
    <row r="264" spans="17:19" ht="12.75">
      <c r="Q264" s="30"/>
      <c r="R264" s="30"/>
      <c r="S264" s="23"/>
    </row>
    <row r="265" spans="17:19" ht="12.75">
      <c r="Q265" s="30"/>
      <c r="R265" s="30"/>
      <c r="S265" s="23"/>
    </row>
    <row r="266" spans="17:19" ht="12.75">
      <c r="Q266" s="30"/>
      <c r="R266" s="30"/>
      <c r="S266" s="23"/>
    </row>
    <row r="267" spans="17:19" ht="12.75">
      <c r="Q267" s="30"/>
      <c r="R267" s="30"/>
      <c r="S267" s="23"/>
    </row>
    <row r="268" spans="17:19" ht="12.75">
      <c r="Q268" s="30"/>
      <c r="R268" s="30"/>
      <c r="S268" s="23"/>
    </row>
    <row r="269" spans="17:19" ht="12.75">
      <c r="Q269" s="30"/>
      <c r="R269" s="30"/>
      <c r="S269" s="23"/>
    </row>
    <row r="270" spans="17:19" ht="12.75">
      <c r="Q270" s="65"/>
      <c r="R270" s="58"/>
      <c r="S270" s="23"/>
    </row>
    <row r="271" spans="17:19" ht="12.75">
      <c r="Q271" s="30"/>
      <c r="R271" s="30"/>
      <c r="S271" s="23"/>
    </row>
    <row r="272" spans="17:19" ht="12.75">
      <c r="Q272" s="30"/>
      <c r="R272" s="30"/>
      <c r="S272" s="23"/>
    </row>
    <row r="273" spans="17:19" ht="12.75">
      <c r="Q273" s="30"/>
      <c r="R273" s="30"/>
      <c r="S273" s="23"/>
    </row>
    <row r="274" spans="17:19" ht="12.75">
      <c r="Q274" s="30"/>
      <c r="R274" s="30"/>
      <c r="S274" s="23"/>
    </row>
    <row r="275" spans="17:19" ht="12.75">
      <c r="Q275" s="30"/>
      <c r="R275" s="30"/>
      <c r="S275" s="23"/>
    </row>
    <row r="276" spans="17:19" ht="12.75">
      <c r="Q276" s="30"/>
      <c r="R276" s="30"/>
      <c r="S276" s="23"/>
    </row>
    <row r="277" spans="17:19" ht="12.75">
      <c r="Q277" s="30"/>
      <c r="R277" s="30"/>
      <c r="S277" s="23"/>
    </row>
    <row r="278" spans="17:19" ht="12.75">
      <c r="Q278" s="30"/>
      <c r="R278" s="30"/>
      <c r="S278" s="23"/>
    </row>
    <row r="279" spans="17:19" ht="12.75">
      <c r="Q279" s="30"/>
      <c r="R279" s="30"/>
      <c r="S279" s="23"/>
    </row>
    <row r="280" spans="17:19" ht="12.75">
      <c r="Q280" s="30"/>
      <c r="R280" s="30"/>
      <c r="S280" s="23"/>
    </row>
    <row r="281" spans="17:19" ht="12.75">
      <c r="Q281" s="30"/>
      <c r="R281" s="30"/>
      <c r="S281" s="23"/>
    </row>
    <row r="282" spans="17:19" ht="12.75">
      <c r="Q282" s="30"/>
      <c r="R282" s="30"/>
      <c r="S282" s="23"/>
    </row>
    <row r="283" spans="17:19" ht="12.75">
      <c r="Q283" s="30"/>
      <c r="R283" s="30"/>
      <c r="S283" s="23"/>
    </row>
    <row r="284" spans="17:19" ht="12.75">
      <c r="Q284" s="58"/>
      <c r="R284" s="58"/>
      <c r="S284" s="66"/>
    </row>
    <row r="285" spans="17:19" ht="12.75">
      <c r="Q285" s="30"/>
      <c r="R285" s="30"/>
      <c r="S285" s="23"/>
    </row>
    <row r="286" spans="17:19" ht="12.75">
      <c r="Q286" s="30"/>
      <c r="R286" s="30"/>
      <c r="S286" s="23"/>
    </row>
    <row r="287" spans="17:19" ht="12.75">
      <c r="Q287" s="30"/>
      <c r="R287" s="30"/>
      <c r="S287" s="2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3"/>
  <sheetViews>
    <sheetView workbookViewId="0" topLeftCell="A22">
      <selection activeCell="F40" sqref="F40"/>
    </sheetView>
  </sheetViews>
  <sheetFormatPr defaultColWidth="9.140625" defaultRowHeight="12.75"/>
  <sheetData>
    <row r="1" spans="1:3" ht="12.75">
      <c r="A1" t="s">
        <v>49</v>
      </c>
      <c r="C1" t="s">
        <v>50</v>
      </c>
    </row>
    <row r="2" spans="1:3" ht="12.75">
      <c r="A2" t="s">
        <v>51</v>
      </c>
      <c r="C2" t="s">
        <v>52</v>
      </c>
    </row>
    <row r="3" spans="1:3" ht="12.75">
      <c r="A3" t="s">
        <v>53</v>
      </c>
      <c r="C3" t="s">
        <v>54</v>
      </c>
    </row>
    <row r="4" spans="1:3" ht="12.75">
      <c r="A4" t="s">
        <v>55</v>
      </c>
      <c r="C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spans="1:6" ht="12.75">
      <c r="A9" s="92" t="s">
        <v>61</v>
      </c>
      <c r="B9" s="92"/>
      <c r="C9" s="92"/>
      <c r="D9" s="92"/>
      <c r="E9" s="92"/>
      <c r="F9" s="92"/>
    </row>
    <row r="10" ht="12.75">
      <c r="A10" t="s">
        <v>62</v>
      </c>
    </row>
    <row r="11" spans="1:10" ht="12.75">
      <c r="A11" s="74" t="s">
        <v>63</v>
      </c>
      <c r="B11" s="74"/>
      <c r="C11" s="74"/>
      <c r="D11" s="74"/>
      <c r="E11" s="74"/>
      <c r="F11" s="74"/>
      <c r="G11" s="74"/>
      <c r="H11" s="74"/>
      <c r="I11" s="74"/>
      <c r="J11" s="74"/>
    </row>
    <row r="12" ht="12.75">
      <c r="A12" t="s">
        <v>57</v>
      </c>
    </row>
    <row r="13" spans="1:8" ht="12.75">
      <c r="A13" t="s">
        <v>57</v>
      </c>
      <c r="H13" t="s">
        <v>57</v>
      </c>
    </row>
    <row r="14" spans="1:9" ht="12.75">
      <c r="A14" t="s">
        <v>64</v>
      </c>
      <c r="H14" t="s">
        <v>65</v>
      </c>
      <c r="I14" t="s">
        <v>57</v>
      </c>
    </row>
    <row r="15" spans="1:8" ht="12.75">
      <c r="A15" t="s">
        <v>66</v>
      </c>
      <c r="H15">
        <v>54</v>
      </c>
    </row>
    <row r="16" spans="1:8" ht="12.75">
      <c r="A16" t="s">
        <v>67</v>
      </c>
      <c r="H16" t="s">
        <v>68</v>
      </c>
    </row>
    <row r="17" spans="1:8" ht="12.75">
      <c r="A17" t="s">
        <v>69</v>
      </c>
      <c r="H17">
        <v>2</v>
      </c>
    </row>
    <row r="18" spans="1:8" ht="12.75">
      <c r="A18" t="s">
        <v>70</v>
      </c>
      <c r="H18">
        <v>0.0998</v>
      </c>
    </row>
    <row r="19" spans="1:8" ht="12.75">
      <c r="A19" t="s">
        <v>71</v>
      </c>
      <c r="H19" t="s">
        <v>72</v>
      </c>
    </row>
    <row r="20" spans="1:8" ht="12.75">
      <c r="A20" t="s">
        <v>73</v>
      </c>
      <c r="H20" t="s">
        <v>74</v>
      </c>
    </row>
    <row r="21" spans="1:8" ht="12.75">
      <c r="A21" t="s">
        <v>75</v>
      </c>
      <c r="H21">
        <v>1.0001328559949019</v>
      </c>
    </row>
    <row r="22" spans="1:8" ht="12.75">
      <c r="A22" t="s">
        <v>76</v>
      </c>
      <c r="H22">
        <v>0.0013290716047694487</v>
      </c>
    </row>
    <row r="24" ht="12.75">
      <c r="A24" t="s">
        <v>77</v>
      </c>
    </row>
    <row r="25" spans="1:10" ht="12.75">
      <c r="A25" s="53" t="s">
        <v>78</v>
      </c>
      <c r="B25" s="53"/>
      <c r="C25" s="58"/>
      <c r="D25" s="75"/>
      <c r="E25" s="53"/>
      <c r="F25" s="58"/>
      <c r="G25" s="53"/>
      <c r="H25" s="53"/>
      <c r="I25" s="66"/>
      <c r="J25" s="73"/>
    </row>
    <row r="26" spans="1:10" ht="12.75">
      <c r="A26" s="53" t="s">
        <v>79</v>
      </c>
      <c r="B26" s="53" t="s">
        <v>80</v>
      </c>
      <c r="C26" s="58"/>
      <c r="D26" s="75"/>
      <c r="E26" s="53"/>
      <c r="F26" s="58"/>
      <c r="G26" s="53"/>
      <c r="H26" s="53"/>
      <c r="I26" s="66"/>
      <c r="J26" s="73"/>
    </row>
    <row r="27" spans="1:2" ht="12.75">
      <c r="A27" t="s">
        <v>81</v>
      </c>
      <c r="B27" s="53" t="s">
        <v>82</v>
      </c>
    </row>
    <row r="28" ht="12.75">
      <c r="B28" s="53"/>
    </row>
    <row r="29" spans="1:6" ht="12.75">
      <c r="A29" t="s">
        <v>83</v>
      </c>
      <c r="F29" t="s">
        <v>84</v>
      </c>
    </row>
    <row r="30" spans="2:6" ht="12.75">
      <c r="B30" t="s">
        <v>57</v>
      </c>
      <c r="C30" t="s">
        <v>57</v>
      </c>
      <c r="D30" t="s">
        <v>85</v>
      </c>
      <c r="E30" s="76" t="s">
        <v>86</v>
      </c>
      <c r="F30" s="76" t="s">
        <v>86</v>
      </c>
    </row>
    <row r="31" spans="1:8" ht="12.75">
      <c r="A31" s="20" t="s">
        <v>87</v>
      </c>
      <c r="B31" s="76">
        <v>2410.6889656474905</v>
      </c>
      <c r="C31" s="76">
        <v>2412.3505916219106</v>
      </c>
      <c r="D31" s="23">
        <f aca="true" t="shared" si="0" ref="D31:D40">(B31+C31)/2</f>
        <v>2411.5197786347007</v>
      </c>
      <c r="E31" s="76">
        <f aca="true" t="shared" si="1" ref="E31:E40">B31-C31</f>
        <v>-1.661625974420076</v>
      </c>
      <c r="F31" s="76">
        <f aca="true" t="shared" si="2" ref="F31:F40">ABS(E31)</f>
        <v>1.661625974420076</v>
      </c>
      <c r="H31" t="s">
        <v>57</v>
      </c>
    </row>
    <row r="32" spans="1:6" ht="12.75">
      <c r="A32" s="20" t="s">
        <v>88</v>
      </c>
      <c r="B32" s="76">
        <v>2404.4403165129584</v>
      </c>
      <c r="C32" s="76">
        <v>2403.9992470021725</v>
      </c>
      <c r="D32" s="23">
        <f t="shared" si="0"/>
        <v>2404.219781757565</v>
      </c>
      <c r="E32" s="76">
        <f t="shared" si="1"/>
        <v>0.44106951078583734</v>
      </c>
      <c r="F32" s="76">
        <f t="shared" si="2"/>
        <v>0.44106951078583734</v>
      </c>
    </row>
    <row r="33" spans="1:6" ht="12.75">
      <c r="A33" s="20"/>
      <c r="B33" s="76"/>
      <c r="D33" t="s">
        <v>89</v>
      </c>
      <c r="E33" s="76">
        <f>AVERAGE(E31:E32)</f>
        <v>-0.6102782318171194</v>
      </c>
      <c r="F33" s="76">
        <f>AVERAGE(F31:F32)</f>
        <v>1.0513477426029567</v>
      </c>
    </row>
    <row r="34" spans="1:6" ht="12.75">
      <c r="A34" s="20"/>
      <c r="B34" s="76"/>
      <c r="C34" t="s">
        <v>90</v>
      </c>
      <c r="E34" s="78">
        <f>STDEV(E31:E32)</f>
        <v>1.4868302363594392</v>
      </c>
      <c r="F34" s="78">
        <f>STDEV(F31:F32)</f>
        <v>0.8630637522568418</v>
      </c>
    </row>
    <row r="35" spans="1:6" ht="12.75">
      <c r="A35" s="20"/>
      <c r="B35" s="76"/>
      <c r="E35" s="78"/>
      <c r="F35" s="78"/>
    </row>
    <row r="36" spans="1:7" ht="12.75">
      <c r="A36" s="93">
        <v>581</v>
      </c>
      <c r="B36" s="94">
        <v>2382.3783296018346</v>
      </c>
      <c r="C36" s="94">
        <v>2384.3170506150386</v>
      </c>
      <c r="D36" s="66">
        <f t="shared" si="0"/>
        <v>2383.347690108437</v>
      </c>
      <c r="E36" s="94">
        <f t="shared" si="1"/>
        <v>-1.938721013204031</v>
      </c>
      <c r="F36" s="94">
        <f t="shared" si="2"/>
        <v>1.938721013204031</v>
      </c>
      <c r="G36" t="s">
        <v>91</v>
      </c>
    </row>
    <row r="37" spans="1:7" ht="12.75">
      <c r="A37" s="93">
        <v>580</v>
      </c>
      <c r="B37" s="94">
        <v>2385.826055115007</v>
      </c>
      <c r="C37" s="94">
        <v>2387.125198061999</v>
      </c>
      <c r="D37" s="66">
        <f t="shared" si="0"/>
        <v>2386.475626588503</v>
      </c>
      <c r="E37" s="94">
        <f t="shared" si="1"/>
        <v>-1.2991429469921059</v>
      </c>
      <c r="F37" s="94">
        <f t="shared" si="2"/>
        <v>1.2991429469921059</v>
      </c>
      <c r="G37" t="s">
        <v>92</v>
      </c>
    </row>
    <row r="38" spans="1:7" ht="12.75">
      <c r="A38" s="93">
        <v>579</v>
      </c>
      <c r="B38" s="94">
        <v>2386.42565955208</v>
      </c>
      <c r="C38" s="94">
        <v>2386.835389250747</v>
      </c>
      <c r="D38" s="66">
        <f t="shared" si="0"/>
        <v>2386.630524401414</v>
      </c>
      <c r="E38" s="94">
        <f t="shared" si="1"/>
        <v>-0.40972969866697895</v>
      </c>
      <c r="F38" s="94">
        <f t="shared" si="2"/>
        <v>0.40972969866697895</v>
      </c>
      <c r="G38" t="s">
        <v>93</v>
      </c>
    </row>
    <row r="39" spans="1:7" ht="12.75">
      <c r="A39" s="93">
        <v>578</v>
      </c>
      <c r="B39" s="94">
        <v>2392.821440214196</v>
      </c>
      <c r="C39" s="94">
        <v>2391.702178598326</v>
      </c>
      <c r="D39" s="66">
        <f t="shared" si="0"/>
        <v>2392.261809406261</v>
      </c>
      <c r="E39" s="94">
        <f t="shared" si="1"/>
        <v>1.119261615870073</v>
      </c>
      <c r="F39" s="94">
        <f t="shared" si="2"/>
        <v>1.119261615870073</v>
      </c>
      <c r="G39" t="s">
        <v>94</v>
      </c>
    </row>
    <row r="40" spans="1:7" ht="12.75">
      <c r="A40" s="89">
        <v>577</v>
      </c>
      <c r="B40" s="90">
        <v>2380.749404214452</v>
      </c>
      <c r="C40" s="90">
        <v>2383.5475582541276</v>
      </c>
      <c r="D40" s="91">
        <f t="shared" si="0"/>
        <v>2382.1484812342896</v>
      </c>
      <c r="E40" s="90">
        <f t="shared" si="1"/>
        <v>-2.79815403967541</v>
      </c>
      <c r="F40" s="90">
        <f t="shared" si="2"/>
        <v>2.79815403967541</v>
      </c>
      <c r="G40" t="s">
        <v>95</v>
      </c>
    </row>
    <row r="41" spans="3:6" ht="12.75">
      <c r="C41" s="2"/>
      <c r="E41" s="76"/>
      <c r="F41" s="76"/>
    </row>
    <row r="42" spans="1:6" ht="12.75">
      <c r="A42" s="20" t="s">
        <v>57</v>
      </c>
      <c r="B42" s="72" t="s">
        <v>57</v>
      </c>
      <c r="D42" t="s">
        <v>89</v>
      </c>
      <c r="E42" s="76">
        <f>AVERAGE(E37:E41)</f>
        <v>-0.8469412673661054</v>
      </c>
      <c r="F42" s="76">
        <f>AVERAGE(F37:F41)</f>
        <v>1.406572075301142</v>
      </c>
    </row>
    <row r="43" spans="1:6" ht="12.75">
      <c r="A43" s="20" t="s">
        <v>57</v>
      </c>
      <c r="B43" s="72" t="s">
        <v>57</v>
      </c>
      <c r="C43" t="s">
        <v>90</v>
      </c>
      <c r="E43" s="78">
        <f>STDEV(E37:E41)</f>
        <v>1.6400025788323371</v>
      </c>
      <c r="F43" s="78">
        <f>STDEV(F37:F41)</f>
        <v>1.004039077116876</v>
      </c>
    </row>
    <row r="44" spans="1:2" ht="12.75">
      <c r="A44" t="s">
        <v>57</v>
      </c>
      <c r="B44" t="s">
        <v>57</v>
      </c>
    </row>
    <row r="45" ht="12.75">
      <c r="A45" t="s">
        <v>96</v>
      </c>
    </row>
    <row r="46" ht="12.75">
      <c r="A46" t="s">
        <v>97</v>
      </c>
    </row>
    <row r="47" ht="12.75">
      <c r="A47" t="s">
        <v>98</v>
      </c>
    </row>
    <row r="53" spans="1:10" ht="12.75">
      <c r="A53" s="77" t="s">
        <v>99</v>
      </c>
      <c r="B53" s="77"/>
      <c r="C53" s="77"/>
      <c r="D53" s="77"/>
      <c r="E53" s="77"/>
      <c r="F53" s="77"/>
      <c r="G53" s="77"/>
      <c r="H53" s="77"/>
      <c r="I53" s="77"/>
      <c r="J53" s="77"/>
    </row>
    <row r="54" spans="1:8" ht="12.75">
      <c r="A54" t="s">
        <v>100</v>
      </c>
      <c r="H54" t="s">
        <v>101</v>
      </c>
    </row>
    <row r="55" spans="1:8" ht="12.75">
      <c r="A55" t="s">
        <v>102</v>
      </c>
      <c r="H55">
        <v>29.679</v>
      </c>
    </row>
    <row r="56" spans="1:8" ht="12.75">
      <c r="A56" t="s">
        <v>103</v>
      </c>
      <c r="H56" t="s">
        <v>104</v>
      </c>
    </row>
    <row r="57" spans="1:8" ht="12.75">
      <c r="A57" t="s">
        <v>75</v>
      </c>
      <c r="H57">
        <v>0.999842123971889</v>
      </c>
    </row>
    <row r="58" spans="1:8" ht="12.75">
      <c r="A58" t="s">
        <v>76</v>
      </c>
      <c r="H58">
        <v>0.0002659415727986041</v>
      </c>
    </row>
    <row r="59" spans="1:8" ht="12.75">
      <c r="A59" t="s">
        <v>105</v>
      </c>
      <c r="H59" t="s">
        <v>106</v>
      </c>
    </row>
    <row r="60" spans="1:8" ht="12.75">
      <c r="A60" t="s">
        <v>107</v>
      </c>
      <c r="H60" t="s">
        <v>108</v>
      </c>
    </row>
    <row r="61" spans="1:8" ht="12.75">
      <c r="A61" t="s">
        <v>109</v>
      </c>
      <c r="H61" t="s">
        <v>110</v>
      </c>
    </row>
    <row r="62" spans="1:8" ht="12.75">
      <c r="A62" t="s">
        <v>111</v>
      </c>
      <c r="H62">
        <v>2177.5</v>
      </c>
    </row>
    <row r="63" ht="12.75">
      <c r="A63" t="s">
        <v>57</v>
      </c>
    </row>
    <row r="64" spans="1:8" ht="12.75">
      <c r="A64" t="s">
        <v>112</v>
      </c>
      <c r="H64" t="s">
        <v>113</v>
      </c>
    </row>
    <row r="65" spans="1:8" ht="12.75">
      <c r="A65" t="s">
        <v>57</v>
      </c>
      <c r="H65" t="s">
        <v>57</v>
      </c>
    </row>
    <row r="68" ht="12.75">
      <c r="A68" t="s">
        <v>77</v>
      </c>
    </row>
    <row r="69" spans="1:10" ht="12.75">
      <c r="A69" s="53" t="s">
        <v>114</v>
      </c>
      <c r="B69" s="53"/>
      <c r="C69" s="58"/>
      <c r="D69" s="75"/>
      <c r="E69" s="53"/>
      <c r="F69" s="58"/>
      <c r="G69" s="53"/>
      <c r="H69" s="53"/>
      <c r="I69" s="66"/>
      <c r="J69" s="73"/>
    </row>
    <row r="70" spans="1:10" ht="12.75">
      <c r="A70" s="53" t="s">
        <v>79</v>
      </c>
      <c r="B70" s="53" t="s">
        <v>80</v>
      </c>
      <c r="C70" s="58"/>
      <c r="D70" s="75"/>
      <c r="E70" s="53"/>
      <c r="F70" s="58"/>
      <c r="G70" s="53"/>
      <c r="H70" s="53"/>
      <c r="I70" s="66"/>
      <c r="J70" s="73" t="s">
        <v>115</v>
      </c>
    </row>
    <row r="71" spans="1:10" ht="12.75">
      <c r="A71" t="s">
        <v>81</v>
      </c>
      <c r="B71" s="53" t="s">
        <v>116</v>
      </c>
      <c r="J71" s="73" t="s">
        <v>115</v>
      </c>
    </row>
    <row r="73" spans="1:11" ht="12.75">
      <c r="A73" s="53" t="s">
        <v>79</v>
      </c>
      <c r="B73" s="53" t="s">
        <v>117</v>
      </c>
      <c r="C73" s="58"/>
      <c r="D73" s="75"/>
      <c r="E73" s="53"/>
      <c r="F73" s="58"/>
      <c r="G73" s="53"/>
      <c r="H73" s="53"/>
      <c r="I73" s="66"/>
      <c r="K73" s="73" t="s">
        <v>118</v>
      </c>
    </row>
    <row r="74" spans="1:11" ht="12.75">
      <c r="A74" t="s">
        <v>81</v>
      </c>
      <c r="B74" s="53" t="s">
        <v>119</v>
      </c>
      <c r="K74" s="73" t="s">
        <v>118</v>
      </c>
    </row>
    <row r="76" spans="1:10" ht="12.75">
      <c r="A76" t="s">
        <v>83</v>
      </c>
      <c r="F76" t="s">
        <v>84</v>
      </c>
      <c r="J76" t="s">
        <v>57</v>
      </c>
    </row>
    <row r="77" spans="2:6" ht="12.75">
      <c r="B77" t="s">
        <v>57</v>
      </c>
      <c r="C77" t="s">
        <v>57</v>
      </c>
      <c r="D77" t="s">
        <v>85</v>
      </c>
      <c r="E77" s="76" t="s">
        <v>86</v>
      </c>
      <c r="F77" s="76" t="s">
        <v>86</v>
      </c>
    </row>
    <row r="78" spans="1:6" ht="12.75">
      <c r="A78" t="s">
        <v>87</v>
      </c>
      <c r="B78" s="23">
        <v>2388.35794478255</v>
      </c>
      <c r="C78" s="23">
        <v>2389.667140283041</v>
      </c>
      <c r="D78" s="23">
        <f aca="true" t="shared" si="3" ref="D78:D87">(B78+C78)/2</f>
        <v>2389.0125425327956</v>
      </c>
      <c r="E78" s="76">
        <f aca="true" t="shared" si="4" ref="E78:E87">B78-C78</f>
        <v>-1.3091955004911142</v>
      </c>
      <c r="F78" s="76">
        <f aca="true" t="shared" si="5" ref="F78:F87">ABS(E78)</f>
        <v>1.3091955004911142</v>
      </c>
    </row>
    <row r="79" spans="1:6" ht="12.75">
      <c r="A79" s="20" t="s">
        <v>88</v>
      </c>
      <c r="B79" s="23">
        <v>2405.1387803791727</v>
      </c>
      <c r="C79" s="23">
        <v>2404.164367227374</v>
      </c>
      <c r="D79" s="23">
        <f t="shared" si="3"/>
        <v>2404.651573803273</v>
      </c>
      <c r="E79" s="76">
        <f t="shared" si="4"/>
        <v>0.9744131517986716</v>
      </c>
      <c r="F79" s="76">
        <f t="shared" si="5"/>
        <v>0.9744131517986716</v>
      </c>
    </row>
    <row r="80" spans="1:6" ht="12.75">
      <c r="A80" s="20"/>
      <c r="B80" s="23"/>
      <c r="D80" t="s">
        <v>89</v>
      </c>
      <c r="E80" s="76">
        <f>AVERAGE(E78:E79)</f>
        <v>-0.1673911743462213</v>
      </c>
      <c r="F80" s="76">
        <f>AVERAGE(F78:F79)</f>
        <v>1.141804326144893</v>
      </c>
    </row>
    <row r="81" spans="1:6" ht="12.75">
      <c r="A81" s="20"/>
      <c r="B81" s="23"/>
      <c r="C81" t="s">
        <v>90</v>
      </c>
      <c r="E81" s="78">
        <f>STDEV(E78:E79)</f>
        <v>1.6147551636103803</v>
      </c>
      <c r="F81" s="78">
        <f>STDEV(F78:F79)</f>
        <v>0.23672686898198542</v>
      </c>
    </row>
    <row r="82" spans="1:6" ht="12.75">
      <c r="A82" s="20"/>
      <c r="B82" s="23"/>
      <c r="C82" s="23"/>
      <c r="D82" s="23"/>
      <c r="E82" s="76"/>
      <c r="F82" s="76"/>
    </row>
    <row r="83" spans="1:7" ht="12.75">
      <c r="A83" s="56">
        <v>581</v>
      </c>
      <c r="B83" s="23">
        <v>2382.472446003161</v>
      </c>
      <c r="C83" s="2">
        <v>2381.2402316517573</v>
      </c>
      <c r="D83" s="23">
        <f t="shared" si="3"/>
        <v>2381.8563388274592</v>
      </c>
      <c r="E83" s="76">
        <f t="shared" si="4"/>
        <v>1.2322143514038544</v>
      </c>
      <c r="F83" s="76">
        <f t="shared" si="5"/>
        <v>1.2322143514038544</v>
      </c>
      <c r="G83" t="s">
        <v>91</v>
      </c>
    </row>
    <row r="84" spans="1:7" ht="12.75">
      <c r="A84" s="56">
        <v>580</v>
      </c>
      <c r="B84" s="2">
        <v>2379.081856188828</v>
      </c>
      <c r="C84" s="2">
        <v>2379.993014690556</v>
      </c>
      <c r="D84" s="23">
        <f t="shared" si="3"/>
        <v>2379.5374354396918</v>
      </c>
      <c r="E84" s="76">
        <f t="shared" si="4"/>
        <v>-0.9111585017276411</v>
      </c>
      <c r="F84" s="76">
        <f t="shared" si="5"/>
        <v>0.9111585017276411</v>
      </c>
      <c r="G84" t="s">
        <v>92</v>
      </c>
    </row>
    <row r="85" spans="1:7" ht="12.75">
      <c r="A85" s="56">
        <v>579</v>
      </c>
      <c r="B85" s="2">
        <v>2379.068853927003</v>
      </c>
      <c r="C85" s="2">
        <v>2378.011670023242</v>
      </c>
      <c r="D85" s="23">
        <f t="shared" si="3"/>
        <v>2378.5402619751226</v>
      </c>
      <c r="E85" s="76">
        <f t="shared" si="4"/>
        <v>1.0571839037611426</v>
      </c>
      <c r="F85" s="76">
        <f t="shared" si="5"/>
        <v>1.0571839037611426</v>
      </c>
      <c r="G85" t="s">
        <v>93</v>
      </c>
    </row>
    <row r="86" spans="1:7" ht="12.75">
      <c r="A86" s="56">
        <v>578</v>
      </c>
      <c r="B86" s="2">
        <v>2379.5219327429013</v>
      </c>
      <c r="C86" s="2">
        <v>2379.796980589196</v>
      </c>
      <c r="D86" s="23">
        <f t="shared" si="3"/>
        <v>2379.6594566660488</v>
      </c>
      <c r="E86" s="76">
        <f t="shared" si="4"/>
        <v>-0.2750478462949104</v>
      </c>
      <c r="F86" s="76">
        <f t="shared" si="5"/>
        <v>0.2750478462949104</v>
      </c>
      <c r="G86" t="s">
        <v>94</v>
      </c>
    </row>
    <row r="87" spans="1:7" ht="12.75">
      <c r="A87" s="56">
        <v>577</v>
      </c>
      <c r="B87" s="2">
        <v>2378.2317083002786</v>
      </c>
      <c r="C87" s="2">
        <v>2378.671784854351</v>
      </c>
      <c r="D87" s="23">
        <f t="shared" si="3"/>
        <v>2378.4517465773147</v>
      </c>
      <c r="E87" s="76">
        <f t="shared" si="4"/>
        <v>-0.44007655407222046</v>
      </c>
      <c r="F87" s="76">
        <f t="shared" si="5"/>
        <v>0.44007655407222046</v>
      </c>
      <c r="G87" t="s">
        <v>95</v>
      </c>
    </row>
    <row r="88" spans="4:6" ht="12.75">
      <c r="D88" t="s">
        <v>89</v>
      </c>
      <c r="E88" s="76">
        <f>AVERAGE(E83:E87)</f>
        <v>0.132623070614045</v>
      </c>
      <c r="F88" s="76">
        <f>AVERAGE(F83:F87)</f>
        <v>0.7831362314519538</v>
      </c>
    </row>
    <row r="89" spans="3:6" ht="12.75">
      <c r="C89" t="s">
        <v>90</v>
      </c>
      <c r="E89" s="78">
        <f>STDEV(E83:E87)</f>
        <v>0.9549311658894437</v>
      </c>
      <c r="F89" s="78">
        <f>STDEV(F83:F87)</f>
        <v>0.40896415967036104</v>
      </c>
    </row>
    <row r="92" ht="12.75">
      <c r="A92" t="s">
        <v>120</v>
      </c>
    </row>
    <row r="93" ht="12.75">
      <c r="A93" t="s">
        <v>121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2"/>
  <sheetViews>
    <sheetView zoomScale="75" zoomScaleNormal="75" workbookViewId="0" topLeftCell="A1">
      <selection activeCell="A1" sqref="A1:BP16384"/>
    </sheetView>
  </sheetViews>
  <sheetFormatPr defaultColWidth="9.140625" defaultRowHeight="12.75"/>
  <cols>
    <col min="1" max="1" width="5.28125" style="20" customWidth="1"/>
    <col min="2" max="2" width="6.421875" style="19" customWidth="1"/>
    <col min="3" max="3" width="8.28125" style="3" customWidth="1"/>
    <col min="4" max="4" width="7.7109375" style="32" customWidth="1"/>
    <col min="5" max="5" width="8.57421875" style="32" customWidth="1"/>
    <col min="6" max="6" width="7.7109375" style="32" customWidth="1"/>
    <col min="7" max="7" width="7.57421875" style="32" customWidth="1"/>
    <col min="8" max="8" width="6.57421875" style="3" customWidth="1"/>
    <col min="9" max="9" width="7.28125" style="40" customWidth="1"/>
    <col min="10" max="10" width="7.57421875" style="2" customWidth="1"/>
    <col min="11" max="11" width="8.7109375" style="3" customWidth="1"/>
    <col min="12" max="12" width="6.8515625" style="2" customWidth="1"/>
    <col min="13" max="13" width="7.8515625" style="27" customWidth="1"/>
    <col min="14" max="14" width="6.8515625" style="46" customWidth="1"/>
    <col min="15" max="15" width="6.8515625" style="1" customWidth="1"/>
    <col min="16" max="16" width="6.140625" style="1" customWidth="1"/>
    <col min="17" max="17" width="6.57421875" style="2" customWidth="1"/>
    <col min="18" max="18" width="6.421875" style="1" customWidth="1"/>
    <col min="19" max="19" width="5.7109375" style="1" customWidth="1"/>
    <col min="20" max="20" width="6.421875" style="1" customWidth="1"/>
    <col min="21" max="21" width="6.8515625" style="2" customWidth="1"/>
    <col min="22" max="22" width="6.7109375" style="1" customWidth="1"/>
    <col min="23" max="23" width="8.28125" style="3" customWidth="1"/>
    <col min="24" max="26" width="8.28125" style="32" customWidth="1"/>
    <col min="27" max="27" width="8.28125" style="3" customWidth="1"/>
    <col min="28" max="28" width="16.8515625" style="3" customWidth="1"/>
    <col min="29" max="29" width="13.421875" style="1" customWidth="1"/>
    <col min="30" max="30" width="5.28125" style="1" customWidth="1"/>
    <col min="31" max="31" width="7.8515625" style="1" customWidth="1"/>
    <col min="32" max="32" width="6.28125" style="1" customWidth="1"/>
    <col min="33" max="16384" width="8.8515625" style="1" customWidth="1"/>
  </cols>
  <sheetData>
    <row r="1" spans="1:32" ht="12.75">
      <c r="A1" s="24" t="s">
        <v>0</v>
      </c>
      <c r="O1" s="3"/>
      <c r="P1" s="3"/>
      <c r="R1" s="3"/>
      <c r="S1" s="3"/>
      <c r="T1" s="3"/>
      <c r="V1" s="3"/>
      <c r="AC1" s="3"/>
      <c r="AD1" s="3"/>
      <c r="AE1" s="3"/>
      <c r="AF1" s="3"/>
    </row>
    <row r="2" spans="1:32" ht="12.75">
      <c r="A2" s="24" t="s">
        <v>1</v>
      </c>
      <c r="O2" s="3"/>
      <c r="P2" s="3"/>
      <c r="R2" s="3"/>
      <c r="S2" s="3"/>
      <c r="T2" s="3"/>
      <c r="V2" s="3"/>
      <c r="AC2" s="3"/>
      <c r="AD2" s="3"/>
      <c r="AE2" s="3"/>
      <c r="AF2" s="3"/>
    </row>
    <row r="3" spans="1:32" ht="12.75">
      <c r="A3" s="24" t="s">
        <v>2</v>
      </c>
      <c r="B3"/>
      <c r="C3"/>
      <c r="D3"/>
      <c r="E3"/>
      <c r="F3"/>
      <c r="G3"/>
      <c r="H3"/>
      <c r="I3"/>
      <c r="J3"/>
      <c r="O3" s="3"/>
      <c r="P3" s="3"/>
      <c r="R3" s="3"/>
      <c r="S3" s="3"/>
      <c r="T3" s="3"/>
      <c r="V3" s="3"/>
      <c r="AC3" s="3"/>
      <c r="AD3" s="3"/>
      <c r="AE3" s="3"/>
      <c r="AF3" s="3"/>
    </row>
    <row r="4" spans="15:32" ht="12.75">
      <c r="O4" s="3"/>
      <c r="P4" s="3"/>
      <c r="R4" s="3"/>
      <c r="S4" s="3"/>
      <c r="T4" s="3"/>
      <c r="V4" s="3"/>
      <c r="AC4" s="3"/>
      <c r="AD4" s="3"/>
      <c r="AE4" s="3"/>
      <c r="AF4" s="3"/>
    </row>
    <row r="6" spans="1:33" s="4" customFormat="1" ht="12.75">
      <c r="A6" s="21"/>
      <c r="B6" s="36" t="s">
        <v>122</v>
      </c>
      <c r="C6" s="7"/>
      <c r="D6" s="33"/>
      <c r="E6" s="33"/>
      <c r="F6" s="33"/>
      <c r="G6" s="33"/>
      <c r="H6" s="7"/>
      <c r="I6" s="41"/>
      <c r="J6" s="6"/>
      <c r="K6" s="7"/>
      <c r="L6" s="6"/>
      <c r="M6" s="28"/>
      <c r="N6" s="47"/>
      <c r="O6" s="6"/>
      <c r="P6" s="7"/>
      <c r="Q6" s="6"/>
      <c r="R6" s="7"/>
      <c r="S6" s="7"/>
      <c r="T6" s="7"/>
      <c r="U6" s="6"/>
      <c r="V6" s="7"/>
      <c r="W6" s="7"/>
      <c r="X6" s="33"/>
      <c r="Y6" s="33"/>
      <c r="Z6" s="33"/>
      <c r="AA6" s="7"/>
      <c r="AB6" s="7"/>
      <c r="AC6" s="7"/>
      <c r="AD6" s="7"/>
      <c r="AE6" s="7"/>
      <c r="AF6" s="7"/>
      <c r="AG6" s="5"/>
    </row>
    <row r="7" spans="1:38" s="4" customFormat="1" ht="12.75">
      <c r="A7" s="21"/>
      <c r="B7" s="36" t="s">
        <v>123</v>
      </c>
      <c r="C7" s="7"/>
      <c r="D7" s="33"/>
      <c r="E7" s="33"/>
      <c r="F7" s="33"/>
      <c r="G7" s="33"/>
      <c r="H7" s="7"/>
      <c r="I7" s="41"/>
      <c r="J7" s="6"/>
      <c r="K7" s="7"/>
      <c r="L7" s="6"/>
      <c r="M7" s="28"/>
      <c r="N7" s="47"/>
      <c r="O7" s="6"/>
      <c r="P7" s="7"/>
      <c r="Q7" s="6"/>
      <c r="R7" s="7"/>
      <c r="S7" s="7"/>
      <c r="T7" s="7"/>
      <c r="U7" s="6"/>
      <c r="V7" s="7"/>
      <c r="W7" s="7"/>
      <c r="X7" s="33"/>
      <c r="Y7" s="33"/>
      <c r="Z7" s="33"/>
      <c r="AA7" s="7"/>
      <c r="AB7" s="7"/>
      <c r="AC7" s="7"/>
      <c r="AD7" s="7"/>
      <c r="AE7" s="7"/>
      <c r="AF7" s="7"/>
      <c r="AG7" s="5"/>
      <c r="AL7" s="5"/>
    </row>
    <row r="8" spans="9:38" ht="12.75">
      <c r="I8" s="42"/>
      <c r="O8" s="2"/>
      <c r="P8" s="3"/>
      <c r="R8" s="3"/>
      <c r="S8" s="3"/>
      <c r="T8" s="3"/>
      <c r="V8" s="3"/>
      <c r="AC8" s="3"/>
      <c r="AD8" s="3"/>
      <c r="AE8" s="3"/>
      <c r="AF8" s="3"/>
      <c r="AL8" s="5"/>
    </row>
    <row r="9" spans="2:29" ht="12.75">
      <c r="B9" s="8" t="s">
        <v>3</v>
      </c>
      <c r="C9" s="31" t="s">
        <v>4</v>
      </c>
      <c r="D9" s="34" t="s">
        <v>4</v>
      </c>
      <c r="E9" s="34" t="s">
        <v>4</v>
      </c>
      <c r="F9" s="34" t="s">
        <v>4</v>
      </c>
      <c r="G9" s="34" t="s">
        <v>4</v>
      </c>
      <c r="H9" s="45" t="s">
        <v>4</v>
      </c>
      <c r="I9" s="43"/>
      <c r="J9" s="9" t="s">
        <v>4</v>
      </c>
      <c r="K9" s="31" t="s">
        <v>4</v>
      </c>
      <c r="L9" s="9" t="s">
        <v>4</v>
      </c>
      <c r="M9" s="29" t="s">
        <v>5</v>
      </c>
      <c r="N9" s="12"/>
      <c r="O9" s="3"/>
      <c r="P9" s="3"/>
      <c r="R9" s="3"/>
      <c r="S9" s="3"/>
      <c r="T9" s="3"/>
      <c r="V9" s="3"/>
      <c r="W9" s="31" t="s">
        <v>4</v>
      </c>
      <c r="X9" s="34"/>
      <c r="Y9" s="34"/>
      <c r="Z9" s="34"/>
      <c r="AA9" s="31"/>
      <c r="AB9" s="31" t="s">
        <v>4</v>
      </c>
      <c r="AC9" s="3"/>
    </row>
    <row r="10" spans="2:28" ht="12.75">
      <c r="B10" s="8" t="s">
        <v>7</v>
      </c>
      <c r="C10" s="11" t="s">
        <v>7</v>
      </c>
      <c r="D10" s="34" t="s">
        <v>8</v>
      </c>
      <c r="E10" s="34" t="s">
        <v>9</v>
      </c>
      <c r="F10" s="34" t="s">
        <v>8</v>
      </c>
      <c r="G10" s="34" t="s">
        <v>10</v>
      </c>
      <c r="H10" s="31" t="s">
        <v>11</v>
      </c>
      <c r="I10" s="43" t="s">
        <v>12</v>
      </c>
      <c r="J10" s="39" t="s">
        <v>13</v>
      </c>
      <c r="K10" s="31" t="s">
        <v>14</v>
      </c>
      <c r="L10" s="9" t="s">
        <v>14</v>
      </c>
      <c r="M10" s="29" t="s">
        <v>15</v>
      </c>
      <c r="N10" s="12" t="s">
        <v>14</v>
      </c>
      <c r="O10" s="11" t="s">
        <v>14</v>
      </c>
      <c r="P10" s="11" t="s">
        <v>16</v>
      </c>
      <c r="Q10" s="12" t="s">
        <v>17</v>
      </c>
      <c r="R10" s="11" t="s">
        <v>18</v>
      </c>
      <c r="S10" s="11" t="s">
        <v>19</v>
      </c>
      <c r="T10" s="11" t="s">
        <v>20</v>
      </c>
      <c r="U10" s="9" t="s">
        <v>21</v>
      </c>
      <c r="V10" s="8" t="s">
        <v>22</v>
      </c>
      <c r="W10" s="11" t="s">
        <v>7</v>
      </c>
      <c r="X10" s="29" t="s">
        <v>23</v>
      </c>
      <c r="Y10" s="29" t="s">
        <v>24</v>
      </c>
      <c r="Z10" s="29" t="s">
        <v>25</v>
      </c>
      <c r="AA10" s="11" t="s">
        <v>25</v>
      </c>
      <c r="AB10" s="11" t="s">
        <v>7</v>
      </c>
    </row>
    <row r="11" spans="1:29" ht="12.75">
      <c r="A11" s="22" t="s">
        <v>27</v>
      </c>
      <c r="B11" s="8" t="s">
        <v>28</v>
      </c>
      <c r="C11" s="11" t="s">
        <v>29</v>
      </c>
      <c r="D11" s="34" t="s">
        <v>30</v>
      </c>
      <c r="E11" s="34"/>
      <c r="F11" s="34" t="s">
        <v>30</v>
      </c>
      <c r="G11" s="34"/>
      <c r="H11" s="31"/>
      <c r="I11" s="43"/>
      <c r="J11" s="9"/>
      <c r="K11" s="31" t="s">
        <v>31</v>
      </c>
      <c r="L11" s="9" t="s">
        <v>32</v>
      </c>
      <c r="N11" s="46" t="s">
        <v>33</v>
      </c>
      <c r="O11" s="11" t="s">
        <v>34</v>
      </c>
      <c r="P11" s="11" t="s">
        <v>35</v>
      </c>
      <c r="Q11" s="12" t="s">
        <v>35</v>
      </c>
      <c r="R11" s="11" t="s">
        <v>35</v>
      </c>
      <c r="S11" s="11"/>
      <c r="T11" s="11"/>
      <c r="U11" s="9" t="s">
        <v>36</v>
      </c>
      <c r="V11" s="8"/>
      <c r="W11" s="11" t="s">
        <v>29</v>
      </c>
      <c r="X11" s="29" t="s">
        <v>31</v>
      </c>
      <c r="Y11" s="29" t="s">
        <v>37</v>
      </c>
      <c r="Z11" s="29" t="s">
        <v>31</v>
      </c>
      <c r="AA11" s="11" t="s">
        <v>38</v>
      </c>
      <c r="AB11" s="11" t="s">
        <v>29</v>
      </c>
      <c r="AC11" s="13" t="s">
        <v>39</v>
      </c>
    </row>
    <row r="12" spans="1:29" ht="12.75">
      <c r="A12" s="25" t="s">
        <v>40</v>
      </c>
      <c r="B12" s="14" t="s">
        <v>40</v>
      </c>
      <c r="C12" s="16" t="s">
        <v>40</v>
      </c>
      <c r="D12" s="26" t="s">
        <v>40</v>
      </c>
      <c r="E12" s="26"/>
      <c r="F12" s="26" t="s">
        <v>40</v>
      </c>
      <c r="G12" s="26" t="s">
        <v>40</v>
      </c>
      <c r="H12" s="16" t="s">
        <v>40</v>
      </c>
      <c r="I12" s="44"/>
      <c r="J12" s="15"/>
      <c r="K12" s="16"/>
      <c r="L12" s="15"/>
      <c r="M12" s="26" t="s">
        <v>40</v>
      </c>
      <c r="N12" s="15" t="s">
        <v>40</v>
      </c>
      <c r="O12" s="16" t="s">
        <v>40</v>
      </c>
      <c r="P12" s="16" t="s">
        <v>40</v>
      </c>
      <c r="Q12" s="15" t="s">
        <v>40</v>
      </c>
      <c r="R12" s="16" t="s">
        <v>40</v>
      </c>
      <c r="S12" s="16"/>
      <c r="T12" s="16"/>
      <c r="U12" s="15" t="s">
        <v>40</v>
      </c>
      <c r="V12" s="14"/>
      <c r="W12" s="16" t="s">
        <v>40</v>
      </c>
      <c r="X12" s="26"/>
      <c r="Y12" s="26"/>
      <c r="Z12" s="26"/>
      <c r="AA12" s="16"/>
      <c r="AB12" s="16" t="s">
        <v>40</v>
      </c>
      <c r="AC12" s="14" t="s">
        <v>40</v>
      </c>
    </row>
    <row r="13" spans="1:38" ht="12.75">
      <c r="A13" s="52">
        <v>500</v>
      </c>
      <c r="B13">
        <v>0</v>
      </c>
      <c r="C13" s="30">
        <v>2.513</v>
      </c>
      <c r="D13" s="35">
        <v>7.6011</v>
      </c>
      <c r="E13" s="35">
        <v>32.6027</v>
      </c>
      <c r="F13" s="35">
        <v>7.6011</v>
      </c>
      <c r="G13" s="35">
        <v>1.0622</v>
      </c>
      <c r="H13" s="30">
        <v>85.4122</v>
      </c>
      <c r="I13" s="42">
        <f>((999.842594+6.794*10^-2*D13-9.0953*10^-3*D13^2+1.001685*10^-4*D13^3-1.12*10^-6*D13^4+6.536*10^-9*D13^5)+(0.8245-0.00409*D13+7.6438*10^-5*D13^2-8.2467*10^-7*D13^3+5.3875*10^-9*D13^4)*E13+(-5.72466*10^-3+1.0227*10^-4*D13-1.6546*10^-6*D13^2)*E13^1.5+4.8314*10^-4*E13^2)-1000</f>
        <v>25.448829245766774</v>
      </c>
      <c r="J13" s="23"/>
      <c r="K13" s="30">
        <v>274.03647</v>
      </c>
      <c r="L13" s="23">
        <v>6.29221</v>
      </c>
      <c r="N13" s="48"/>
      <c r="O13" s="38"/>
      <c r="P13" s="30">
        <v>14.43042</v>
      </c>
      <c r="Q13" s="23">
        <v>1.351499</v>
      </c>
      <c r="R13" s="30">
        <v>22.06987</v>
      </c>
      <c r="S13" s="23">
        <f>R13/P13</f>
        <v>1.5293990057115456</v>
      </c>
      <c r="T13" s="23">
        <f aca="true" t="shared" si="0" ref="T13:T34">P13/Q13</f>
        <v>10.677344193373433</v>
      </c>
      <c r="U13" s="50">
        <v>0.409</v>
      </c>
      <c r="V13" s="17"/>
      <c r="W13" s="30">
        <v>2.513</v>
      </c>
      <c r="X13" s="35"/>
      <c r="Y13" s="35"/>
      <c r="Z13" s="35"/>
      <c r="AA13" s="30"/>
      <c r="AB13" s="30">
        <v>2.513</v>
      </c>
      <c r="AC13" s="37"/>
      <c r="AG13" s="18"/>
      <c r="AH13" s="18"/>
      <c r="AL13" s="10"/>
    </row>
    <row r="14" spans="1:28" ht="12.75">
      <c r="A14" s="52">
        <v>499</v>
      </c>
      <c r="B14">
        <v>10</v>
      </c>
      <c r="C14" s="30">
        <v>11.22</v>
      </c>
      <c r="D14" s="35">
        <v>7.4454</v>
      </c>
      <c r="E14" s="35">
        <v>32.648</v>
      </c>
      <c r="F14" s="35">
        <v>7.4454</v>
      </c>
      <c r="G14" s="35">
        <v>1.2034</v>
      </c>
      <c r="H14" s="30">
        <v>85.4122</v>
      </c>
      <c r="I14" s="42">
        <f aca="true" t="shared" si="1" ref="I14:I34">((999.842594+6.794*10^-2*D14-9.0953*10^-3*D14^2+1.001685*10^-4*D14^3-1.12*10^-6*D14^4+6.536*10^-9*D14^5)+(0.8245-0.00409*D14+7.6438*10^-5*D14^2-8.2467*10^-7*D14^3+5.3875*10^-9*D14^4)*E14+(-5.72466*10^-3+1.0227*10^-4*D14-1.6546*10^-6*D14^2)*E14^1.5+4.8314*10^-4*E14^2)-1000</f>
        <v>25.50615029050755</v>
      </c>
      <c r="K14" s="30">
        <v>275.12737</v>
      </c>
      <c r="L14" s="23">
        <v>6.31762</v>
      </c>
      <c r="M14" s="27">
        <v>32.6451</v>
      </c>
      <c r="N14" s="46">
        <v>7.18</v>
      </c>
      <c r="O14" s="38">
        <f>(N14*1000/22.4)/(1+I14/1000)</f>
        <v>312.56342460248754</v>
      </c>
      <c r="P14" s="30">
        <v>14.90423</v>
      </c>
      <c r="Q14" s="23">
        <v>1.379109</v>
      </c>
      <c r="R14" s="30">
        <v>22.06097</v>
      </c>
      <c r="S14" s="23">
        <f aca="true" t="shared" si="2" ref="S14:S34">R14/P14</f>
        <v>1.4801818007371061</v>
      </c>
      <c r="T14" s="23">
        <f t="shared" si="0"/>
        <v>10.807144322892535</v>
      </c>
      <c r="U14" s="2">
        <v>0.475</v>
      </c>
      <c r="V14" s="1" t="s">
        <v>41</v>
      </c>
      <c r="W14" s="30">
        <v>11.22</v>
      </c>
      <c r="X14" s="35"/>
      <c r="Y14" s="35"/>
      <c r="Z14" s="35"/>
      <c r="AA14" s="30"/>
      <c r="AB14" s="30">
        <v>11.22</v>
      </c>
    </row>
    <row r="15" spans="1:28" ht="12.75">
      <c r="A15" s="52">
        <v>498</v>
      </c>
      <c r="B15">
        <v>25</v>
      </c>
      <c r="C15" s="30">
        <v>26.692</v>
      </c>
      <c r="D15" s="35">
        <v>7.0919</v>
      </c>
      <c r="E15" s="35">
        <v>32.6736</v>
      </c>
      <c r="F15" s="35">
        <v>7.0919</v>
      </c>
      <c r="G15" s="35">
        <v>1.2308</v>
      </c>
      <c r="H15" s="30">
        <v>85.8393</v>
      </c>
      <c r="I15" s="42">
        <f t="shared" si="1"/>
        <v>25.57461867583629</v>
      </c>
      <c r="K15" s="30">
        <v>275.99579</v>
      </c>
      <c r="L15" s="23">
        <v>6.33798</v>
      </c>
      <c r="P15" s="30">
        <v>15.27236</v>
      </c>
      <c r="Q15" s="23">
        <v>1.406714</v>
      </c>
      <c r="R15" s="30">
        <v>22.42823</v>
      </c>
      <c r="S15" s="23">
        <f t="shared" si="2"/>
        <v>1.4685503746637716</v>
      </c>
      <c r="T15" s="23">
        <f t="shared" si="0"/>
        <v>10.856762639740559</v>
      </c>
      <c r="U15" s="2">
        <v>0.473</v>
      </c>
      <c r="W15" s="30">
        <v>26.692</v>
      </c>
      <c r="X15" s="35"/>
      <c r="Y15" s="35"/>
      <c r="Z15" s="35"/>
      <c r="AA15" s="30"/>
      <c r="AB15" s="30">
        <v>26.692</v>
      </c>
    </row>
    <row r="16" spans="1:28" ht="12.75">
      <c r="A16" s="52">
        <v>497</v>
      </c>
      <c r="B16">
        <v>50</v>
      </c>
      <c r="C16" s="30">
        <v>52.101</v>
      </c>
      <c r="D16" s="35">
        <v>5.5217</v>
      </c>
      <c r="E16" s="35">
        <v>32.7488</v>
      </c>
      <c r="F16" s="35">
        <v>5.5217</v>
      </c>
      <c r="G16" s="35">
        <v>0.68462</v>
      </c>
      <c r="H16" s="30">
        <v>87.9261</v>
      </c>
      <c r="I16" s="42">
        <f t="shared" si="1"/>
        <v>25.83169784032816</v>
      </c>
      <c r="K16" s="30">
        <v>273.52417</v>
      </c>
      <c r="L16" s="23">
        <v>6.2828</v>
      </c>
      <c r="N16" s="46">
        <v>7.218</v>
      </c>
      <c r="O16" s="38">
        <f>(N16*1000/22.4)/(1+I16/1000)</f>
        <v>314.11794306564576</v>
      </c>
      <c r="P16" s="30">
        <v>17.49263</v>
      </c>
      <c r="Q16" s="23">
        <v>1.554315</v>
      </c>
      <c r="R16" s="30">
        <v>25.42985</v>
      </c>
      <c r="S16" s="23">
        <f t="shared" si="2"/>
        <v>1.4537465206775655</v>
      </c>
      <c r="T16" s="23">
        <f t="shared" si="0"/>
        <v>11.254237397181395</v>
      </c>
      <c r="U16" s="2">
        <v>0.297</v>
      </c>
      <c r="W16" s="30">
        <v>52.101</v>
      </c>
      <c r="X16" s="35"/>
      <c r="Y16" s="35"/>
      <c r="Z16" s="35"/>
      <c r="AA16" s="30"/>
      <c r="AB16" s="30">
        <v>52.101</v>
      </c>
    </row>
    <row r="17" spans="1:28" ht="12.75">
      <c r="A17" s="52">
        <v>496</v>
      </c>
      <c r="B17">
        <v>75</v>
      </c>
      <c r="C17" s="30">
        <v>73.801</v>
      </c>
      <c r="D17" s="35">
        <v>4.6857</v>
      </c>
      <c r="E17" s="35">
        <v>32.8334</v>
      </c>
      <c r="F17" s="35">
        <v>4.6857</v>
      </c>
      <c r="G17" s="35">
        <v>0.25535</v>
      </c>
      <c r="H17" s="30">
        <v>88.8145</v>
      </c>
      <c r="I17" s="42">
        <f t="shared" si="1"/>
        <v>25.992473641194465</v>
      </c>
      <c r="K17" s="30">
        <v>262.10427</v>
      </c>
      <c r="L17" s="23">
        <v>6.02143</v>
      </c>
      <c r="P17" s="30">
        <v>20.24792</v>
      </c>
      <c r="Q17" s="23">
        <v>1.7017</v>
      </c>
      <c r="R17" s="30">
        <v>29.18741</v>
      </c>
      <c r="S17" s="23">
        <f t="shared" si="2"/>
        <v>1.4415016456011283</v>
      </c>
      <c r="T17" s="23">
        <f t="shared" si="0"/>
        <v>11.898642533936652</v>
      </c>
      <c r="U17" s="2">
        <v>0.164</v>
      </c>
      <c r="W17" s="30">
        <v>73.801</v>
      </c>
      <c r="X17" s="35"/>
      <c r="Y17" s="35"/>
      <c r="Z17" s="35"/>
      <c r="AA17" s="30"/>
      <c r="AB17" s="30">
        <v>73.801</v>
      </c>
    </row>
    <row r="18" spans="1:28" ht="12.75">
      <c r="A18" s="52">
        <v>495</v>
      </c>
      <c r="B18">
        <v>100</v>
      </c>
      <c r="C18" s="30">
        <v>100.899</v>
      </c>
      <c r="D18" s="35">
        <v>4.1882</v>
      </c>
      <c r="E18" s="35">
        <v>33.0749</v>
      </c>
      <c r="F18" s="35">
        <v>4.1882</v>
      </c>
      <c r="G18" s="35">
        <v>0.068899</v>
      </c>
      <c r="H18" s="30">
        <v>89.1557</v>
      </c>
      <c r="I18" s="42">
        <f t="shared" si="1"/>
        <v>26.23627150640027</v>
      </c>
      <c r="K18" s="30">
        <v>226.52509</v>
      </c>
      <c r="L18" s="23">
        <v>5.20529</v>
      </c>
      <c r="N18" s="46">
        <v>5.843</v>
      </c>
      <c r="O18" s="38">
        <f>(N18*1000/22.4)/(1+I18/1000)</f>
        <v>254.17949211911818</v>
      </c>
      <c r="P18" s="30">
        <v>26.04901</v>
      </c>
      <c r="Q18" s="23">
        <v>2.037275</v>
      </c>
      <c r="R18" s="30">
        <v>40.88188</v>
      </c>
      <c r="S18" s="23">
        <f t="shared" si="2"/>
        <v>1.5694216402082077</v>
      </c>
      <c r="T18" s="23">
        <f t="shared" si="0"/>
        <v>12.786202157293442</v>
      </c>
      <c r="W18" s="30">
        <v>100.899</v>
      </c>
      <c r="X18" s="35"/>
      <c r="Y18" s="35"/>
      <c r="Z18" s="35"/>
      <c r="AA18" s="30"/>
      <c r="AB18" s="30">
        <v>100.899</v>
      </c>
    </row>
    <row r="19" spans="1:28" ht="12.75">
      <c r="A19" s="52">
        <v>494</v>
      </c>
      <c r="B19">
        <v>125</v>
      </c>
      <c r="C19" s="30">
        <v>124.86</v>
      </c>
      <c r="D19" s="35">
        <v>4.0611</v>
      </c>
      <c r="E19" s="35">
        <v>33.4586</v>
      </c>
      <c r="F19" s="35">
        <v>4.0611</v>
      </c>
      <c r="G19" s="35">
        <v>0.047201</v>
      </c>
      <c r="H19" s="30">
        <v>89.1807</v>
      </c>
      <c r="I19" s="42">
        <f t="shared" si="1"/>
        <v>26.554201496014002</v>
      </c>
      <c r="K19" s="30">
        <v>139.5575</v>
      </c>
      <c r="L19" s="23">
        <v>3.20787</v>
      </c>
      <c r="P19" s="30">
        <v>33.70913</v>
      </c>
      <c r="Q19" s="23">
        <v>2.485055</v>
      </c>
      <c r="R19" s="30">
        <v>58.69696</v>
      </c>
      <c r="S19" s="23">
        <f t="shared" si="2"/>
        <v>1.7412778081190465</v>
      </c>
      <c r="T19" s="23">
        <f t="shared" si="0"/>
        <v>13.564742027842442</v>
      </c>
      <c r="W19" s="30">
        <v>124.86</v>
      </c>
      <c r="X19" s="35"/>
      <c r="Y19" s="35"/>
      <c r="Z19" s="35"/>
      <c r="AA19" s="30"/>
      <c r="AB19" s="30">
        <v>124.86</v>
      </c>
    </row>
    <row r="20" spans="1:28" ht="12.75">
      <c r="A20" s="52">
        <v>493</v>
      </c>
      <c r="B20">
        <v>150</v>
      </c>
      <c r="C20" s="30">
        <v>152.998</v>
      </c>
      <c r="D20" s="35">
        <v>4.0248</v>
      </c>
      <c r="E20" s="35">
        <v>33.7184</v>
      </c>
      <c r="F20" s="35">
        <v>4.0248</v>
      </c>
      <c r="G20" s="35">
        <v>0.034664</v>
      </c>
      <c r="H20" s="30">
        <v>89.0616</v>
      </c>
      <c r="I20" s="42">
        <f t="shared" si="1"/>
        <v>26.764485111863905</v>
      </c>
      <c r="K20" s="30">
        <v>81.3194</v>
      </c>
      <c r="L20" s="23">
        <v>1.86959</v>
      </c>
      <c r="P20" s="30">
        <v>39.58482</v>
      </c>
      <c r="Q20" s="23">
        <v>2.818997</v>
      </c>
      <c r="R20" s="30">
        <v>73.55314</v>
      </c>
      <c r="S20" s="23">
        <f t="shared" si="2"/>
        <v>1.8581148025935195</v>
      </c>
      <c r="T20" s="23">
        <f t="shared" si="0"/>
        <v>14.04216464224687</v>
      </c>
      <c r="W20" s="30">
        <v>152.998</v>
      </c>
      <c r="X20" s="35"/>
      <c r="Y20" s="35"/>
      <c r="Z20" s="35"/>
      <c r="AA20" s="30"/>
      <c r="AB20" s="30">
        <v>152.998</v>
      </c>
    </row>
    <row r="21" spans="1:28" ht="12.75">
      <c r="A21" s="52">
        <v>492</v>
      </c>
      <c r="B21">
        <v>175</v>
      </c>
      <c r="C21" s="30">
        <v>175.313</v>
      </c>
      <c r="D21" s="35">
        <v>4.0591</v>
      </c>
      <c r="E21" s="35">
        <v>33.8318</v>
      </c>
      <c r="F21" s="35">
        <v>4.0591</v>
      </c>
      <c r="G21" s="35">
        <v>0.053512</v>
      </c>
      <c r="H21" s="30">
        <v>89.1404</v>
      </c>
      <c r="I21" s="42">
        <f t="shared" si="1"/>
        <v>26.85116596297712</v>
      </c>
      <c r="K21" s="30">
        <v>56.90417</v>
      </c>
      <c r="L21" s="23">
        <v>1.30838</v>
      </c>
      <c r="P21" s="30">
        <v>41.9638</v>
      </c>
      <c r="Q21" s="23">
        <v>2.946305</v>
      </c>
      <c r="R21" s="30">
        <v>80.81162</v>
      </c>
      <c r="S21" s="23">
        <f t="shared" si="2"/>
        <v>1.9257460001239164</v>
      </c>
      <c r="T21" s="23">
        <f t="shared" si="0"/>
        <v>14.242856730718644</v>
      </c>
      <c r="W21" s="30">
        <v>175.313</v>
      </c>
      <c r="X21" s="35"/>
      <c r="Y21" s="35"/>
      <c r="Z21" s="35"/>
      <c r="AA21" s="30"/>
      <c r="AB21" s="30">
        <v>175.313</v>
      </c>
    </row>
    <row r="22" spans="1:28" ht="12.75">
      <c r="A22" s="52">
        <v>491</v>
      </c>
      <c r="B22">
        <v>200</v>
      </c>
      <c r="C22" s="30">
        <v>200.381</v>
      </c>
      <c r="D22" s="35">
        <v>3.9742</v>
      </c>
      <c r="E22" s="35">
        <v>33.8812</v>
      </c>
      <c r="F22" s="35">
        <v>3.9742</v>
      </c>
      <c r="G22" s="35">
        <v>0.056836</v>
      </c>
      <c r="H22" s="30">
        <v>89.1869</v>
      </c>
      <c r="I22" s="42">
        <f t="shared" si="1"/>
        <v>26.899117851427718</v>
      </c>
      <c r="K22" s="30">
        <v>41.87805</v>
      </c>
      <c r="L22" s="23">
        <v>0.96293</v>
      </c>
      <c r="N22" s="46">
        <v>1.101</v>
      </c>
      <c r="O22" s="38">
        <f>(N22*1000/22.4)/(1+I22/1000)</f>
        <v>47.86427883697629</v>
      </c>
      <c r="P22" s="30">
        <v>43.53339</v>
      </c>
      <c r="Q22" s="23">
        <v>3.027995</v>
      </c>
      <c r="R22" s="30">
        <v>85.97733</v>
      </c>
      <c r="S22" s="23">
        <f t="shared" si="2"/>
        <v>1.9749743817331937</v>
      </c>
      <c r="T22" s="23">
        <f t="shared" si="0"/>
        <v>14.37696891837668</v>
      </c>
      <c r="W22" s="30">
        <v>200.381</v>
      </c>
      <c r="X22" s="35"/>
      <c r="Y22" s="35"/>
      <c r="Z22" s="35"/>
      <c r="AA22" s="30"/>
      <c r="AB22" s="30">
        <v>200.381</v>
      </c>
    </row>
    <row r="23" spans="1:28" ht="12.75">
      <c r="A23" s="52">
        <v>490</v>
      </c>
      <c r="B23">
        <v>250</v>
      </c>
      <c r="C23" s="30">
        <v>251.043</v>
      </c>
      <c r="D23" s="35">
        <v>3.8904</v>
      </c>
      <c r="E23" s="35">
        <v>33.9458</v>
      </c>
      <c r="F23" s="35">
        <v>3.8904</v>
      </c>
      <c r="G23" s="35">
        <v>0.061063</v>
      </c>
      <c r="H23" s="30">
        <v>89.1974</v>
      </c>
      <c r="I23" s="42">
        <f t="shared" si="1"/>
        <v>26.958990387099902</v>
      </c>
      <c r="K23" s="30">
        <v>28.30722</v>
      </c>
      <c r="L23" s="23">
        <v>0.65093</v>
      </c>
      <c r="P23" s="30">
        <v>44.61157</v>
      </c>
      <c r="Q23" s="23">
        <v>3.118502</v>
      </c>
      <c r="R23" s="30">
        <v>94.79726</v>
      </c>
      <c r="S23" s="23">
        <f t="shared" si="2"/>
        <v>2.124947855455434</v>
      </c>
      <c r="T23" s="23">
        <f t="shared" si="0"/>
        <v>14.305448577554223</v>
      </c>
      <c r="W23" s="30">
        <v>251.043</v>
      </c>
      <c r="X23" s="35"/>
      <c r="Y23" s="35"/>
      <c r="Z23" s="35"/>
      <c r="AA23" s="30"/>
      <c r="AB23" s="30">
        <v>251.043</v>
      </c>
    </row>
    <row r="24" spans="1:28" ht="12.75">
      <c r="A24" s="52">
        <v>489</v>
      </c>
      <c r="B24">
        <v>300</v>
      </c>
      <c r="C24" s="30">
        <v>301.058</v>
      </c>
      <c r="D24" s="35">
        <v>3.8545</v>
      </c>
      <c r="E24" s="35">
        <v>34.0122</v>
      </c>
      <c r="F24" s="35">
        <v>3.8545</v>
      </c>
      <c r="G24" s="35">
        <v>0.060329</v>
      </c>
      <c r="H24" s="30">
        <v>89.2824</v>
      </c>
      <c r="I24" s="42">
        <f t="shared" si="1"/>
        <v>27.015442330172164</v>
      </c>
      <c r="K24" s="30">
        <v>28.5266</v>
      </c>
      <c r="L24" s="23">
        <v>0.65601</v>
      </c>
      <c r="N24" s="46">
        <v>0.747</v>
      </c>
      <c r="O24" s="38">
        <f>(N24*1000/22.4)/(1+I24/1000)</f>
        <v>32.470995966770744</v>
      </c>
      <c r="P24" s="30">
        <v>44.33592</v>
      </c>
      <c r="Q24" s="23">
        <v>3.127419</v>
      </c>
      <c r="R24" s="30">
        <v>100.3752</v>
      </c>
      <c r="S24" s="23">
        <f t="shared" si="2"/>
        <v>2.2639701623424076</v>
      </c>
      <c r="T24" s="23">
        <f t="shared" si="0"/>
        <v>14.176520638903837</v>
      </c>
      <c r="W24" s="30">
        <v>301.058</v>
      </c>
      <c r="X24" s="35"/>
      <c r="Y24" s="35"/>
      <c r="Z24" s="35"/>
      <c r="AA24" s="30"/>
      <c r="AB24" s="30">
        <v>301.058</v>
      </c>
    </row>
    <row r="25" spans="1:28" ht="12.75">
      <c r="A25" s="52">
        <v>488</v>
      </c>
      <c r="B25" s="53">
        <v>300</v>
      </c>
      <c r="C25" s="30">
        <v>301.021</v>
      </c>
      <c r="D25" s="35">
        <v>3.8545</v>
      </c>
      <c r="E25" s="35">
        <v>34.0121</v>
      </c>
      <c r="F25" s="35">
        <v>3.8545</v>
      </c>
      <c r="G25" s="35">
        <v>0.060185</v>
      </c>
      <c r="H25" s="30">
        <v>89.2838</v>
      </c>
      <c r="I25" s="42">
        <f t="shared" si="1"/>
        <v>27.015362745761877</v>
      </c>
      <c r="K25" s="30">
        <v>28.4098</v>
      </c>
      <c r="L25" s="23">
        <v>0.65332</v>
      </c>
      <c r="N25" s="46">
        <v>0.726</v>
      </c>
      <c r="O25" s="38">
        <f>(N25*1000/22.4)/(1+I25/1000)</f>
        <v>31.55815916819695</v>
      </c>
      <c r="P25" s="30">
        <v>44.43687</v>
      </c>
      <c r="Q25" s="23">
        <v>3.11801</v>
      </c>
      <c r="R25" s="30">
        <v>99.59129</v>
      </c>
      <c r="S25" s="23">
        <f t="shared" si="2"/>
        <v>2.2411859791204916</v>
      </c>
      <c r="T25" s="23">
        <f t="shared" si="0"/>
        <v>14.25167655010728</v>
      </c>
      <c r="W25" s="30">
        <v>301.021</v>
      </c>
      <c r="X25" s="35"/>
      <c r="Y25" s="35"/>
      <c r="Z25" s="35"/>
      <c r="AA25" s="30"/>
      <c r="AB25" s="30">
        <v>301.021</v>
      </c>
    </row>
    <row r="26" spans="1:28" ht="12.75">
      <c r="A26" s="52">
        <v>487</v>
      </c>
      <c r="B26" s="53">
        <v>400</v>
      </c>
      <c r="C26" s="30">
        <v>399.753</v>
      </c>
      <c r="D26" s="35">
        <v>3.7501</v>
      </c>
      <c r="E26" s="35">
        <v>34.1007</v>
      </c>
      <c r="F26" s="35">
        <v>3.7501</v>
      </c>
      <c r="G26" s="35">
        <v>0.059236</v>
      </c>
      <c r="H26" s="30">
        <v>89.3235</v>
      </c>
      <c r="I26" s="42">
        <f t="shared" si="1"/>
        <v>27.096325035761083</v>
      </c>
      <c r="K26" s="30">
        <v>25.49748</v>
      </c>
      <c r="L26" s="23">
        <v>0.5864</v>
      </c>
      <c r="P26" s="30">
        <v>43.99831</v>
      </c>
      <c r="Q26" s="23">
        <v>3.126929</v>
      </c>
      <c r="R26" s="30">
        <v>109.047</v>
      </c>
      <c r="S26" s="23">
        <f t="shared" si="2"/>
        <v>2.4784361035685234</v>
      </c>
      <c r="T26" s="23">
        <f t="shared" si="0"/>
        <v>14.070773592876588</v>
      </c>
      <c r="W26" s="30">
        <v>399.753</v>
      </c>
      <c r="X26" s="35"/>
      <c r="Y26" s="35"/>
      <c r="Z26" s="35"/>
      <c r="AA26" s="30"/>
      <c r="AB26" s="30">
        <v>399.753</v>
      </c>
    </row>
    <row r="27" spans="1:28" ht="12.75">
      <c r="A27" s="52">
        <v>486</v>
      </c>
      <c r="B27">
        <v>500</v>
      </c>
      <c r="C27" s="30">
        <v>500.778</v>
      </c>
      <c r="D27" s="35">
        <v>3.5855</v>
      </c>
      <c r="E27" s="35">
        <v>34.1706</v>
      </c>
      <c r="F27" s="35">
        <v>3.5855</v>
      </c>
      <c r="G27" s="35">
        <v>0.059636</v>
      </c>
      <c r="H27" s="30">
        <v>89.3567</v>
      </c>
      <c r="I27" s="42">
        <f t="shared" si="1"/>
        <v>27.168214284977466</v>
      </c>
      <c r="K27" s="30">
        <v>20.84896</v>
      </c>
      <c r="L27" s="23">
        <v>0.47952</v>
      </c>
      <c r="P27" s="30">
        <v>44.32049</v>
      </c>
      <c r="Q27" s="23">
        <v>3.140381</v>
      </c>
      <c r="R27" s="30">
        <v>118.1474</v>
      </c>
      <c r="S27" s="23">
        <f t="shared" si="2"/>
        <v>2.6657512134906454</v>
      </c>
      <c r="T27" s="23">
        <f t="shared" si="0"/>
        <v>14.113093283904087</v>
      </c>
      <c r="W27" s="30">
        <v>500.778</v>
      </c>
      <c r="X27" s="35"/>
      <c r="Y27" s="35"/>
      <c r="Z27" s="35"/>
      <c r="AA27" s="30"/>
      <c r="AB27" s="30">
        <v>500.778</v>
      </c>
    </row>
    <row r="28" spans="1:28" ht="12.75">
      <c r="A28" s="52">
        <v>485</v>
      </c>
      <c r="B28" s="53">
        <v>600</v>
      </c>
      <c r="C28" s="30">
        <v>600.989</v>
      </c>
      <c r="D28" s="35">
        <v>3.4638</v>
      </c>
      <c r="E28" s="35">
        <v>34.2396</v>
      </c>
      <c r="F28" s="35">
        <v>3.4638</v>
      </c>
      <c r="G28" s="35">
        <v>0.058726</v>
      </c>
      <c r="H28" s="30">
        <v>89.3635</v>
      </c>
      <c r="I28" s="42">
        <f t="shared" si="1"/>
        <v>27.23499848892652</v>
      </c>
      <c r="K28" s="30">
        <v>20.93823</v>
      </c>
      <c r="L28" s="23">
        <v>0.48161</v>
      </c>
      <c r="N28" s="46">
        <v>0.538</v>
      </c>
      <c r="O28" s="38">
        <f>(N28*1000/22.4)/(1+I28/1000)</f>
        <v>23.381073637665835</v>
      </c>
      <c r="P28" s="30">
        <v>44.31661</v>
      </c>
      <c r="Q28" s="23">
        <v>3.1266</v>
      </c>
      <c r="R28" s="30">
        <v>124.1663</v>
      </c>
      <c r="S28" s="23">
        <f t="shared" si="2"/>
        <v>2.8018004987294836</v>
      </c>
      <c r="T28" s="23">
        <f t="shared" si="0"/>
        <v>14.174058082261881</v>
      </c>
      <c r="W28" s="30">
        <v>600.989</v>
      </c>
      <c r="X28" s="35"/>
      <c r="Y28" s="35"/>
      <c r="Z28" s="35"/>
      <c r="AA28" s="30"/>
      <c r="AB28" s="30">
        <v>600.989</v>
      </c>
    </row>
    <row r="29" spans="1:28" ht="12.75">
      <c r="A29" s="52">
        <v>484</v>
      </c>
      <c r="B29" s="53">
        <v>800</v>
      </c>
      <c r="C29" s="30">
        <v>801.072</v>
      </c>
      <c r="D29" s="35">
        <v>3.1174</v>
      </c>
      <c r="E29" s="35">
        <v>34.3241</v>
      </c>
      <c r="F29" s="35">
        <v>3.1174</v>
      </c>
      <c r="G29" s="35">
        <v>0.058174</v>
      </c>
      <c r="H29" s="30">
        <v>89.3697</v>
      </c>
      <c r="I29" s="42">
        <f t="shared" si="1"/>
        <v>27.335063956717022</v>
      </c>
      <c r="K29" s="30">
        <v>20.1091</v>
      </c>
      <c r="L29" s="23">
        <v>0.46258</v>
      </c>
      <c r="P29" s="30">
        <v>44.53022</v>
      </c>
      <c r="Q29" s="23">
        <v>3.158201</v>
      </c>
      <c r="R29" s="30">
        <v>138.9823</v>
      </c>
      <c r="S29" s="23">
        <f t="shared" si="2"/>
        <v>3.121078225079508</v>
      </c>
      <c r="T29" s="23">
        <f t="shared" si="0"/>
        <v>14.099868881049685</v>
      </c>
      <c r="W29" s="30">
        <v>801.072</v>
      </c>
      <c r="X29" s="35"/>
      <c r="Y29" s="35"/>
      <c r="Z29" s="35"/>
      <c r="AA29" s="30"/>
      <c r="AB29" s="30">
        <v>801.072</v>
      </c>
    </row>
    <row r="30" spans="1:28" ht="12.75">
      <c r="A30" s="52">
        <v>483</v>
      </c>
      <c r="B30" s="53">
        <v>1000</v>
      </c>
      <c r="C30" s="30">
        <v>1000.293</v>
      </c>
      <c r="D30" s="35">
        <v>2.8446</v>
      </c>
      <c r="E30" s="35">
        <v>34.3893</v>
      </c>
      <c r="F30" s="35">
        <v>2.8446</v>
      </c>
      <c r="G30" s="35">
        <v>0.057017</v>
      </c>
      <c r="H30" s="30">
        <v>89.3747</v>
      </c>
      <c r="I30" s="42">
        <f t="shared" si="1"/>
        <v>27.411866873675308</v>
      </c>
      <c r="K30" s="30">
        <v>18.02281</v>
      </c>
      <c r="L30" s="23">
        <v>0.41462</v>
      </c>
      <c r="N30" s="46">
        <v>0.439</v>
      </c>
      <c r="O30" s="38">
        <f>(N30*1000/22.4)/(1+I30/1000)</f>
        <v>19.075324042489353</v>
      </c>
      <c r="P30" s="30">
        <v>44.79823</v>
      </c>
      <c r="Q30" s="23">
        <v>3.167111</v>
      </c>
      <c r="R30" s="30">
        <v>149.1677</v>
      </c>
      <c r="S30" s="23">
        <f t="shared" si="2"/>
        <v>3.3297677162691475</v>
      </c>
      <c r="T30" s="23">
        <f t="shared" si="0"/>
        <v>14.144824731435053</v>
      </c>
      <c r="W30" s="30">
        <v>1000.293</v>
      </c>
      <c r="X30" s="35"/>
      <c r="Y30" s="35"/>
      <c r="Z30" s="35"/>
      <c r="AA30" s="30"/>
      <c r="AB30" s="30">
        <v>1000.293</v>
      </c>
    </row>
    <row r="31" spans="1:28" ht="12.75">
      <c r="A31" s="52">
        <v>482</v>
      </c>
      <c r="B31" s="53">
        <v>1250</v>
      </c>
      <c r="C31" s="30">
        <v>1252.123</v>
      </c>
      <c r="D31" s="35">
        <v>2.5137</v>
      </c>
      <c r="E31" s="35">
        <v>34.4627</v>
      </c>
      <c r="F31" s="35">
        <v>2.5137</v>
      </c>
      <c r="G31" s="35">
        <v>0.057291</v>
      </c>
      <c r="H31" s="30">
        <v>89.3883</v>
      </c>
      <c r="I31" s="42">
        <f t="shared" si="1"/>
        <v>27.49937215499517</v>
      </c>
      <c r="K31" s="30">
        <v>19.44199</v>
      </c>
      <c r="L31" s="23">
        <v>0.44731</v>
      </c>
      <c r="P31" s="30">
        <v>45.17514</v>
      </c>
      <c r="Q31" s="23">
        <v>3.176017</v>
      </c>
      <c r="R31" s="30">
        <v>159.9844</v>
      </c>
      <c r="S31" s="23">
        <f t="shared" si="2"/>
        <v>3.541425660219315</v>
      </c>
      <c r="T31" s="23">
        <f t="shared" si="0"/>
        <v>14.223834444211098</v>
      </c>
      <c r="W31" s="30">
        <v>1252.123</v>
      </c>
      <c r="X31" s="35"/>
      <c r="Y31" s="35"/>
      <c r="Z31" s="35"/>
      <c r="AA31" s="30"/>
      <c r="AB31" s="30">
        <v>1252.123</v>
      </c>
    </row>
    <row r="32" spans="1:28" ht="12.75">
      <c r="A32" s="52">
        <v>481</v>
      </c>
      <c r="B32" s="53">
        <v>1500</v>
      </c>
      <c r="C32" s="30">
        <v>1501.73</v>
      </c>
      <c r="D32" s="35">
        <v>2.2802</v>
      </c>
      <c r="E32" s="35">
        <v>34.5135</v>
      </c>
      <c r="F32" s="35">
        <v>2.2802</v>
      </c>
      <c r="G32" s="35">
        <v>0.05674</v>
      </c>
      <c r="H32" s="30">
        <v>89.4085</v>
      </c>
      <c r="I32" s="42">
        <f t="shared" si="1"/>
        <v>27.559581355116052</v>
      </c>
      <c r="K32" s="30">
        <v>26.76881</v>
      </c>
      <c r="L32" s="23">
        <v>0.61592</v>
      </c>
      <c r="M32" s="27">
        <v>34.5096</v>
      </c>
      <c r="N32" s="46">
        <v>0.697</v>
      </c>
      <c r="O32" s="38">
        <f>(N32*1000/22.4)/(1+I32/1000)</f>
        <v>30.281525269353672</v>
      </c>
      <c r="P32" s="30">
        <v>44.19241</v>
      </c>
      <c r="Q32" s="23">
        <v>3.121408</v>
      </c>
      <c r="R32" s="30">
        <v>166.8957</v>
      </c>
      <c r="S32" s="23">
        <f t="shared" si="2"/>
        <v>3.776569324913486</v>
      </c>
      <c r="T32" s="23">
        <f t="shared" si="0"/>
        <v>14.157844793119002</v>
      </c>
      <c r="W32" s="30">
        <v>1501.73</v>
      </c>
      <c r="X32" s="35"/>
      <c r="Y32" s="35"/>
      <c r="Z32" s="35"/>
      <c r="AA32" s="30"/>
      <c r="AB32" s="30">
        <v>1501.73</v>
      </c>
    </row>
    <row r="33" spans="1:28" ht="12.75">
      <c r="A33" s="52">
        <v>480</v>
      </c>
      <c r="B33" s="53">
        <v>1750</v>
      </c>
      <c r="C33" s="30">
        <v>1749.543</v>
      </c>
      <c r="D33" s="35">
        <v>2.0881</v>
      </c>
      <c r="E33" s="35">
        <v>34.5557</v>
      </c>
      <c r="F33" s="35">
        <v>2.0881</v>
      </c>
      <c r="G33" s="35">
        <v>0.05596</v>
      </c>
      <c r="H33" s="30">
        <v>89.4226</v>
      </c>
      <c r="I33" s="42">
        <f t="shared" si="1"/>
        <v>27.60897635387073</v>
      </c>
      <c r="K33" s="30">
        <v>38.51002</v>
      </c>
      <c r="L33" s="23">
        <v>0.88611</v>
      </c>
      <c r="M33" s="27">
        <v>34.5513</v>
      </c>
      <c r="P33" s="30">
        <v>43.64518</v>
      </c>
      <c r="Q33" s="23">
        <v>3.071311</v>
      </c>
      <c r="R33" s="30">
        <v>169.0803</v>
      </c>
      <c r="S33" s="23">
        <f t="shared" si="2"/>
        <v>3.8739741708019073</v>
      </c>
      <c r="T33" s="23">
        <f t="shared" si="0"/>
        <v>14.210602573298504</v>
      </c>
      <c r="W33" s="30">
        <v>1749.543</v>
      </c>
      <c r="X33" s="35"/>
      <c r="Y33" s="35"/>
      <c r="Z33" s="35"/>
      <c r="AA33" s="30"/>
      <c r="AB33" s="30">
        <v>1749.543</v>
      </c>
    </row>
    <row r="34" spans="1:28" ht="12.75">
      <c r="A34" s="52">
        <v>479</v>
      </c>
      <c r="B34" s="53">
        <v>2000</v>
      </c>
      <c r="C34" s="30">
        <v>1999.413</v>
      </c>
      <c r="D34" s="35">
        <v>1.9347</v>
      </c>
      <c r="E34" s="35">
        <v>34.5881</v>
      </c>
      <c r="F34" s="35">
        <v>1.9347</v>
      </c>
      <c r="G34" s="35">
        <v>0.054507</v>
      </c>
      <c r="H34" s="30">
        <v>89.4215</v>
      </c>
      <c r="I34" s="42">
        <f t="shared" si="1"/>
        <v>27.647076982816998</v>
      </c>
      <c r="K34" s="30">
        <v>51.38669</v>
      </c>
      <c r="L34" s="23">
        <v>1.18244</v>
      </c>
      <c r="M34" s="27">
        <v>34.5827</v>
      </c>
      <c r="N34" s="46">
        <v>1.348</v>
      </c>
      <c r="O34" s="38">
        <f>(N34*1000/22.4)/(1+I34/1000)</f>
        <v>58.559570475553116</v>
      </c>
      <c r="P34" s="30">
        <v>42.7182</v>
      </c>
      <c r="Q34" s="23">
        <v>3.007564</v>
      </c>
      <c r="R34" s="30">
        <v>172.0597</v>
      </c>
      <c r="S34" s="23">
        <f t="shared" si="2"/>
        <v>4.027784410391823</v>
      </c>
      <c r="T34" s="23">
        <f t="shared" si="0"/>
        <v>14.20358802007206</v>
      </c>
      <c r="W34" s="30">
        <v>1999.413</v>
      </c>
      <c r="X34" s="35"/>
      <c r="Y34" s="35"/>
      <c r="Z34" s="35"/>
      <c r="AA34" s="30"/>
      <c r="AB34" s="30">
        <v>1999.413</v>
      </c>
    </row>
    <row r="37" spans="1:33" s="4" customFormat="1" ht="12.75">
      <c r="A37" s="21"/>
      <c r="B37" s="60" t="s">
        <v>124</v>
      </c>
      <c r="C37" s="7"/>
      <c r="D37" s="33"/>
      <c r="E37" s="33"/>
      <c r="F37" s="33"/>
      <c r="G37" s="33"/>
      <c r="H37" s="7"/>
      <c r="I37" s="41"/>
      <c r="J37" s="6"/>
      <c r="K37" s="7"/>
      <c r="L37" s="6"/>
      <c r="M37" s="28"/>
      <c r="N37" s="47"/>
      <c r="O37" s="6"/>
      <c r="P37" s="7"/>
      <c r="Q37" s="6"/>
      <c r="R37" s="7"/>
      <c r="S37" s="7"/>
      <c r="T37" s="7"/>
      <c r="U37" s="6"/>
      <c r="V37" s="7"/>
      <c r="W37" s="7"/>
      <c r="X37" s="33"/>
      <c r="Y37" s="33"/>
      <c r="Z37" s="33"/>
      <c r="AA37" s="7"/>
      <c r="AB37" s="7"/>
      <c r="AC37" s="7"/>
      <c r="AD37" s="7"/>
      <c r="AE37" s="7"/>
      <c r="AF37" s="7"/>
      <c r="AG37" s="5"/>
    </row>
    <row r="38" spans="1:38" s="4" customFormat="1" ht="12.75">
      <c r="A38" s="21"/>
      <c r="B38" s="60" t="s">
        <v>125</v>
      </c>
      <c r="C38" s="7"/>
      <c r="D38" s="33"/>
      <c r="E38" s="33"/>
      <c r="F38" s="33"/>
      <c r="G38" s="33"/>
      <c r="H38" s="7"/>
      <c r="I38" s="41"/>
      <c r="J38" s="6"/>
      <c r="K38" s="7"/>
      <c r="L38" s="6"/>
      <c r="M38" s="28"/>
      <c r="N38" s="47"/>
      <c r="O38" s="6"/>
      <c r="P38" s="7"/>
      <c r="Q38" s="6"/>
      <c r="R38" s="7"/>
      <c r="S38" s="7"/>
      <c r="T38" s="7"/>
      <c r="U38" s="6"/>
      <c r="V38" s="7"/>
      <c r="W38" s="7"/>
      <c r="X38" s="33"/>
      <c r="Y38" s="33"/>
      <c r="Z38" s="33"/>
      <c r="AA38" s="7"/>
      <c r="AB38" s="7"/>
      <c r="AC38" s="7"/>
      <c r="AD38" s="7"/>
      <c r="AE38" s="7"/>
      <c r="AF38" s="7"/>
      <c r="AG38" s="5"/>
      <c r="AL38" s="5"/>
    </row>
    <row r="39" spans="1:38" s="4" customFormat="1" ht="12.75">
      <c r="A39" s="21"/>
      <c r="B39" s="60" t="s">
        <v>126</v>
      </c>
      <c r="C39" s="7"/>
      <c r="D39" s="33"/>
      <c r="E39" s="33"/>
      <c r="F39" s="33"/>
      <c r="G39" s="33"/>
      <c r="H39" s="7"/>
      <c r="I39" s="41"/>
      <c r="J39" s="6"/>
      <c r="K39" s="7"/>
      <c r="L39" s="6"/>
      <c r="M39" s="28"/>
      <c r="N39" s="47"/>
      <c r="O39" s="6"/>
      <c r="P39" s="7"/>
      <c r="Q39" s="6"/>
      <c r="R39" s="7"/>
      <c r="S39" s="7"/>
      <c r="T39" s="7"/>
      <c r="U39" s="6"/>
      <c r="V39" s="7"/>
      <c r="W39" s="7"/>
      <c r="X39" s="33"/>
      <c r="Y39" s="33"/>
      <c r="Z39" s="33"/>
      <c r="AA39" s="7"/>
      <c r="AB39" s="7"/>
      <c r="AC39" s="7"/>
      <c r="AD39" s="7"/>
      <c r="AE39" s="7"/>
      <c r="AF39" s="7"/>
      <c r="AG39" s="5"/>
      <c r="AL39" s="5"/>
    </row>
    <row r="40" spans="9:38" ht="12.75">
      <c r="I40" s="42"/>
      <c r="O40" s="2"/>
      <c r="P40" s="3"/>
      <c r="R40" s="3"/>
      <c r="S40" s="3"/>
      <c r="T40" s="3"/>
      <c r="V40" s="3"/>
      <c r="AC40" s="3"/>
      <c r="AD40" s="3"/>
      <c r="AE40" s="3"/>
      <c r="AF40" s="3"/>
      <c r="AL40" s="5"/>
    </row>
    <row r="41" spans="2:29" ht="12.75">
      <c r="B41" s="8" t="s">
        <v>3</v>
      </c>
      <c r="C41" s="31" t="s">
        <v>4</v>
      </c>
      <c r="D41" s="34" t="s">
        <v>4</v>
      </c>
      <c r="E41" s="34" t="s">
        <v>4</v>
      </c>
      <c r="F41" s="34" t="s">
        <v>4</v>
      </c>
      <c r="G41" s="34" t="s">
        <v>4</v>
      </c>
      <c r="H41" s="45" t="s">
        <v>4</v>
      </c>
      <c r="I41" s="43"/>
      <c r="J41" s="9" t="s">
        <v>4</v>
      </c>
      <c r="K41" s="31" t="s">
        <v>4</v>
      </c>
      <c r="L41" s="9" t="s">
        <v>4</v>
      </c>
      <c r="M41" s="29" t="s">
        <v>5</v>
      </c>
      <c r="N41" s="12"/>
      <c r="O41" s="3"/>
      <c r="P41" s="3"/>
      <c r="R41" s="3"/>
      <c r="S41" s="3"/>
      <c r="T41" s="3"/>
      <c r="V41" s="3"/>
      <c r="W41" s="31" t="s">
        <v>4</v>
      </c>
      <c r="X41" s="34"/>
      <c r="Y41" s="34"/>
      <c r="Z41" s="34"/>
      <c r="AA41" s="31"/>
      <c r="AB41" s="31" t="s">
        <v>4</v>
      </c>
      <c r="AC41" s="3"/>
    </row>
    <row r="42" spans="2:28" ht="12.75">
      <c r="B42" s="8" t="s">
        <v>7</v>
      </c>
      <c r="C42" s="11" t="s">
        <v>7</v>
      </c>
      <c r="D42" s="34" t="s">
        <v>8</v>
      </c>
      <c r="E42" s="34" t="s">
        <v>9</v>
      </c>
      <c r="F42" s="34" t="s">
        <v>8</v>
      </c>
      <c r="G42" s="34" t="s">
        <v>10</v>
      </c>
      <c r="H42" s="31" t="s">
        <v>11</v>
      </c>
      <c r="I42" s="43" t="s">
        <v>12</v>
      </c>
      <c r="J42" s="39" t="s">
        <v>13</v>
      </c>
      <c r="K42" s="31" t="s">
        <v>14</v>
      </c>
      <c r="L42" s="9" t="s">
        <v>14</v>
      </c>
      <c r="M42" s="29" t="s">
        <v>15</v>
      </c>
      <c r="N42" s="12" t="s">
        <v>14</v>
      </c>
      <c r="O42" s="11" t="s">
        <v>14</v>
      </c>
      <c r="P42" s="11" t="s">
        <v>16</v>
      </c>
      <c r="Q42" s="12" t="s">
        <v>17</v>
      </c>
      <c r="R42" s="11" t="s">
        <v>18</v>
      </c>
      <c r="S42" s="11" t="s">
        <v>19</v>
      </c>
      <c r="T42" s="11"/>
      <c r="U42" s="9" t="s">
        <v>21</v>
      </c>
      <c r="V42" s="8" t="s">
        <v>22</v>
      </c>
      <c r="W42" s="11" t="s">
        <v>7</v>
      </c>
      <c r="X42" s="29" t="s">
        <v>23</v>
      </c>
      <c r="Y42" s="29"/>
      <c r="Z42" s="29" t="s">
        <v>25</v>
      </c>
      <c r="AA42" s="11"/>
      <c r="AB42" s="11" t="s">
        <v>7</v>
      </c>
    </row>
    <row r="43" spans="1:29" ht="12.75">
      <c r="A43" s="22" t="s">
        <v>27</v>
      </c>
      <c r="B43" s="8" t="s">
        <v>28</v>
      </c>
      <c r="C43" s="11" t="s">
        <v>29</v>
      </c>
      <c r="D43" s="34" t="s">
        <v>30</v>
      </c>
      <c r="E43" s="34"/>
      <c r="F43" s="34" t="s">
        <v>30</v>
      </c>
      <c r="G43" s="34"/>
      <c r="H43" s="31"/>
      <c r="I43" s="43"/>
      <c r="J43" s="9"/>
      <c r="K43" s="31" t="s">
        <v>31</v>
      </c>
      <c r="L43" s="9" t="s">
        <v>32</v>
      </c>
      <c r="N43" s="46" t="s">
        <v>33</v>
      </c>
      <c r="O43" s="11" t="s">
        <v>34</v>
      </c>
      <c r="P43" s="11" t="s">
        <v>35</v>
      </c>
      <c r="Q43" s="12" t="s">
        <v>35</v>
      </c>
      <c r="R43" s="11" t="s">
        <v>35</v>
      </c>
      <c r="S43" s="11"/>
      <c r="T43" s="11"/>
      <c r="U43" s="9" t="s">
        <v>36</v>
      </c>
      <c r="V43" s="8"/>
      <c r="W43" s="11" t="s">
        <v>29</v>
      </c>
      <c r="X43" s="29" t="s">
        <v>31</v>
      </c>
      <c r="Y43" s="29"/>
      <c r="Z43" s="29" t="s">
        <v>31</v>
      </c>
      <c r="AA43" s="11"/>
      <c r="AB43" s="11" t="s">
        <v>29</v>
      </c>
      <c r="AC43" s="13" t="s">
        <v>39</v>
      </c>
    </row>
    <row r="44" spans="1:29" ht="12.75">
      <c r="A44" s="25" t="s">
        <v>40</v>
      </c>
      <c r="B44" s="14" t="s">
        <v>40</v>
      </c>
      <c r="C44" s="16" t="s">
        <v>40</v>
      </c>
      <c r="D44" s="26" t="s">
        <v>40</v>
      </c>
      <c r="E44" s="26"/>
      <c r="F44" s="26" t="s">
        <v>40</v>
      </c>
      <c r="G44" s="26" t="s">
        <v>40</v>
      </c>
      <c r="H44" s="16" t="s">
        <v>40</v>
      </c>
      <c r="I44" s="44"/>
      <c r="J44" s="15"/>
      <c r="K44" s="16"/>
      <c r="L44" s="15"/>
      <c r="M44" s="26" t="s">
        <v>40</v>
      </c>
      <c r="N44" s="15" t="s">
        <v>40</v>
      </c>
      <c r="O44" s="16" t="s">
        <v>40</v>
      </c>
      <c r="P44" s="16" t="s">
        <v>40</v>
      </c>
      <c r="Q44" s="15" t="s">
        <v>40</v>
      </c>
      <c r="R44" s="16" t="s">
        <v>40</v>
      </c>
      <c r="S44" s="16"/>
      <c r="T44" s="16"/>
      <c r="U44" s="15" t="s">
        <v>40</v>
      </c>
      <c r="V44" s="14"/>
      <c r="W44" s="16" t="s">
        <v>40</v>
      </c>
      <c r="X44" s="26"/>
      <c r="Y44" s="26"/>
      <c r="Z44" s="26"/>
      <c r="AA44" s="16"/>
      <c r="AB44" s="16" t="s">
        <v>40</v>
      </c>
      <c r="AC44" s="14" t="s">
        <v>40</v>
      </c>
    </row>
    <row r="45" spans="1:38" ht="12.75">
      <c r="A45" s="52">
        <v>513</v>
      </c>
      <c r="B45">
        <v>0</v>
      </c>
      <c r="C45" s="30">
        <v>3.248</v>
      </c>
      <c r="D45" s="35">
        <v>7.2553</v>
      </c>
      <c r="E45" s="35">
        <v>32.5916</v>
      </c>
      <c r="F45" s="35">
        <v>7.2553</v>
      </c>
      <c r="G45" s="35">
        <v>0.16353</v>
      </c>
      <c r="H45" s="30">
        <v>86.2708</v>
      </c>
      <c r="I45" s="42">
        <f aca="true" t="shared" si="3" ref="I45:I57">((999.842594+6.794*10^-2*D45-9.0953*10^-3*D45^2+1.001685*10^-4*D45^3-1.12*10^-6*D45^4+6.536*10^-9*D45^5)+(0.8245-0.00409*D45+7.6438*10^-5*D45^2-8.2467*10^-7*D45^3+5.3875*10^-9*D45^4)*E45+(-5.72466*10^-3+1.0227*10^-4*D45-1.6546*10^-6*D45^2)*E45^1.5+4.8314*10^-4*E45^2)-1000</f>
        <v>25.48794231668262</v>
      </c>
      <c r="J45" s="30">
        <v>441.99</v>
      </c>
      <c r="K45" s="23">
        <v>160.06994</v>
      </c>
      <c r="L45" s="30">
        <v>3.67554</v>
      </c>
      <c r="N45" s="48"/>
      <c r="O45" s="38"/>
      <c r="P45" s="30"/>
      <c r="Q45" s="23"/>
      <c r="R45" s="30"/>
      <c r="S45" s="23"/>
      <c r="T45" s="23"/>
      <c r="U45" s="50">
        <v>0.443</v>
      </c>
      <c r="V45" s="17" t="s">
        <v>41</v>
      </c>
      <c r="W45" s="30">
        <v>3.248</v>
      </c>
      <c r="X45" s="35"/>
      <c r="Y45" s="35"/>
      <c r="Z45" s="35"/>
      <c r="AA45" s="30"/>
      <c r="AB45" s="30">
        <v>2.513</v>
      </c>
      <c r="AC45" s="37"/>
      <c r="AG45" s="18"/>
      <c r="AH45" s="18"/>
      <c r="AL45" s="10"/>
    </row>
    <row r="46" spans="1:38" ht="12.75">
      <c r="A46" s="52">
        <v>512</v>
      </c>
      <c r="B46">
        <v>5</v>
      </c>
      <c r="C46" s="30">
        <v>5.787</v>
      </c>
      <c r="D46" s="35">
        <v>7.1763</v>
      </c>
      <c r="E46" s="35">
        <v>32.649</v>
      </c>
      <c r="F46" s="35">
        <v>7.1763</v>
      </c>
      <c r="G46" s="35">
        <v>0.20719</v>
      </c>
      <c r="H46" s="30">
        <v>86.0766</v>
      </c>
      <c r="I46" s="42">
        <f t="shared" si="3"/>
        <v>25.543847412031027</v>
      </c>
      <c r="J46" s="30">
        <v>279.15</v>
      </c>
      <c r="K46" s="23">
        <v>276.33763</v>
      </c>
      <c r="L46" s="30">
        <v>6.34564</v>
      </c>
      <c r="N46" s="48"/>
      <c r="O46" s="38"/>
      <c r="P46" s="30"/>
      <c r="Q46" s="23"/>
      <c r="R46" s="30"/>
      <c r="S46" s="23"/>
      <c r="T46" s="23"/>
      <c r="U46" s="50"/>
      <c r="V46" s="17"/>
      <c r="W46" s="30">
        <v>5.787</v>
      </c>
      <c r="X46" s="35"/>
      <c r="Y46" s="35"/>
      <c r="Z46" s="35"/>
      <c r="AA46" s="30"/>
      <c r="AB46" s="30"/>
      <c r="AC46" s="37"/>
      <c r="AG46" s="18"/>
      <c r="AH46" s="18"/>
      <c r="AL46" s="10"/>
    </row>
    <row r="47" spans="1:38" ht="12.75">
      <c r="A47" s="52">
        <v>511</v>
      </c>
      <c r="B47">
        <v>10</v>
      </c>
      <c r="C47" s="30">
        <v>10.455</v>
      </c>
      <c r="D47" s="35">
        <v>7.1607</v>
      </c>
      <c r="E47" s="35">
        <v>32.6531</v>
      </c>
      <c r="F47" s="35">
        <v>7.1607</v>
      </c>
      <c r="G47" s="35">
        <v>0.35695</v>
      </c>
      <c r="H47" s="64">
        <v>59.8182</v>
      </c>
      <c r="I47" s="42">
        <f t="shared" si="3"/>
        <v>25.549188557497246</v>
      </c>
      <c r="J47" s="30">
        <v>163.98</v>
      </c>
      <c r="K47" s="23">
        <v>276.25308</v>
      </c>
      <c r="L47" s="30">
        <v>6.34373</v>
      </c>
      <c r="N47" s="48"/>
      <c r="O47" s="38"/>
      <c r="P47" s="30"/>
      <c r="Q47" s="23"/>
      <c r="R47" s="30"/>
      <c r="S47" s="23"/>
      <c r="T47" s="23"/>
      <c r="U47" s="50">
        <v>0.499</v>
      </c>
      <c r="V47" s="17" t="s">
        <v>41</v>
      </c>
      <c r="W47" s="30">
        <v>10.455</v>
      </c>
      <c r="X47" s="35"/>
      <c r="Y47" s="35"/>
      <c r="Z47" s="35"/>
      <c r="AA47" s="30"/>
      <c r="AB47" s="30"/>
      <c r="AC47" s="37"/>
      <c r="AG47" s="18"/>
      <c r="AH47" s="18"/>
      <c r="AL47" s="10"/>
    </row>
    <row r="48" spans="1:38" ht="12.75">
      <c r="A48" s="52">
        <v>510</v>
      </c>
      <c r="B48">
        <v>15</v>
      </c>
      <c r="C48" s="30">
        <v>15.163</v>
      </c>
      <c r="D48" s="35">
        <v>7.1204</v>
      </c>
      <c r="E48" s="35">
        <v>32.6639</v>
      </c>
      <c r="F48" s="35">
        <v>7.1204</v>
      </c>
      <c r="G48" s="35">
        <v>0.58339</v>
      </c>
      <c r="H48" s="30">
        <v>86.019</v>
      </c>
      <c r="I48" s="42">
        <f t="shared" si="3"/>
        <v>25.56313931863292</v>
      </c>
      <c r="J48" s="30">
        <v>115.56</v>
      </c>
      <c r="K48" s="23">
        <v>276.13645</v>
      </c>
      <c r="L48" s="30">
        <v>6.34114</v>
      </c>
      <c r="N48" s="48"/>
      <c r="O48" s="38"/>
      <c r="P48" s="30"/>
      <c r="Q48" s="23"/>
      <c r="R48" s="30"/>
      <c r="S48" s="23"/>
      <c r="T48" s="23"/>
      <c r="U48" s="50"/>
      <c r="V48" s="17"/>
      <c r="W48" s="30">
        <v>15.163</v>
      </c>
      <c r="X48" s="35"/>
      <c r="Y48" s="35"/>
      <c r="Z48" s="35"/>
      <c r="AA48" s="30"/>
      <c r="AB48" s="30"/>
      <c r="AC48" s="37"/>
      <c r="AG48" s="18"/>
      <c r="AH48" s="18"/>
      <c r="AL48" s="10"/>
    </row>
    <row r="49" spans="1:38" ht="12.75">
      <c r="A49" s="52">
        <v>509</v>
      </c>
      <c r="B49">
        <v>20</v>
      </c>
      <c r="C49" s="30">
        <v>19.829</v>
      </c>
      <c r="D49" s="35">
        <v>7.0816</v>
      </c>
      <c r="E49" s="35">
        <v>32.6655</v>
      </c>
      <c r="F49" s="35">
        <v>7.0816</v>
      </c>
      <c r="G49" s="35">
        <v>0.69479</v>
      </c>
      <c r="H49" s="30">
        <v>86.2359</v>
      </c>
      <c r="I49" s="42">
        <f t="shared" si="3"/>
        <v>25.56963095714127</v>
      </c>
      <c r="J49" s="30">
        <v>81.276</v>
      </c>
      <c r="K49" s="23">
        <v>275.6822</v>
      </c>
      <c r="L49" s="30">
        <v>6.33075</v>
      </c>
      <c r="N49" s="48"/>
      <c r="O49" s="38"/>
      <c r="P49" s="30"/>
      <c r="Q49" s="23"/>
      <c r="R49" s="30"/>
      <c r="S49" s="23"/>
      <c r="T49" s="23"/>
      <c r="U49" s="50">
        <v>0.515</v>
      </c>
      <c r="V49" s="17" t="s">
        <v>41</v>
      </c>
      <c r="W49" s="30">
        <v>19.829</v>
      </c>
      <c r="X49" s="35"/>
      <c r="Y49" s="35"/>
      <c r="Z49" s="35"/>
      <c r="AA49" s="30"/>
      <c r="AB49" s="30"/>
      <c r="AC49" s="37"/>
      <c r="AG49" s="18"/>
      <c r="AH49" s="18"/>
      <c r="AL49" s="10"/>
    </row>
    <row r="50" spans="1:38" ht="12.75">
      <c r="A50" s="52">
        <v>508</v>
      </c>
      <c r="B50">
        <v>25</v>
      </c>
      <c r="C50" s="30">
        <v>25.123</v>
      </c>
      <c r="D50" s="35">
        <v>7.0353</v>
      </c>
      <c r="E50" s="35">
        <v>32.6671</v>
      </c>
      <c r="F50" s="35">
        <v>7.0353</v>
      </c>
      <c r="G50" s="35">
        <v>0.77265</v>
      </c>
      <c r="H50" s="30">
        <v>86.5084</v>
      </c>
      <c r="I50" s="42">
        <f t="shared" si="3"/>
        <v>25.57711224625882</v>
      </c>
      <c r="J50" s="30">
        <v>58.565</v>
      </c>
      <c r="K50" s="23">
        <v>275.70991</v>
      </c>
      <c r="L50" s="30">
        <v>6.33143</v>
      </c>
      <c r="N50" s="48"/>
      <c r="O50" s="38"/>
      <c r="P50" s="30"/>
      <c r="Q50" s="23"/>
      <c r="R50" s="30"/>
      <c r="S50" s="23"/>
      <c r="T50" s="23"/>
      <c r="U50" s="50"/>
      <c r="V50" s="17"/>
      <c r="W50" s="30">
        <v>25.123</v>
      </c>
      <c r="X50" s="35"/>
      <c r="Y50" s="35"/>
      <c r="Z50" s="35"/>
      <c r="AA50" s="30"/>
      <c r="AB50" s="30"/>
      <c r="AC50" s="37"/>
      <c r="AG50" s="18"/>
      <c r="AH50" s="18"/>
      <c r="AL50" s="10"/>
    </row>
    <row r="51" spans="1:38" ht="12.75">
      <c r="A51" s="52">
        <v>507</v>
      </c>
      <c r="B51">
        <v>30</v>
      </c>
      <c r="C51" s="30">
        <v>30.264</v>
      </c>
      <c r="D51" s="35">
        <v>6.2176</v>
      </c>
      <c r="E51" s="35">
        <v>32.7563</v>
      </c>
      <c r="F51" s="35">
        <v>6.2176</v>
      </c>
      <c r="G51" s="35">
        <v>0.71665</v>
      </c>
      <c r="H51" s="30">
        <v>87.2679</v>
      </c>
      <c r="I51" s="42">
        <f t="shared" si="3"/>
        <v>25.753400395267818</v>
      </c>
      <c r="J51" s="30">
        <v>39.077</v>
      </c>
      <c r="K51" s="23">
        <v>278.79145</v>
      </c>
      <c r="L51" s="30">
        <v>6.4033</v>
      </c>
      <c r="N51" s="48"/>
      <c r="O51" s="38"/>
      <c r="P51" s="30"/>
      <c r="Q51" s="23"/>
      <c r="R51" s="30"/>
      <c r="S51" s="23"/>
      <c r="T51" s="23"/>
      <c r="U51" s="50">
        <v>0.41</v>
      </c>
      <c r="V51" s="17" t="s">
        <v>41</v>
      </c>
      <c r="W51" s="30">
        <v>30.264</v>
      </c>
      <c r="X51" s="35"/>
      <c r="Y51" s="35"/>
      <c r="Z51" s="35"/>
      <c r="AA51" s="30"/>
      <c r="AB51" s="30"/>
      <c r="AC51" s="37"/>
      <c r="AG51" s="18"/>
      <c r="AH51" s="18"/>
      <c r="AL51" s="10"/>
    </row>
    <row r="52" spans="1:38" ht="12.75">
      <c r="A52" s="52">
        <v>506</v>
      </c>
      <c r="B52">
        <v>35</v>
      </c>
      <c r="C52" s="30">
        <v>34.607</v>
      </c>
      <c r="D52" s="35">
        <v>6.0858</v>
      </c>
      <c r="E52" s="35">
        <v>32.7664</v>
      </c>
      <c r="F52" s="35">
        <v>6.0858</v>
      </c>
      <c r="G52" s="35">
        <v>0.82236</v>
      </c>
      <c r="H52" s="30">
        <v>87.627</v>
      </c>
      <c r="I52" s="42">
        <f t="shared" si="3"/>
        <v>25.777758017503857</v>
      </c>
      <c r="J52" s="30">
        <v>28.532</v>
      </c>
      <c r="K52" s="23">
        <v>277.50128</v>
      </c>
      <c r="L52" s="30">
        <v>6.37382</v>
      </c>
      <c r="N52" s="48"/>
      <c r="O52" s="38"/>
      <c r="P52" s="30"/>
      <c r="Q52" s="23"/>
      <c r="R52" s="30"/>
      <c r="S52" s="23"/>
      <c r="T52" s="23"/>
      <c r="U52" s="50"/>
      <c r="V52" s="17"/>
      <c r="W52" s="30">
        <v>34.607</v>
      </c>
      <c r="X52" s="35"/>
      <c r="Y52" s="35"/>
      <c r="Z52" s="35"/>
      <c r="AA52" s="30"/>
      <c r="AB52" s="30"/>
      <c r="AC52" s="37"/>
      <c r="AG52" s="18"/>
      <c r="AH52" s="18"/>
      <c r="AL52" s="10"/>
    </row>
    <row r="53" spans="1:38" ht="12.75">
      <c r="A53" s="52">
        <v>505</v>
      </c>
      <c r="B53">
        <v>40</v>
      </c>
      <c r="C53" s="30">
        <v>41.688</v>
      </c>
      <c r="D53" s="35">
        <v>5.3686</v>
      </c>
      <c r="E53" s="35">
        <v>32.7875</v>
      </c>
      <c r="F53" s="35">
        <v>5.3686</v>
      </c>
      <c r="G53" s="35">
        <v>0.64575</v>
      </c>
      <c r="H53" s="30">
        <v>88.5107</v>
      </c>
      <c r="I53" s="42">
        <f t="shared" si="3"/>
        <v>25.880097501843238</v>
      </c>
      <c r="J53" s="30">
        <v>17.849</v>
      </c>
      <c r="K53" s="23">
        <v>274.95992</v>
      </c>
      <c r="L53" s="30">
        <v>6.31607</v>
      </c>
      <c r="N53" s="48"/>
      <c r="O53" s="38"/>
      <c r="P53" s="30"/>
      <c r="Q53" s="23"/>
      <c r="R53" s="30"/>
      <c r="S53" s="23"/>
      <c r="T53" s="23"/>
      <c r="U53" s="50"/>
      <c r="V53" s="17"/>
      <c r="W53" s="30">
        <v>41.688</v>
      </c>
      <c r="X53" s="35"/>
      <c r="Y53" s="35"/>
      <c r="Z53" s="35"/>
      <c r="AA53" s="30"/>
      <c r="AB53" s="30"/>
      <c r="AC53" s="37"/>
      <c r="AG53" s="18"/>
      <c r="AH53" s="18"/>
      <c r="AL53" s="10"/>
    </row>
    <row r="54" spans="1:38" ht="12.75">
      <c r="A54" s="52">
        <v>504</v>
      </c>
      <c r="B54">
        <v>50</v>
      </c>
      <c r="C54" s="30">
        <v>48.709</v>
      </c>
      <c r="D54" s="35">
        <v>5.1684</v>
      </c>
      <c r="E54" s="35">
        <v>32.841</v>
      </c>
      <c r="F54" s="35">
        <v>5.1684</v>
      </c>
      <c r="G54" s="35">
        <v>0.47885</v>
      </c>
      <c r="H54" s="30">
        <v>88.9049</v>
      </c>
      <c r="I54" s="42">
        <f t="shared" si="3"/>
        <v>25.945310772340918</v>
      </c>
      <c r="J54" s="30">
        <v>14.213</v>
      </c>
      <c r="K54" s="23">
        <v>273.12357</v>
      </c>
      <c r="L54" s="30">
        <v>6.27429</v>
      </c>
      <c r="N54" s="48"/>
      <c r="O54" s="38"/>
      <c r="P54" s="30"/>
      <c r="Q54" s="23"/>
      <c r="R54" s="30"/>
      <c r="S54" s="23"/>
      <c r="T54" s="23"/>
      <c r="U54" s="50"/>
      <c r="V54" s="17"/>
      <c r="W54" s="30">
        <v>48.709</v>
      </c>
      <c r="X54" s="35"/>
      <c r="Y54" s="35"/>
      <c r="Z54" s="35"/>
      <c r="AA54" s="30"/>
      <c r="AB54" s="30"/>
      <c r="AC54" s="37"/>
      <c r="AG54" s="18"/>
      <c r="AH54" s="18"/>
      <c r="AL54" s="10"/>
    </row>
    <row r="55" spans="1:38" ht="12.75">
      <c r="A55" s="52">
        <v>503</v>
      </c>
      <c r="B55">
        <v>100</v>
      </c>
      <c r="C55" s="30">
        <v>99.542</v>
      </c>
      <c r="D55" s="35">
        <v>4.182</v>
      </c>
      <c r="E55" s="35">
        <v>33.0764</v>
      </c>
      <c r="F55" s="35">
        <v>4.182</v>
      </c>
      <c r="G55" s="35">
        <v>0.085455</v>
      </c>
      <c r="H55" s="30">
        <v>89.6561</v>
      </c>
      <c r="I55" s="42">
        <f t="shared" si="3"/>
        <v>26.23809545246013</v>
      </c>
      <c r="J55" s="30">
        <v>1.3106</v>
      </c>
      <c r="K55" s="23">
        <v>227.9044</v>
      </c>
      <c r="L55" s="30">
        <v>5.237</v>
      </c>
      <c r="N55" s="48"/>
      <c r="O55" s="38"/>
      <c r="P55" s="30"/>
      <c r="Q55" s="23"/>
      <c r="R55" s="30"/>
      <c r="S55" s="23"/>
      <c r="T55" s="23"/>
      <c r="U55" s="50"/>
      <c r="V55" s="17"/>
      <c r="W55" s="30">
        <v>99.542</v>
      </c>
      <c r="X55" s="35"/>
      <c r="Y55" s="35"/>
      <c r="Z55" s="35"/>
      <c r="AA55" s="30"/>
      <c r="AB55" s="30"/>
      <c r="AC55" s="37"/>
      <c r="AG55" s="18"/>
      <c r="AH55" s="18"/>
      <c r="AL55" s="10"/>
    </row>
    <row r="56" spans="1:38" ht="12.75">
      <c r="A56" s="52">
        <v>502</v>
      </c>
      <c r="B56">
        <v>175</v>
      </c>
      <c r="C56" s="30">
        <v>174.407</v>
      </c>
      <c r="D56" s="35">
        <v>4.0749</v>
      </c>
      <c r="E56" s="35">
        <v>33.8114</v>
      </c>
      <c r="F56" s="35">
        <v>4.0749</v>
      </c>
      <c r="G56" s="35">
        <v>0.030906</v>
      </c>
      <c r="H56" s="30">
        <v>89.6452</v>
      </c>
      <c r="I56" s="42">
        <f t="shared" si="3"/>
        <v>26.83332372047562</v>
      </c>
      <c r="J56" s="30">
        <v>0.55119</v>
      </c>
      <c r="K56" s="23">
        <v>62.69381</v>
      </c>
      <c r="L56" s="30">
        <v>1.44147</v>
      </c>
      <c r="N56" s="48"/>
      <c r="O56" s="38"/>
      <c r="P56" s="30"/>
      <c r="Q56" s="23"/>
      <c r="R56" s="30"/>
      <c r="S56" s="23"/>
      <c r="T56" s="23"/>
      <c r="U56" s="50"/>
      <c r="V56" s="17"/>
      <c r="W56" s="30">
        <v>174.407</v>
      </c>
      <c r="X56" s="35"/>
      <c r="Y56" s="35"/>
      <c r="Z56" s="35"/>
      <c r="AA56" s="30"/>
      <c r="AB56" s="30"/>
      <c r="AC56" s="37"/>
      <c r="AG56" s="18"/>
      <c r="AH56" s="18"/>
      <c r="AL56" s="10"/>
    </row>
    <row r="57" spans="1:38" ht="12.75">
      <c r="A57" s="52">
        <v>501</v>
      </c>
      <c r="B57">
        <v>200</v>
      </c>
      <c r="C57" s="30">
        <v>201.321</v>
      </c>
      <c r="D57" s="35">
        <v>4.0241</v>
      </c>
      <c r="E57" s="35">
        <v>33.8655</v>
      </c>
      <c r="F57" s="35">
        <v>4.0241</v>
      </c>
      <c r="G57" s="35">
        <v>0.033972</v>
      </c>
      <c r="H57" s="30">
        <v>89.6563</v>
      </c>
      <c r="I57" s="42">
        <f t="shared" si="3"/>
        <v>26.88154751213301</v>
      </c>
      <c r="J57" s="30">
        <v>0.53931</v>
      </c>
      <c r="K57" s="23">
        <v>48.79494</v>
      </c>
      <c r="L57" s="30">
        <v>1.12196</v>
      </c>
      <c r="N57" s="48"/>
      <c r="O57" s="38"/>
      <c r="P57" s="30"/>
      <c r="Q57" s="23"/>
      <c r="R57" s="30"/>
      <c r="S57" s="23"/>
      <c r="T57" s="23"/>
      <c r="U57" s="50"/>
      <c r="V57" s="17"/>
      <c r="W57" s="30">
        <v>201.321</v>
      </c>
      <c r="X57" s="35"/>
      <c r="Y57" s="35"/>
      <c r="Z57" s="35"/>
      <c r="AA57" s="30"/>
      <c r="AB57" s="30"/>
      <c r="AC57" s="37"/>
      <c r="AG57" s="18"/>
      <c r="AH57" s="18"/>
      <c r="AL57" s="10"/>
    </row>
    <row r="58" spans="1:38" ht="12.75">
      <c r="A58" s="52"/>
      <c r="B58"/>
      <c r="C58" s="30"/>
      <c r="D58" s="35"/>
      <c r="E58" s="35"/>
      <c r="F58" s="35"/>
      <c r="G58" s="35"/>
      <c r="H58" s="30"/>
      <c r="I58" s="42"/>
      <c r="J58" s="23"/>
      <c r="K58" s="30"/>
      <c r="L58" s="23"/>
      <c r="N58" s="48"/>
      <c r="O58" s="38"/>
      <c r="P58" s="30"/>
      <c r="Q58" s="23"/>
      <c r="R58" s="30"/>
      <c r="S58" s="23"/>
      <c r="T58" s="23"/>
      <c r="U58" s="50"/>
      <c r="V58" s="17"/>
      <c r="W58" s="30"/>
      <c r="X58" s="35"/>
      <c r="Y58" s="35"/>
      <c r="Z58" s="35"/>
      <c r="AA58" s="30"/>
      <c r="AB58" s="30"/>
      <c r="AC58" s="37"/>
      <c r="AG58" s="18"/>
      <c r="AH58" s="18"/>
      <c r="AL58" s="10"/>
    </row>
    <row r="59" spans="1:38" ht="12.75">
      <c r="A59" s="52"/>
      <c r="B59"/>
      <c r="C59" s="30"/>
      <c r="D59" s="35"/>
      <c r="E59" s="35"/>
      <c r="F59" s="35"/>
      <c r="G59" s="35"/>
      <c r="H59" s="30"/>
      <c r="I59" s="42"/>
      <c r="J59" s="23"/>
      <c r="K59" s="30"/>
      <c r="L59" s="23"/>
      <c r="N59" s="48"/>
      <c r="O59" s="38"/>
      <c r="P59" s="30"/>
      <c r="Q59" s="23"/>
      <c r="R59" s="30"/>
      <c r="S59" s="23"/>
      <c r="T59" s="23"/>
      <c r="U59" s="50"/>
      <c r="V59" s="17"/>
      <c r="W59" s="30"/>
      <c r="X59" s="35"/>
      <c r="Y59" s="35"/>
      <c r="Z59" s="35"/>
      <c r="AA59" s="30"/>
      <c r="AB59" s="30"/>
      <c r="AC59" s="37"/>
      <c r="AG59" s="18"/>
      <c r="AH59" s="18"/>
      <c r="AL59" s="10"/>
    </row>
    <row r="60" spans="1:30" ht="12.75">
      <c r="A60" s="21"/>
      <c r="B60" s="36" t="s">
        <v>127</v>
      </c>
      <c r="C60" s="7"/>
      <c r="D60" s="33"/>
      <c r="E60" s="33"/>
      <c r="F60" s="33"/>
      <c r="G60" s="33"/>
      <c r="H60" s="7"/>
      <c r="I60" s="41"/>
      <c r="J60" s="6"/>
      <c r="K60" s="7"/>
      <c r="L60" s="6"/>
      <c r="M60" s="28"/>
      <c r="N60" s="47"/>
      <c r="O60" s="6"/>
      <c r="P60" s="7"/>
      <c r="Q60" s="6"/>
      <c r="R60" s="7"/>
      <c r="S60" s="7"/>
      <c r="T60" s="7"/>
      <c r="U60" s="6"/>
      <c r="V60" s="7"/>
      <c r="W60" s="7"/>
      <c r="X60" s="33"/>
      <c r="Y60" s="33"/>
      <c r="Z60" s="33"/>
      <c r="AA60" s="7"/>
      <c r="AB60" s="7"/>
      <c r="AC60" s="7"/>
      <c r="AD60" s="7"/>
    </row>
    <row r="61" spans="1:30" ht="12.75">
      <c r="A61" s="21"/>
      <c r="B61" s="36" t="s">
        <v>128</v>
      </c>
      <c r="C61" s="7"/>
      <c r="D61" s="33"/>
      <c r="E61" s="33"/>
      <c r="F61" s="33"/>
      <c r="G61" s="33"/>
      <c r="H61" s="7"/>
      <c r="I61" s="41"/>
      <c r="J61" s="6"/>
      <c r="K61" s="7"/>
      <c r="L61" s="6"/>
      <c r="M61" s="28"/>
      <c r="N61" s="47"/>
      <c r="O61" s="6"/>
      <c r="P61" s="7"/>
      <c r="Q61" s="6"/>
      <c r="R61" s="7"/>
      <c r="S61" s="7"/>
      <c r="T61" s="7"/>
      <c r="U61" s="6"/>
      <c r="V61" s="7"/>
      <c r="W61" s="7"/>
      <c r="X61" s="33"/>
      <c r="Y61" s="33"/>
      <c r="Z61" s="33"/>
      <c r="AA61" s="7"/>
      <c r="AB61" s="7"/>
      <c r="AC61" s="7"/>
      <c r="AD61" s="7"/>
    </row>
    <row r="62" spans="9:30" ht="12.75">
      <c r="I62" s="42"/>
      <c r="O62" s="2"/>
      <c r="P62" s="3"/>
      <c r="R62" s="3"/>
      <c r="S62" s="3"/>
      <c r="T62" s="3"/>
      <c r="V62" s="3"/>
      <c r="AC62" s="3"/>
      <c r="AD62" s="3"/>
    </row>
    <row r="63" spans="2:29" ht="12.75">
      <c r="B63" s="8" t="s">
        <v>3</v>
      </c>
      <c r="C63" s="31" t="s">
        <v>4</v>
      </c>
      <c r="D63" s="34" t="s">
        <v>4</v>
      </c>
      <c r="E63" s="34" t="s">
        <v>4</v>
      </c>
      <c r="F63" s="34" t="s">
        <v>4</v>
      </c>
      <c r="G63" s="34" t="s">
        <v>4</v>
      </c>
      <c r="H63" s="45" t="s">
        <v>4</v>
      </c>
      <c r="I63" s="43"/>
      <c r="J63" s="9" t="s">
        <v>4</v>
      </c>
      <c r="K63" s="31" t="s">
        <v>4</v>
      </c>
      <c r="L63" s="9" t="s">
        <v>4</v>
      </c>
      <c r="M63" s="29" t="s">
        <v>5</v>
      </c>
      <c r="N63" s="12"/>
      <c r="O63" s="3"/>
      <c r="P63" s="3"/>
      <c r="R63" s="3"/>
      <c r="S63" s="3"/>
      <c r="T63" s="3"/>
      <c r="V63" s="3"/>
      <c r="W63" s="31" t="s">
        <v>4</v>
      </c>
      <c r="X63" s="34"/>
      <c r="Y63" s="34"/>
      <c r="Z63" s="34"/>
      <c r="AA63" s="31"/>
      <c r="AB63" s="31" t="s">
        <v>4</v>
      </c>
      <c r="AC63" s="3"/>
    </row>
    <row r="64" spans="2:28" ht="12.75">
      <c r="B64" s="8" t="s">
        <v>7</v>
      </c>
      <c r="C64" s="11" t="s">
        <v>7</v>
      </c>
      <c r="D64" s="34" t="s">
        <v>8</v>
      </c>
      <c r="E64" s="34" t="s">
        <v>9</v>
      </c>
      <c r="F64" s="34" t="s">
        <v>8</v>
      </c>
      <c r="G64" s="34" t="s">
        <v>10</v>
      </c>
      <c r="H64" s="31" t="s">
        <v>11</v>
      </c>
      <c r="I64" s="43" t="s">
        <v>12</v>
      </c>
      <c r="J64" s="39" t="s">
        <v>13</v>
      </c>
      <c r="K64" s="31" t="s">
        <v>14</v>
      </c>
      <c r="L64" s="9" t="s">
        <v>14</v>
      </c>
      <c r="M64" s="29" t="s">
        <v>15</v>
      </c>
      <c r="N64" s="12" t="s">
        <v>14</v>
      </c>
      <c r="O64" s="11" t="s">
        <v>14</v>
      </c>
      <c r="P64" s="11" t="s">
        <v>16</v>
      </c>
      <c r="Q64" s="12" t="s">
        <v>17</v>
      </c>
      <c r="R64" s="11" t="s">
        <v>18</v>
      </c>
      <c r="S64" s="11" t="s">
        <v>19</v>
      </c>
      <c r="T64" s="11"/>
      <c r="U64" s="9" t="s">
        <v>21</v>
      </c>
      <c r="V64" s="8" t="s">
        <v>129</v>
      </c>
      <c r="W64" s="11" t="s">
        <v>7</v>
      </c>
      <c r="X64" s="29" t="s">
        <v>23</v>
      </c>
      <c r="Y64" s="29"/>
      <c r="Z64" s="29" t="s">
        <v>25</v>
      </c>
      <c r="AA64" s="11"/>
      <c r="AB64" s="11" t="s">
        <v>7</v>
      </c>
    </row>
    <row r="65" spans="1:29" ht="12.75">
      <c r="A65" s="22" t="s">
        <v>27</v>
      </c>
      <c r="B65" s="8" t="s">
        <v>28</v>
      </c>
      <c r="C65" s="11" t="s">
        <v>29</v>
      </c>
      <c r="D65" s="34" t="s">
        <v>30</v>
      </c>
      <c r="E65" s="34"/>
      <c r="F65" s="34" t="s">
        <v>30</v>
      </c>
      <c r="G65" s="34"/>
      <c r="H65" s="31"/>
      <c r="I65" s="42"/>
      <c r="J65" s="9"/>
      <c r="K65" s="31" t="s">
        <v>31</v>
      </c>
      <c r="L65" s="9" t="s">
        <v>32</v>
      </c>
      <c r="N65" s="46" t="s">
        <v>33</v>
      </c>
      <c r="O65" s="11" t="s">
        <v>34</v>
      </c>
      <c r="P65" s="11" t="s">
        <v>35</v>
      </c>
      <c r="Q65" s="12" t="s">
        <v>35</v>
      </c>
      <c r="R65" s="11" t="s">
        <v>35</v>
      </c>
      <c r="S65" s="11"/>
      <c r="T65" s="11"/>
      <c r="U65" s="9" t="s">
        <v>36</v>
      </c>
      <c r="V65" s="8"/>
      <c r="W65" s="11" t="s">
        <v>29</v>
      </c>
      <c r="X65" s="29" t="s">
        <v>31</v>
      </c>
      <c r="Y65" s="29"/>
      <c r="Z65" s="29" t="s">
        <v>31</v>
      </c>
      <c r="AA65" s="11"/>
      <c r="AB65" s="11" t="s">
        <v>29</v>
      </c>
      <c r="AC65" s="13" t="s">
        <v>39</v>
      </c>
    </row>
    <row r="66" spans="1:29" ht="12.75">
      <c r="A66" s="25" t="s">
        <v>40</v>
      </c>
      <c r="B66" s="14" t="s">
        <v>40</v>
      </c>
      <c r="C66" s="16" t="s">
        <v>40</v>
      </c>
      <c r="D66" s="26" t="s">
        <v>40</v>
      </c>
      <c r="E66" s="26"/>
      <c r="F66" s="26" t="s">
        <v>40</v>
      </c>
      <c r="G66" s="26" t="s">
        <v>40</v>
      </c>
      <c r="H66" s="16" t="s">
        <v>40</v>
      </c>
      <c r="I66" s="44"/>
      <c r="J66" s="15"/>
      <c r="K66" s="16"/>
      <c r="L66" s="15"/>
      <c r="M66" s="26" t="s">
        <v>40</v>
      </c>
      <c r="N66" s="15" t="s">
        <v>40</v>
      </c>
      <c r="O66" s="16" t="s">
        <v>40</v>
      </c>
      <c r="P66" s="16" t="s">
        <v>40</v>
      </c>
      <c r="Q66" s="15" t="s">
        <v>40</v>
      </c>
      <c r="R66" s="16" t="s">
        <v>40</v>
      </c>
      <c r="S66" s="16"/>
      <c r="T66" s="16"/>
      <c r="U66" s="15" t="s">
        <v>40</v>
      </c>
      <c r="V66" s="14"/>
      <c r="W66" s="16" t="s">
        <v>40</v>
      </c>
      <c r="X66" s="26"/>
      <c r="Y66" s="26"/>
      <c r="Z66" s="26"/>
      <c r="AA66" s="16"/>
      <c r="AB66" s="16" t="s">
        <v>40</v>
      </c>
      <c r="AC66" s="14" t="s">
        <v>40</v>
      </c>
    </row>
    <row r="67" spans="1:28" ht="12.75">
      <c r="A67" s="20">
        <v>517</v>
      </c>
      <c r="B67" s="19">
        <v>10</v>
      </c>
      <c r="C67" s="30">
        <v>9.963</v>
      </c>
      <c r="D67" s="35">
        <v>7.3974</v>
      </c>
      <c r="E67" s="35">
        <v>32.5729</v>
      </c>
      <c r="F67" s="35">
        <v>7.3974</v>
      </c>
      <c r="G67" s="35">
        <v>1.2725</v>
      </c>
      <c r="H67" s="30">
        <v>85.8428</v>
      </c>
      <c r="I67" s="42">
        <f>((999.842594+6.794*10^-2*D67-9.0953*10^-3*D67^2+1.001685*10^-4*D67^3-1.12*10^-6*D67^4+6.536*10^-9*D67^5)+(0.8245-0.00409*D67+7.6438*10^-5*D67^2-8.2467*10^-7*D67^3+5.3875*10^-9*D67^4)*E67+(-5.72466*10^-3+1.0227*10^-4*D67-1.6546*10^-6*D67^2)*E67^1.5+4.8314*10^-4*E67^2)-1000</f>
        <v>25.453742938329242</v>
      </c>
      <c r="K67" s="30">
        <v>272.3304</v>
      </c>
      <c r="L67" s="23">
        <v>6.25307</v>
      </c>
      <c r="M67" s="27">
        <v>32.5765</v>
      </c>
      <c r="W67" s="30">
        <v>9.963</v>
      </c>
      <c r="X67" s="35"/>
      <c r="Y67" s="35"/>
      <c r="Z67" s="35"/>
      <c r="AA67" s="30"/>
      <c r="AB67" s="30">
        <v>9.963</v>
      </c>
    </row>
    <row r="68" spans="1:28" ht="12.75">
      <c r="A68" s="20">
        <v>516</v>
      </c>
      <c r="B68" s="19">
        <v>600</v>
      </c>
      <c r="C68" s="30">
        <v>597.553</v>
      </c>
      <c r="D68" s="35">
        <v>3.6262</v>
      </c>
      <c r="E68" s="35">
        <v>34.1912</v>
      </c>
      <c r="F68" s="35">
        <v>3.6262</v>
      </c>
      <c r="G68" s="35">
        <v>0.057626</v>
      </c>
      <c r="H68" s="30">
        <v>89.748</v>
      </c>
      <c r="I68" s="42">
        <f>((999.842594+6.794*10^-2*D68-9.0953*10^-3*D68^2+1.001685*10^-4*D68^3-1.12*10^-6*D68^4+6.536*10^-9*D68^5)+(0.8245-0.00409*D68+7.6438*10^-5*D68^2-8.2467*10^-7*D68^3+5.3875*10^-9*D68^4)*E68+(-5.72466*10^-3+1.0227*10^-4*D68-1.6546*10^-6*D68^2)*E68^1.5+4.8314*10^-4*E68^2)-1000</f>
        <v>27.18063846605105</v>
      </c>
      <c r="K68" s="30">
        <v>23.392</v>
      </c>
      <c r="L68" s="23">
        <v>0.53802</v>
      </c>
      <c r="M68" s="27">
        <v>34.1935</v>
      </c>
      <c r="W68" s="30">
        <v>597.553</v>
      </c>
      <c r="X68" s="35"/>
      <c r="Y68" s="35"/>
      <c r="Z68" s="35"/>
      <c r="AA68" s="30"/>
      <c r="AB68" s="30">
        <v>597.553</v>
      </c>
    </row>
    <row r="69" spans="1:28" ht="12.75">
      <c r="A69" s="20">
        <v>515</v>
      </c>
      <c r="B69" s="19">
        <v>800</v>
      </c>
      <c r="C69" s="30">
        <v>795.898</v>
      </c>
      <c r="D69" s="35">
        <v>3.2002</v>
      </c>
      <c r="E69" s="35">
        <v>34.3076</v>
      </c>
      <c r="F69" s="35">
        <v>3.2002</v>
      </c>
      <c r="G69" s="35">
        <v>0.057776</v>
      </c>
      <c r="H69" s="30">
        <v>89.7507</v>
      </c>
      <c r="I69" s="42">
        <f>((999.842594+6.794*10^-2*D69-9.0953*10^-3*D69^2+1.001685*10^-4*D69^3-1.12*10^-6*D69^4+6.536*10^-9*D69^5)+(0.8245-0.00409*D69+7.6438*10^-5*D69^2-8.2467*10^-7*D69^3+5.3875*10^-9*D69^4)*E69+(-5.72466*10^-3+1.0227*10^-4*D69-1.6546*10^-6*D69^2)*E69^1.5+4.8314*10^-4*E69^2)-1000</f>
        <v>27.314214714603395</v>
      </c>
      <c r="K69" s="30">
        <v>18.28213</v>
      </c>
      <c r="L69" s="23">
        <v>0.42055</v>
      </c>
      <c r="M69" s="27">
        <v>34.309</v>
      </c>
      <c r="W69" s="30">
        <v>795.898</v>
      </c>
      <c r="X69" s="35"/>
      <c r="Y69" s="35"/>
      <c r="Z69" s="35"/>
      <c r="AA69" s="30"/>
      <c r="AB69" s="30">
        <v>795.898</v>
      </c>
    </row>
    <row r="70" spans="1:28" ht="12.75">
      <c r="A70" s="20">
        <v>514</v>
      </c>
      <c r="B70" s="19">
        <v>1000</v>
      </c>
      <c r="C70" s="30">
        <v>1008.254</v>
      </c>
      <c r="D70" s="35">
        <v>2.864</v>
      </c>
      <c r="E70" s="35">
        <v>34.3841</v>
      </c>
      <c r="F70" s="35">
        <v>2.864</v>
      </c>
      <c r="G70" s="35">
        <v>0.05714</v>
      </c>
      <c r="H70" s="30">
        <v>89.7546</v>
      </c>
      <c r="I70" s="42">
        <f>((999.842594+6.794*10^-2*D70-9.0953*10^-3*D70^2+1.001685*10^-4*D70^3-1.12*10^-6*D70^4+6.536*10^-9*D70^5)+(0.8245-0.00409*D70+7.6438*10^-5*D70^2-8.2467*10^-7*D70^3+5.3875*10^-9*D70^4)*E70+(-5.72466*10^-3+1.0227*10^-4*D70-1.6546*10^-6*D70^2)*E70^1.5+4.8314*10^-4*E70^2)-1000</f>
        <v>27.40598229508737</v>
      </c>
      <c r="K70" s="30">
        <v>17.01724</v>
      </c>
      <c r="L70" s="23">
        <v>0.39148</v>
      </c>
      <c r="M70" s="27">
        <v>34.3839</v>
      </c>
      <c r="P70" s="30">
        <v>44.89089</v>
      </c>
      <c r="Q70" s="23">
        <v>3.121788</v>
      </c>
      <c r="R70" s="30">
        <v>147.6795</v>
      </c>
      <c r="W70" s="30">
        <v>1008.254</v>
      </c>
      <c r="X70" s="35"/>
      <c r="Y70" s="35"/>
      <c r="Z70" s="35"/>
      <c r="AA70" s="30"/>
      <c r="AB70" s="30">
        <v>1008.254</v>
      </c>
    </row>
    <row r="73" spans="1:29" ht="12.75">
      <c r="A73" s="21"/>
      <c r="B73" s="36" t="s">
        <v>130</v>
      </c>
      <c r="C73" s="7"/>
      <c r="D73" s="33"/>
      <c r="E73" s="33"/>
      <c r="F73" s="33"/>
      <c r="G73" s="33"/>
      <c r="H73" s="7"/>
      <c r="I73" s="41"/>
      <c r="J73" s="6"/>
      <c r="K73" s="7"/>
      <c r="L73" s="6"/>
      <c r="M73" s="28"/>
      <c r="N73" s="47"/>
      <c r="O73" s="6"/>
      <c r="P73" s="7"/>
      <c r="Q73" s="6"/>
      <c r="R73" s="7"/>
      <c r="S73" s="7"/>
      <c r="T73" s="7"/>
      <c r="U73" s="6"/>
      <c r="V73" s="7"/>
      <c r="W73" s="7"/>
      <c r="X73" s="33"/>
      <c r="Y73" s="33"/>
      <c r="Z73" s="33"/>
      <c r="AA73" s="7"/>
      <c r="AB73" s="7"/>
      <c r="AC73" s="7"/>
    </row>
    <row r="74" spans="1:29" ht="12.75">
      <c r="A74" s="21"/>
      <c r="B74" s="36" t="s">
        <v>131</v>
      </c>
      <c r="C74" s="7"/>
      <c r="D74" s="33"/>
      <c r="E74" s="33"/>
      <c r="F74" s="33"/>
      <c r="G74" s="33"/>
      <c r="H74" s="7"/>
      <c r="I74" s="41"/>
      <c r="J74" s="6"/>
      <c r="K74" s="7"/>
      <c r="L74" s="6"/>
      <c r="M74" s="28"/>
      <c r="N74" s="47"/>
      <c r="O74" s="6"/>
      <c r="P74" s="7"/>
      <c r="Q74" s="6"/>
      <c r="R74" s="7"/>
      <c r="S74" s="7"/>
      <c r="T74" s="7"/>
      <c r="U74" s="6"/>
      <c r="V74" s="7"/>
      <c r="W74" s="7"/>
      <c r="X74" s="33"/>
      <c r="Y74" s="33"/>
      <c r="Z74" s="33"/>
      <c r="AA74" s="7"/>
      <c r="AB74" s="7"/>
      <c r="AC74" s="7"/>
    </row>
    <row r="75" spans="1:28" ht="12.75">
      <c r="A75" s="21"/>
      <c r="B75" s="36" t="s">
        <v>132</v>
      </c>
      <c r="C75" s="7"/>
      <c r="D75" s="33"/>
      <c r="E75" s="33"/>
      <c r="F75" s="33"/>
      <c r="G75" s="33"/>
      <c r="H75" s="7"/>
      <c r="I75" s="41"/>
      <c r="J75" s="6"/>
      <c r="K75" s="7"/>
      <c r="L75" s="6"/>
      <c r="M75" s="28"/>
      <c r="N75" s="47"/>
      <c r="O75" s="6"/>
      <c r="P75" s="7"/>
      <c r="Q75" s="6"/>
      <c r="R75" s="7"/>
      <c r="S75" s="7"/>
      <c r="T75" s="7"/>
      <c r="U75" s="6"/>
      <c r="V75" s="7"/>
      <c r="W75" s="7"/>
      <c r="X75" s="33"/>
      <c r="Y75" s="33"/>
      <c r="Z75" s="33"/>
      <c r="AA75" s="7"/>
      <c r="AB75" s="7"/>
    </row>
    <row r="76" spans="9:29" ht="12.75">
      <c r="I76" s="42"/>
      <c r="O76" s="2"/>
      <c r="P76" s="3"/>
      <c r="R76" s="3"/>
      <c r="S76" s="3"/>
      <c r="T76" s="3"/>
      <c r="V76" s="3"/>
      <c r="AC76" s="3"/>
    </row>
    <row r="77" spans="2:29" ht="12.75">
      <c r="B77" s="8" t="s">
        <v>3</v>
      </c>
      <c r="C77" s="31" t="s">
        <v>4</v>
      </c>
      <c r="D77" s="34" t="s">
        <v>4</v>
      </c>
      <c r="E77" s="34" t="s">
        <v>4</v>
      </c>
      <c r="F77" s="34" t="s">
        <v>4</v>
      </c>
      <c r="G77" s="34" t="s">
        <v>4</v>
      </c>
      <c r="H77" s="45" t="s">
        <v>4</v>
      </c>
      <c r="I77" s="43"/>
      <c r="J77" s="9" t="s">
        <v>4</v>
      </c>
      <c r="K77" s="31" t="s">
        <v>4</v>
      </c>
      <c r="L77" s="9" t="s">
        <v>4</v>
      </c>
      <c r="M77" s="29" t="s">
        <v>5</v>
      </c>
      <c r="N77" s="12"/>
      <c r="O77" s="3"/>
      <c r="P77" s="3"/>
      <c r="R77" s="3"/>
      <c r="S77" s="3"/>
      <c r="T77" s="3"/>
      <c r="V77" s="3"/>
      <c r="W77" s="31" t="s">
        <v>4</v>
      </c>
      <c r="X77" s="34"/>
      <c r="Y77" s="34"/>
      <c r="Z77" s="34"/>
      <c r="AA77" s="31"/>
      <c r="AB77" s="31" t="s">
        <v>4</v>
      </c>
      <c r="AC77" s="3"/>
    </row>
    <row r="78" spans="2:28" ht="12.75">
      <c r="B78" s="8" t="s">
        <v>7</v>
      </c>
      <c r="C78" s="11" t="s">
        <v>7</v>
      </c>
      <c r="D78" s="34" t="s">
        <v>8</v>
      </c>
      <c r="E78" s="34" t="s">
        <v>9</v>
      </c>
      <c r="F78" s="34" t="s">
        <v>8</v>
      </c>
      <c r="G78" s="34" t="s">
        <v>10</v>
      </c>
      <c r="H78" s="31" t="s">
        <v>11</v>
      </c>
      <c r="I78" s="43" t="s">
        <v>12</v>
      </c>
      <c r="J78" s="39" t="s">
        <v>13</v>
      </c>
      <c r="K78" s="31" t="s">
        <v>14</v>
      </c>
      <c r="L78" s="9" t="s">
        <v>14</v>
      </c>
      <c r="M78" s="29" t="s">
        <v>15</v>
      </c>
      <c r="N78" s="12" t="s">
        <v>14</v>
      </c>
      <c r="O78" s="11" t="s">
        <v>14</v>
      </c>
      <c r="P78" s="11" t="s">
        <v>16</v>
      </c>
      <c r="Q78" s="12" t="s">
        <v>17</v>
      </c>
      <c r="R78" s="11" t="s">
        <v>18</v>
      </c>
      <c r="S78" s="11" t="s">
        <v>19</v>
      </c>
      <c r="T78" s="11"/>
      <c r="U78" s="9" t="s">
        <v>21</v>
      </c>
      <c r="V78" s="8"/>
      <c r="W78" s="11" t="s">
        <v>7</v>
      </c>
      <c r="X78" s="29" t="s">
        <v>23</v>
      </c>
      <c r="Y78" s="29"/>
      <c r="Z78" s="29" t="s">
        <v>25</v>
      </c>
      <c r="AA78" s="11"/>
      <c r="AB78" s="11" t="s">
        <v>7</v>
      </c>
    </row>
    <row r="79" spans="1:29" ht="12.75">
      <c r="A79" s="22" t="s">
        <v>27</v>
      </c>
      <c r="B79" s="8" t="s">
        <v>28</v>
      </c>
      <c r="C79" s="11" t="s">
        <v>29</v>
      </c>
      <c r="D79" s="34" t="s">
        <v>30</v>
      </c>
      <c r="E79" s="34"/>
      <c r="F79" s="34" t="s">
        <v>30</v>
      </c>
      <c r="G79" s="34"/>
      <c r="H79" s="31"/>
      <c r="I79" s="42"/>
      <c r="J79" s="9"/>
      <c r="K79" s="31" t="s">
        <v>31</v>
      </c>
      <c r="L79" s="9" t="s">
        <v>32</v>
      </c>
      <c r="N79" s="46" t="s">
        <v>33</v>
      </c>
      <c r="O79" s="11" t="s">
        <v>34</v>
      </c>
      <c r="P79" s="11" t="s">
        <v>35</v>
      </c>
      <c r="Q79" s="12" t="s">
        <v>35</v>
      </c>
      <c r="R79" s="11" t="s">
        <v>35</v>
      </c>
      <c r="S79" s="11"/>
      <c r="T79" s="11"/>
      <c r="U79" s="9" t="s">
        <v>36</v>
      </c>
      <c r="V79" s="8"/>
      <c r="W79" s="11" t="s">
        <v>29</v>
      </c>
      <c r="X79" s="29" t="s">
        <v>31</v>
      </c>
      <c r="Y79" s="29"/>
      <c r="Z79" s="29" t="s">
        <v>31</v>
      </c>
      <c r="AA79" s="11"/>
      <c r="AB79" s="11" t="s">
        <v>29</v>
      </c>
      <c r="AC79" s="13" t="s">
        <v>39</v>
      </c>
    </row>
    <row r="80" spans="1:29" ht="12.75">
      <c r="A80" s="25" t="s">
        <v>40</v>
      </c>
      <c r="B80" s="14" t="s">
        <v>40</v>
      </c>
      <c r="C80" s="16" t="s">
        <v>40</v>
      </c>
      <c r="D80" s="26" t="s">
        <v>40</v>
      </c>
      <c r="E80" s="26"/>
      <c r="F80" s="26" t="s">
        <v>40</v>
      </c>
      <c r="G80" s="26" t="s">
        <v>40</v>
      </c>
      <c r="H80" s="16" t="s">
        <v>40</v>
      </c>
      <c r="I80" s="44"/>
      <c r="J80" s="15"/>
      <c r="K80" s="16"/>
      <c r="L80" s="15"/>
      <c r="M80" s="26" t="s">
        <v>40</v>
      </c>
      <c r="N80" s="15" t="s">
        <v>40</v>
      </c>
      <c r="O80" s="16" t="s">
        <v>40</v>
      </c>
      <c r="P80" s="16" t="s">
        <v>40</v>
      </c>
      <c r="Q80" s="15" t="s">
        <v>40</v>
      </c>
      <c r="R80" s="16" t="s">
        <v>40</v>
      </c>
      <c r="S80" s="16"/>
      <c r="T80" s="16"/>
      <c r="U80" s="15" t="s">
        <v>40</v>
      </c>
      <c r="V80" s="14"/>
      <c r="W80" s="16" t="s">
        <v>40</v>
      </c>
      <c r="X80" s="26"/>
      <c r="Y80" s="26"/>
      <c r="Z80" s="26"/>
      <c r="AA80" s="16"/>
      <c r="AB80" s="16" t="s">
        <v>40</v>
      </c>
      <c r="AC80" s="14" t="s">
        <v>40</v>
      </c>
    </row>
    <row r="81" spans="1:28" ht="12.75">
      <c r="A81" s="20">
        <v>541</v>
      </c>
      <c r="B81" s="19">
        <v>0</v>
      </c>
      <c r="C81" s="30">
        <v>4.226</v>
      </c>
      <c r="D81" s="35">
        <v>7.3713</v>
      </c>
      <c r="E81" s="35">
        <v>32.5594</v>
      </c>
      <c r="F81" s="35">
        <v>7.3713</v>
      </c>
      <c r="G81" s="35">
        <v>0.35661</v>
      </c>
      <c r="H81" s="30">
        <v>85.6242</v>
      </c>
      <c r="I81" s="42">
        <f aca="true" t="shared" si="4" ref="I81:I104">((999.842594+6.794*10^-2*D81-9.0953*10^-3*D81^2+1.001685*10^-4*D81^3-1.12*10^-6*D81^4+6.536*10^-9*D81^5)+(0.8245-0.00409*D81+7.6438*10^-5*D81^2-8.2467*10^-7*D81^3+5.3875*10^-9*D81^4)*E81+(-5.72466*10^-3+1.0227*10^-4*D81-1.6546*10^-6*D81^2)*E81^1.5+4.8314*10^-4*E81^2)-1000</f>
        <v>25.446723956756614</v>
      </c>
      <c r="K81" s="30">
        <v>267.96503</v>
      </c>
      <c r="L81" s="23">
        <v>6.15279</v>
      </c>
      <c r="N81" s="46">
        <v>7.152</v>
      </c>
      <c r="O81" s="38">
        <f aca="true" t="shared" si="5" ref="O81:O104">(N81*1000/22.4)/(1+I81/1000)</f>
        <v>311.3625572411294</v>
      </c>
      <c r="P81" s="30">
        <v>13.09769</v>
      </c>
      <c r="Q81" s="23">
        <v>1.287354</v>
      </c>
      <c r="R81" s="30">
        <v>19.08529</v>
      </c>
      <c r="S81" s="23">
        <f aca="true" t="shared" si="6" ref="S81:S104">R81/P81</f>
        <v>1.4571493141156953</v>
      </c>
      <c r="T81" s="23">
        <f aca="true" t="shared" si="7" ref="T81:T104">P81/Q81</f>
        <v>10.174116831889286</v>
      </c>
      <c r="U81" s="2">
        <v>0.452</v>
      </c>
      <c r="W81" s="30">
        <v>4.226</v>
      </c>
      <c r="X81" s="35">
        <v>2185.1005181971573</v>
      </c>
      <c r="Y81" s="35"/>
      <c r="Z81" s="35">
        <v>2005.4453747159694</v>
      </c>
      <c r="AA81" s="30"/>
      <c r="AB81" s="30">
        <v>4.226</v>
      </c>
    </row>
    <row r="82" spans="1:28" ht="12.75">
      <c r="A82" s="20">
        <v>540</v>
      </c>
      <c r="B82" s="19">
        <v>10</v>
      </c>
      <c r="C82" s="30">
        <v>9.813</v>
      </c>
      <c r="D82" s="35">
        <v>7.3664</v>
      </c>
      <c r="E82" s="35">
        <v>32.5608</v>
      </c>
      <c r="F82" s="35">
        <v>7.3664</v>
      </c>
      <c r="G82" s="35">
        <v>0.33397</v>
      </c>
      <c r="H82" s="30">
        <v>85.6242</v>
      </c>
      <c r="I82" s="42">
        <f t="shared" si="4"/>
        <v>25.448499060185895</v>
      </c>
      <c r="K82" s="30">
        <v>267.65054</v>
      </c>
      <c r="L82" s="23">
        <v>6.14558</v>
      </c>
      <c r="N82" s="46">
        <v>7.159</v>
      </c>
      <c r="O82" s="38">
        <f t="shared" si="5"/>
        <v>311.6667629613999</v>
      </c>
      <c r="P82" s="30">
        <v>13.09563</v>
      </c>
      <c r="Q82" s="23">
        <v>1.291454</v>
      </c>
      <c r="R82" s="30">
        <v>19.25076</v>
      </c>
      <c r="S82" s="23">
        <f t="shared" si="6"/>
        <v>1.470014042852463</v>
      </c>
      <c r="T82" s="23">
        <f t="shared" si="7"/>
        <v>10.140221796517723</v>
      </c>
      <c r="U82" s="2">
        <v>0.446</v>
      </c>
      <c r="W82" s="30">
        <v>9.813</v>
      </c>
      <c r="X82" s="35">
        <v>2186.619809355767</v>
      </c>
      <c r="Y82" s="35"/>
      <c r="Z82" s="35">
        <v>2009.6350440257058</v>
      </c>
      <c r="AA82" s="30"/>
      <c r="AB82" s="30">
        <v>9.813</v>
      </c>
    </row>
    <row r="83" spans="1:28" ht="12.75">
      <c r="A83" s="20">
        <v>539</v>
      </c>
      <c r="B83" s="19">
        <v>20</v>
      </c>
      <c r="C83" s="30">
        <v>19.572</v>
      </c>
      <c r="D83" s="35">
        <v>7.3655</v>
      </c>
      <c r="E83" s="35">
        <v>32.5611</v>
      </c>
      <c r="F83" s="35">
        <v>7.3655</v>
      </c>
      <c r="G83" s="35">
        <v>0.42917</v>
      </c>
      <c r="H83" s="30">
        <v>85.6149</v>
      </c>
      <c r="I83" s="42">
        <f t="shared" si="4"/>
        <v>25.448858774933797</v>
      </c>
      <c r="K83" s="30">
        <v>267.75515</v>
      </c>
      <c r="L83" s="23">
        <v>6.14799</v>
      </c>
      <c r="N83" s="46">
        <v>7.172</v>
      </c>
      <c r="O83" s="38">
        <f t="shared" si="5"/>
        <v>312.2326078855625</v>
      </c>
      <c r="P83" s="30">
        <v>13.04022</v>
      </c>
      <c r="Q83" s="23">
        <v>1.286253</v>
      </c>
      <c r="R83" s="30">
        <v>19.23762</v>
      </c>
      <c r="S83" s="23">
        <f t="shared" si="6"/>
        <v>1.4752527181289887</v>
      </c>
      <c r="T83" s="23">
        <f t="shared" si="7"/>
        <v>10.138145450389619</v>
      </c>
      <c r="U83" s="2">
        <v>0.448</v>
      </c>
      <c r="W83" s="30">
        <v>19.572</v>
      </c>
      <c r="X83" s="35">
        <v>2187.069599501408</v>
      </c>
      <c r="Y83" s="35"/>
      <c r="Z83" s="35">
        <v>2017.9633744965045</v>
      </c>
      <c r="AA83" s="30"/>
      <c r="AB83" s="30">
        <v>19.572</v>
      </c>
    </row>
    <row r="84" spans="1:28" ht="12.75">
      <c r="A84" s="20">
        <v>538</v>
      </c>
      <c r="B84" s="19">
        <v>30</v>
      </c>
      <c r="C84" s="30">
        <v>30.429</v>
      </c>
      <c r="D84" s="35">
        <v>7.2792</v>
      </c>
      <c r="E84" s="35">
        <v>32.5628</v>
      </c>
      <c r="F84" s="35">
        <v>7.2792</v>
      </c>
      <c r="G84" s="35">
        <v>1.0939</v>
      </c>
      <c r="H84" s="30">
        <v>85.5634</v>
      </c>
      <c r="I84" s="42">
        <f t="shared" si="4"/>
        <v>25.462025950645966</v>
      </c>
      <c r="K84" s="30">
        <v>268.49101</v>
      </c>
      <c r="L84" s="23">
        <v>6.16496</v>
      </c>
      <c r="N84" s="46">
        <v>7.175</v>
      </c>
      <c r="O84" s="38">
        <f t="shared" si="5"/>
        <v>312.3592018954159</v>
      </c>
      <c r="P84" s="30">
        <v>13.14486</v>
      </c>
      <c r="Q84" s="23">
        <v>1.29035</v>
      </c>
      <c r="R84" s="30">
        <v>19.22447</v>
      </c>
      <c r="S84" s="23">
        <f t="shared" si="6"/>
        <v>1.4625085394595303</v>
      </c>
      <c r="T84" s="23">
        <f t="shared" si="7"/>
        <v>10.187050025186963</v>
      </c>
      <c r="U84" s="2">
        <v>0.46</v>
      </c>
      <c r="W84" s="30">
        <v>30.429</v>
      </c>
      <c r="X84" s="35">
        <v>2186.609814019197</v>
      </c>
      <c r="Y84" s="35"/>
      <c r="Z84" s="35">
        <v>2029.635239104913</v>
      </c>
      <c r="AA84" s="30"/>
      <c r="AB84" s="30">
        <v>30.429</v>
      </c>
    </row>
    <row r="85" spans="1:29" ht="12.75">
      <c r="A85" s="20">
        <v>537</v>
      </c>
      <c r="B85" s="19">
        <v>50</v>
      </c>
      <c r="C85" s="30">
        <v>49.881</v>
      </c>
      <c r="D85" s="35">
        <v>6.1909</v>
      </c>
      <c r="E85" s="35">
        <v>32.6042</v>
      </c>
      <c r="F85" s="35">
        <v>6.1909</v>
      </c>
      <c r="G85" s="35">
        <v>1.1175</v>
      </c>
      <c r="H85" s="30">
        <v>87.1215</v>
      </c>
      <c r="I85" s="42">
        <f t="shared" si="4"/>
        <v>25.63668344872758</v>
      </c>
      <c r="K85" s="30">
        <v>269.31334</v>
      </c>
      <c r="L85" s="23">
        <v>6.1849</v>
      </c>
      <c r="N85" s="54">
        <v>7.254</v>
      </c>
      <c r="O85" s="59">
        <f t="shared" si="5"/>
        <v>315.74464031977527</v>
      </c>
      <c r="P85" s="30">
        <v>14.31657</v>
      </c>
      <c r="Q85" s="23">
        <v>1.368759</v>
      </c>
      <c r="R85" s="30">
        <v>20.10184</v>
      </c>
      <c r="S85" s="23">
        <f t="shared" si="6"/>
        <v>1.4040960928490551</v>
      </c>
      <c r="T85" s="23">
        <f t="shared" si="7"/>
        <v>10.459525745584138</v>
      </c>
      <c r="U85" s="2">
        <v>0.406</v>
      </c>
      <c r="W85" s="30">
        <v>49.881</v>
      </c>
      <c r="X85" s="35">
        <v>2189.7483497021144</v>
      </c>
      <c r="Y85" s="35"/>
      <c r="Z85" s="35">
        <v>2036.3163064214657</v>
      </c>
      <c r="AA85" s="30"/>
      <c r="AB85" s="30">
        <v>49.881</v>
      </c>
      <c r="AC85" s="55" t="s">
        <v>42</v>
      </c>
    </row>
    <row r="86" spans="1:28" ht="12.75">
      <c r="A86" s="20">
        <v>536</v>
      </c>
      <c r="B86" s="19">
        <v>75</v>
      </c>
      <c r="C86" s="30">
        <v>76.331</v>
      </c>
      <c r="D86" s="35">
        <v>5.2175</v>
      </c>
      <c r="E86" s="35">
        <v>32.6632</v>
      </c>
      <c r="F86" s="35">
        <v>5.2175</v>
      </c>
      <c r="G86" s="35">
        <v>0.25989</v>
      </c>
      <c r="H86" s="30">
        <v>88.4437</v>
      </c>
      <c r="I86" s="42">
        <f t="shared" si="4"/>
        <v>25.79895849798436</v>
      </c>
      <c r="K86" s="30">
        <v>266.26564</v>
      </c>
      <c r="L86" s="23">
        <v>6.11588</v>
      </c>
      <c r="N86" s="46">
        <v>7.158</v>
      </c>
      <c r="O86" s="38">
        <f t="shared" si="5"/>
        <v>311.51676337873704</v>
      </c>
      <c r="P86" s="30">
        <v>16.55691</v>
      </c>
      <c r="Q86" s="23">
        <v>1.50279</v>
      </c>
      <c r="R86" s="30">
        <v>22.04709</v>
      </c>
      <c r="S86" s="23">
        <f t="shared" si="6"/>
        <v>1.3315944823037633</v>
      </c>
      <c r="T86" s="23">
        <f t="shared" si="7"/>
        <v>11.017447547561535</v>
      </c>
      <c r="U86" s="2">
        <v>0.152</v>
      </c>
      <c r="W86" s="30">
        <v>76.331</v>
      </c>
      <c r="X86" s="35">
        <v>2190.158158501476</v>
      </c>
      <c r="Y86" s="35"/>
      <c r="Z86" s="35">
        <v>2049.0243365598067</v>
      </c>
      <c r="AA86" s="30"/>
      <c r="AB86" s="30">
        <v>76.331</v>
      </c>
    </row>
    <row r="87" spans="1:28" ht="12.75">
      <c r="A87" s="20">
        <v>535</v>
      </c>
      <c r="B87" s="19">
        <v>100</v>
      </c>
      <c r="C87" s="30">
        <v>98.317</v>
      </c>
      <c r="D87" s="35">
        <v>4.8792</v>
      </c>
      <c r="E87" s="35">
        <v>32.7231</v>
      </c>
      <c r="F87" s="35">
        <v>4.8792</v>
      </c>
      <c r="G87" s="35">
        <v>0.071261</v>
      </c>
      <c r="H87" s="30">
        <v>88.7054</v>
      </c>
      <c r="I87" s="42">
        <f t="shared" si="4"/>
        <v>25.884049534674887</v>
      </c>
      <c r="K87" s="30">
        <v>257.77154</v>
      </c>
      <c r="L87" s="23">
        <v>5.92127</v>
      </c>
      <c r="N87" s="46">
        <v>6.96</v>
      </c>
      <c r="O87" s="38">
        <f t="shared" si="5"/>
        <v>302.87466293605104</v>
      </c>
      <c r="P87" s="30">
        <v>18.26441</v>
      </c>
      <c r="Q87" s="23">
        <v>1.581016</v>
      </c>
      <c r="R87" s="30">
        <v>24.5262</v>
      </c>
      <c r="S87" s="23">
        <f t="shared" si="6"/>
        <v>1.342841077264472</v>
      </c>
      <c r="T87" s="23">
        <f t="shared" si="7"/>
        <v>11.55232458115541</v>
      </c>
      <c r="U87" s="2">
        <v>0.055</v>
      </c>
      <c r="W87" s="30">
        <v>98.317</v>
      </c>
      <c r="X87" s="35">
        <v>2182.601684054707</v>
      </c>
      <c r="Y87" s="35"/>
      <c r="Z87" s="35">
        <v>2091.0420489903</v>
      </c>
      <c r="AA87" s="30"/>
      <c r="AB87" s="30">
        <v>98.317</v>
      </c>
    </row>
    <row r="88" spans="1:29" ht="12.75">
      <c r="A88" s="20">
        <v>534</v>
      </c>
      <c r="B88" s="19">
        <v>150</v>
      </c>
      <c r="C88" s="30">
        <v>148.132</v>
      </c>
      <c r="D88" s="35">
        <v>4.4497</v>
      </c>
      <c r="E88" s="35">
        <v>33.501</v>
      </c>
      <c r="F88" s="35">
        <v>4.4497</v>
      </c>
      <c r="G88" s="35">
        <v>0.056843</v>
      </c>
      <c r="H88" s="30">
        <v>88.7976</v>
      </c>
      <c r="I88" s="42">
        <f t="shared" si="4"/>
        <v>26.547528115693922</v>
      </c>
      <c r="K88" s="30">
        <v>138.29819</v>
      </c>
      <c r="L88" s="23">
        <v>3.1789</v>
      </c>
      <c r="N88" s="54">
        <v>3.825</v>
      </c>
      <c r="O88" s="59">
        <f t="shared" si="5"/>
        <v>166.34293483212568</v>
      </c>
      <c r="P88" s="30">
        <v>32.59502</v>
      </c>
      <c r="Q88" s="23">
        <v>2.390527</v>
      </c>
      <c r="R88" s="30">
        <v>53.96446</v>
      </c>
      <c r="S88" s="23">
        <f t="shared" si="6"/>
        <v>1.6556044450962142</v>
      </c>
      <c r="T88" s="23">
        <f t="shared" si="7"/>
        <v>13.635077118978366</v>
      </c>
      <c r="W88" s="30">
        <v>148.132</v>
      </c>
      <c r="X88" s="35">
        <v>2223.832447405133</v>
      </c>
      <c r="Y88" s="35"/>
      <c r="Z88" s="35">
        <v>2195.0176593438177</v>
      </c>
      <c r="AA88" s="30"/>
      <c r="AB88" s="30">
        <v>148.132</v>
      </c>
      <c r="AC88" s="55" t="s">
        <v>43</v>
      </c>
    </row>
    <row r="89" spans="1:28" ht="12.75">
      <c r="A89" s="20">
        <v>533</v>
      </c>
      <c r="B89" s="19">
        <v>200</v>
      </c>
      <c r="C89" s="30">
        <v>200.623</v>
      </c>
      <c r="D89" s="35">
        <v>4.2113</v>
      </c>
      <c r="E89" s="35">
        <v>33.7992</v>
      </c>
      <c r="F89" s="35">
        <v>4.2113</v>
      </c>
      <c r="G89" s="35">
        <v>0.056017</v>
      </c>
      <c r="H89" s="30">
        <v>88.771</v>
      </c>
      <c r="I89" s="42">
        <f t="shared" si="4"/>
        <v>26.80952029441255</v>
      </c>
      <c r="K89" s="30">
        <v>74.26566</v>
      </c>
      <c r="L89" s="23">
        <v>1.7075</v>
      </c>
      <c r="N89" s="46">
        <v>1.996</v>
      </c>
      <c r="O89" s="38">
        <f t="shared" si="5"/>
        <v>86.78059668904663</v>
      </c>
      <c r="P89" s="30">
        <v>39.77284</v>
      </c>
      <c r="Q89" s="23">
        <v>2.828577</v>
      </c>
      <c r="R89" s="30">
        <v>72.83678</v>
      </c>
      <c r="S89" s="23">
        <f t="shared" si="6"/>
        <v>1.8313195638028363</v>
      </c>
      <c r="T89" s="23">
        <f t="shared" si="7"/>
        <v>14.061077354443595</v>
      </c>
      <c r="W89" s="30">
        <v>200.623</v>
      </c>
      <c r="X89" s="35">
        <v>2266.7724133089946</v>
      </c>
      <c r="Y89" s="35"/>
      <c r="Z89" s="35">
        <v>2230.811377476271</v>
      </c>
      <c r="AA89" s="30"/>
      <c r="AB89" s="30">
        <v>200.623</v>
      </c>
    </row>
    <row r="90" spans="1:28" ht="12.75">
      <c r="A90" s="20">
        <v>532</v>
      </c>
      <c r="B90" s="19">
        <v>300</v>
      </c>
      <c r="C90" s="30">
        <v>304.011</v>
      </c>
      <c r="D90" s="35">
        <v>3.9622</v>
      </c>
      <c r="E90" s="35">
        <v>33.9499</v>
      </c>
      <c r="F90" s="35">
        <v>3.9622</v>
      </c>
      <c r="G90" s="35">
        <v>0.059206</v>
      </c>
      <c r="H90" s="30">
        <v>88.986</v>
      </c>
      <c r="I90" s="42">
        <f t="shared" si="4"/>
        <v>26.954988154624743</v>
      </c>
      <c r="K90" s="30">
        <v>38.71895</v>
      </c>
      <c r="L90" s="23">
        <v>0.89034</v>
      </c>
      <c r="N90" s="46">
        <v>1.005</v>
      </c>
      <c r="O90" s="38">
        <f t="shared" si="5"/>
        <v>43.68844978219835</v>
      </c>
      <c r="P90" s="30">
        <v>43.72098</v>
      </c>
      <c r="Q90" s="23">
        <v>3.0631</v>
      </c>
      <c r="R90" s="30">
        <v>91.69062</v>
      </c>
      <c r="S90" s="23">
        <f t="shared" si="6"/>
        <v>2.097176687256324</v>
      </c>
      <c r="T90" s="23">
        <f t="shared" si="7"/>
        <v>14.273441937906043</v>
      </c>
      <c r="W90" s="30">
        <v>304.011</v>
      </c>
      <c r="X90" s="35">
        <v>2290.4413703062814</v>
      </c>
      <c r="Y90" s="35"/>
      <c r="Z90" s="35">
        <v>2288.363571577527</v>
      </c>
      <c r="AA90" s="30"/>
      <c r="AB90" s="30">
        <v>304.011</v>
      </c>
    </row>
    <row r="91" spans="1:28" ht="12.75">
      <c r="A91" s="20">
        <v>531</v>
      </c>
      <c r="B91" s="19">
        <v>400</v>
      </c>
      <c r="C91" s="30">
        <v>400.81</v>
      </c>
      <c r="D91" s="35">
        <v>3.9167</v>
      </c>
      <c r="E91" s="35">
        <v>34.0545</v>
      </c>
      <c r="F91" s="35">
        <v>3.9167</v>
      </c>
      <c r="G91" s="35">
        <v>0.059659</v>
      </c>
      <c r="H91" s="30">
        <v>89.0374</v>
      </c>
      <c r="I91" s="42">
        <f t="shared" si="4"/>
        <v>27.04282620470758</v>
      </c>
      <c r="K91" s="30">
        <v>34.02241</v>
      </c>
      <c r="L91" s="23">
        <v>0.78241</v>
      </c>
      <c r="N91" s="46">
        <v>0.927</v>
      </c>
      <c r="O91" s="38">
        <f t="shared" si="5"/>
        <v>40.29425795646426</v>
      </c>
      <c r="P91" s="30">
        <v>43.60538</v>
      </c>
      <c r="Q91" s="23">
        <v>3.094596</v>
      </c>
      <c r="R91" s="30">
        <v>101.2366</v>
      </c>
      <c r="S91" s="23">
        <f t="shared" si="6"/>
        <v>2.3216538876624857</v>
      </c>
      <c r="T91" s="23">
        <f t="shared" si="7"/>
        <v>14.09081508539402</v>
      </c>
      <c r="W91" s="30">
        <v>400.81</v>
      </c>
      <c r="X91" s="78">
        <v>2311.2305340486632</v>
      </c>
      <c r="Y91" s="78"/>
      <c r="Z91" s="78">
        <v>2329.2390246449772</v>
      </c>
      <c r="AA91" s="56"/>
      <c r="AB91" s="30">
        <v>400.81</v>
      </c>
    </row>
    <row r="92" spans="1:28" ht="12.75">
      <c r="A92" s="20">
        <v>530</v>
      </c>
      <c r="B92" s="19">
        <v>600</v>
      </c>
      <c r="C92" s="30">
        <v>612.797</v>
      </c>
      <c r="D92" s="35">
        <v>3.5142</v>
      </c>
      <c r="E92" s="35">
        <v>34.2316</v>
      </c>
      <c r="F92" s="35">
        <v>3.5142</v>
      </c>
      <c r="G92" s="35">
        <v>0.059119</v>
      </c>
      <c r="H92" s="30">
        <v>89.0909</v>
      </c>
      <c r="I92" s="42">
        <f t="shared" si="4"/>
        <v>27.22375231388014</v>
      </c>
      <c r="K92" s="30">
        <v>22.2924</v>
      </c>
      <c r="L92" s="23">
        <v>0.51275</v>
      </c>
      <c r="N92" s="46">
        <v>0.555</v>
      </c>
      <c r="O92" s="38">
        <f t="shared" si="5"/>
        <v>24.12014486471384</v>
      </c>
      <c r="P92" s="30">
        <v>44.41172</v>
      </c>
      <c r="Q92" s="23">
        <v>3.153769</v>
      </c>
      <c r="R92" s="30">
        <v>122.5857</v>
      </c>
      <c r="S92" s="23">
        <f t="shared" si="6"/>
        <v>2.7602105930596696</v>
      </c>
      <c r="T92" s="23">
        <f t="shared" si="7"/>
        <v>14.082109374529333</v>
      </c>
      <c r="W92" s="30">
        <v>612.797</v>
      </c>
      <c r="X92" s="78">
        <v>2334.33604658823</v>
      </c>
      <c r="Y92" s="78"/>
      <c r="Z92" s="78">
        <v>2361.290786900438</v>
      </c>
      <c r="AA92" s="56"/>
      <c r="AB92" s="30">
        <v>612.797</v>
      </c>
    </row>
    <row r="93" spans="1:28" ht="12.75">
      <c r="A93" s="20">
        <v>529</v>
      </c>
      <c r="B93" s="19">
        <v>800</v>
      </c>
      <c r="C93" s="30">
        <v>788.052</v>
      </c>
      <c r="D93" s="35">
        <v>3.1796</v>
      </c>
      <c r="E93" s="35">
        <v>34.3177</v>
      </c>
      <c r="F93" s="35">
        <v>3.1796</v>
      </c>
      <c r="G93" s="35">
        <v>0.06009</v>
      </c>
      <c r="H93" s="30">
        <v>89.0901</v>
      </c>
      <c r="I93" s="42">
        <f t="shared" si="4"/>
        <v>27.324191836120917</v>
      </c>
      <c r="K93" s="30">
        <v>17.80958</v>
      </c>
      <c r="L93" s="23">
        <v>0.40968</v>
      </c>
      <c r="N93" s="46">
        <v>0.454</v>
      </c>
      <c r="O93" s="38">
        <f t="shared" si="5"/>
        <v>19.728784062441587</v>
      </c>
      <c r="P93" s="30">
        <v>44.56738</v>
      </c>
      <c r="Q93" s="23">
        <v>3.194494</v>
      </c>
      <c r="R93" s="30">
        <v>136.5883</v>
      </c>
      <c r="S93" s="23">
        <f t="shared" si="6"/>
        <v>3.064759472062302</v>
      </c>
      <c r="T93" s="23">
        <f t="shared" si="7"/>
        <v>13.951311224876303</v>
      </c>
      <c r="W93" s="30">
        <v>788.052</v>
      </c>
      <c r="X93" s="78">
        <v>2357.9743117102694</v>
      </c>
      <c r="Y93" s="78"/>
      <c r="Z93" s="78">
        <v>2374.811317443358</v>
      </c>
      <c r="AA93" s="56"/>
      <c r="AB93" s="30">
        <v>788.052</v>
      </c>
    </row>
    <row r="94" spans="1:28" ht="12.75">
      <c r="A94" s="20">
        <v>528</v>
      </c>
      <c r="B94" s="19">
        <v>1000</v>
      </c>
      <c r="C94" s="30">
        <v>994.836</v>
      </c>
      <c r="D94" s="35">
        <v>2.847</v>
      </c>
      <c r="E94" s="35">
        <v>34.3929</v>
      </c>
      <c r="F94" s="35">
        <v>2.847</v>
      </c>
      <c r="G94" s="35">
        <v>0.05848</v>
      </c>
      <c r="H94" s="30">
        <v>89.102</v>
      </c>
      <c r="I94" s="42">
        <f t="shared" si="4"/>
        <v>27.41452854310387</v>
      </c>
      <c r="K94" s="30">
        <v>16.26446</v>
      </c>
      <c r="L94" s="23">
        <v>0.37417</v>
      </c>
      <c r="N94" s="46">
        <v>0.386</v>
      </c>
      <c r="O94" s="38">
        <f t="shared" si="5"/>
        <v>16.772337141833503</v>
      </c>
      <c r="P94" s="30">
        <v>45.21109</v>
      </c>
      <c r="Q94" s="23">
        <v>3.221389</v>
      </c>
      <c r="R94" s="30">
        <v>147.8332</v>
      </c>
      <c r="S94" s="23">
        <f t="shared" si="6"/>
        <v>3.2698437485139156</v>
      </c>
      <c r="T94" s="23">
        <f t="shared" si="7"/>
        <v>14.03465709977901</v>
      </c>
      <c r="W94" s="30">
        <v>994.836</v>
      </c>
      <c r="X94" s="78">
        <v>2382.8500370377474</v>
      </c>
      <c r="Y94" s="78"/>
      <c r="Z94" s="78">
        <v>2386.654687888757</v>
      </c>
      <c r="AA94" s="56"/>
      <c r="AB94" s="30">
        <v>994.836</v>
      </c>
    </row>
    <row r="95" spans="1:28" ht="12.75">
      <c r="A95" s="20">
        <v>527</v>
      </c>
      <c r="B95" s="19">
        <v>1250</v>
      </c>
      <c r="C95" s="30">
        <v>1243.279</v>
      </c>
      <c r="D95" s="35">
        <v>2.52</v>
      </c>
      <c r="E95" s="35">
        <v>34.4626</v>
      </c>
      <c r="F95" s="35">
        <v>2.52</v>
      </c>
      <c r="G95" s="35">
        <v>0.058542</v>
      </c>
      <c r="H95" s="30">
        <v>88.3809</v>
      </c>
      <c r="I95" s="42">
        <f t="shared" si="4"/>
        <v>27.498755266443368</v>
      </c>
      <c r="K95" s="30">
        <v>18.10582</v>
      </c>
      <c r="L95" s="23">
        <v>0.41656</v>
      </c>
      <c r="N95" s="46">
        <v>0.448</v>
      </c>
      <c r="O95" s="38">
        <f t="shared" si="5"/>
        <v>19.46474377461776</v>
      </c>
      <c r="P95" s="30">
        <v>45.25801</v>
      </c>
      <c r="Q95" s="23">
        <v>3.216007</v>
      </c>
      <c r="R95" s="30">
        <v>158.1796</v>
      </c>
      <c r="S95" s="23">
        <f t="shared" si="6"/>
        <v>3.4950630838607353</v>
      </c>
      <c r="T95" s="23">
        <f t="shared" si="7"/>
        <v>14.07273367253243</v>
      </c>
      <c r="W95" s="30">
        <v>1243.279</v>
      </c>
      <c r="X95" s="78">
        <v>2392.544356820853</v>
      </c>
      <c r="Y95" s="78"/>
      <c r="Z95" s="78">
        <v>2399.636286149954</v>
      </c>
      <c r="AA95" s="56"/>
      <c r="AB95" s="30">
        <v>1243.279</v>
      </c>
    </row>
    <row r="96" spans="1:28" ht="12.75">
      <c r="A96" s="20">
        <v>526</v>
      </c>
      <c r="B96" s="19">
        <v>1500</v>
      </c>
      <c r="C96" s="30">
        <v>1491.752</v>
      </c>
      <c r="D96" s="35">
        <v>2.2856</v>
      </c>
      <c r="E96" s="35">
        <v>34.5125</v>
      </c>
      <c r="F96" s="35">
        <v>2.2856</v>
      </c>
      <c r="G96" s="35">
        <v>0.057931</v>
      </c>
      <c r="H96" s="30">
        <v>89.14</v>
      </c>
      <c r="I96" s="42">
        <f t="shared" si="4"/>
        <v>27.558335858333066</v>
      </c>
      <c r="K96" s="30">
        <v>25.31942</v>
      </c>
      <c r="L96" s="23">
        <v>0.58257</v>
      </c>
      <c r="N96" s="46">
        <v>0.661</v>
      </c>
      <c r="O96" s="38">
        <f t="shared" si="5"/>
        <v>28.71752146974641</v>
      </c>
      <c r="P96" s="30">
        <v>44.87099</v>
      </c>
      <c r="Q96" s="23">
        <v>3.173706</v>
      </c>
      <c r="R96" s="30">
        <v>166.2768</v>
      </c>
      <c r="S96" s="23">
        <f t="shared" si="6"/>
        <v>3.705663726162494</v>
      </c>
      <c r="T96" s="23">
        <f t="shared" si="7"/>
        <v>14.13835749121059</v>
      </c>
      <c r="W96" s="30">
        <v>1491.752</v>
      </c>
      <c r="X96" s="78">
        <v>2409.008119530718</v>
      </c>
      <c r="Y96" s="78"/>
      <c r="Z96" s="78">
        <v>2397.136785876071</v>
      </c>
      <c r="AA96" s="56"/>
      <c r="AB96" s="30">
        <v>1491.752</v>
      </c>
    </row>
    <row r="97" spans="1:28" ht="12.75">
      <c r="A97" s="20">
        <v>525</v>
      </c>
      <c r="B97" s="19">
        <v>1750</v>
      </c>
      <c r="C97" s="30">
        <v>1746.519</v>
      </c>
      <c r="D97" s="35">
        <v>2.0679</v>
      </c>
      <c r="E97" s="35">
        <v>34.5589</v>
      </c>
      <c r="F97" s="35">
        <v>2.0679</v>
      </c>
      <c r="G97" s="35">
        <v>0.055927</v>
      </c>
      <c r="H97" s="30">
        <v>89.142</v>
      </c>
      <c r="I97" s="42">
        <f t="shared" si="4"/>
        <v>27.613154635663022</v>
      </c>
      <c r="K97" s="30">
        <v>38.02233</v>
      </c>
      <c r="L97" s="23">
        <v>0.87489</v>
      </c>
      <c r="N97" s="46">
        <v>0.992</v>
      </c>
      <c r="O97" s="38">
        <f t="shared" si="5"/>
        <v>43.09570589471059</v>
      </c>
      <c r="P97" s="30">
        <v>43.94208</v>
      </c>
      <c r="Q97" s="23">
        <v>3.103726</v>
      </c>
      <c r="R97" s="30">
        <v>170.76</v>
      </c>
      <c r="S97" s="23">
        <f t="shared" si="6"/>
        <v>3.886024512267057</v>
      </c>
      <c r="T97" s="23">
        <f t="shared" si="7"/>
        <v>14.157847696607238</v>
      </c>
      <c r="W97" s="30">
        <v>1746.519</v>
      </c>
      <c r="X97" s="78">
        <v>2412.4143807515566</v>
      </c>
      <c r="Y97" s="78"/>
      <c r="Z97" s="78">
        <v>2396.8347254188025</v>
      </c>
      <c r="AA97" s="56"/>
      <c r="AB97" s="30">
        <v>1746.519</v>
      </c>
    </row>
    <row r="98" spans="1:28" ht="12.75">
      <c r="A98" s="20">
        <v>524</v>
      </c>
      <c r="B98" s="19">
        <v>2000</v>
      </c>
      <c r="C98" s="30">
        <v>2000.055</v>
      </c>
      <c r="D98" s="35">
        <v>1.9126</v>
      </c>
      <c r="E98" s="35">
        <v>34.5909</v>
      </c>
      <c r="F98" s="35">
        <v>1.9126</v>
      </c>
      <c r="G98" s="35">
        <v>0.05411</v>
      </c>
      <c r="H98" s="30">
        <v>89.1418</v>
      </c>
      <c r="I98" s="42">
        <f t="shared" si="4"/>
        <v>27.651046611733136</v>
      </c>
      <c r="K98" s="30">
        <v>50.94522</v>
      </c>
      <c r="L98" s="23">
        <v>1.17229</v>
      </c>
      <c r="N98" s="46">
        <v>1.34</v>
      </c>
      <c r="O98" s="38">
        <f t="shared" si="5"/>
        <v>58.211811070173795</v>
      </c>
      <c r="P98" s="30">
        <v>42.90574</v>
      </c>
      <c r="Q98" s="23">
        <v>3.033709</v>
      </c>
      <c r="R98" s="30">
        <v>171.6096</v>
      </c>
      <c r="S98" s="23">
        <f t="shared" si="6"/>
        <v>3.99968861975111</v>
      </c>
      <c r="T98" s="23">
        <f t="shared" si="7"/>
        <v>14.142997894656343</v>
      </c>
      <c r="W98" s="30">
        <v>2000.055</v>
      </c>
      <c r="X98" s="78">
        <v>2414.017327208422</v>
      </c>
      <c r="Y98" s="78"/>
      <c r="Z98" s="78">
        <v>2389.117180755624</v>
      </c>
      <c r="AA98" s="56"/>
      <c r="AB98" s="30">
        <v>2000.055</v>
      </c>
    </row>
    <row r="99" spans="1:28" ht="12.75">
      <c r="A99" s="20">
        <v>523</v>
      </c>
      <c r="B99" s="19">
        <v>2250</v>
      </c>
      <c r="C99" s="30">
        <v>2248.146</v>
      </c>
      <c r="D99" s="35">
        <v>1.7905</v>
      </c>
      <c r="E99" s="35">
        <v>34.6152</v>
      </c>
      <c r="F99" s="35">
        <v>1.7905</v>
      </c>
      <c r="G99" s="35">
        <v>0.052516</v>
      </c>
      <c r="H99" s="30">
        <v>89.1443</v>
      </c>
      <c r="I99" s="42">
        <f t="shared" si="4"/>
        <v>27.679953410010285</v>
      </c>
      <c r="K99" s="30">
        <v>63.50765</v>
      </c>
      <c r="L99" s="23">
        <v>1.4614</v>
      </c>
      <c r="N99" s="46">
        <v>1.693</v>
      </c>
      <c r="O99" s="38">
        <f t="shared" si="5"/>
        <v>73.54464480120407</v>
      </c>
      <c r="P99" s="30">
        <v>41.87012</v>
      </c>
      <c r="Q99" s="23">
        <v>2.968293</v>
      </c>
      <c r="R99" s="30">
        <v>173.0331</v>
      </c>
      <c r="S99" s="23">
        <f t="shared" si="6"/>
        <v>4.132615335231903</v>
      </c>
      <c r="T99" s="23">
        <f t="shared" si="7"/>
        <v>14.105790769307477</v>
      </c>
      <c r="W99" s="30">
        <v>2248.146</v>
      </c>
      <c r="X99" s="78">
        <v>2415.9007892952386</v>
      </c>
      <c r="Y99" s="78"/>
      <c r="Z99" s="78">
        <v>2381.90073638745</v>
      </c>
      <c r="AA99" s="56"/>
      <c r="AB99" s="30">
        <v>2248.146</v>
      </c>
    </row>
    <row r="100" spans="1:28" ht="12.75">
      <c r="A100" s="20">
        <v>522</v>
      </c>
      <c r="B100" s="19">
        <v>2500</v>
      </c>
      <c r="C100" s="30">
        <v>2498.091</v>
      </c>
      <c r="D100" s="35">
        <v>1.7048</v>
      </c>
      <c r="E100" s="35">
        <v>34.6322</v>
      </c>
      <c r="F100" s="35">
        <v>1.7048</v>
      </c>
      <c r="G100" s="35">
        <v>0.052603</v>
      </c>
      <c r="H100" s="30">
        <v>89.1528</v>
      </c>
      <c r="I100" s="42">
        <f t="shared" si="4"/>
        <v>27.70009422988528</v>
      </c>
      <c r="K100" s="30">
        <v>74.66598</v>
      </c>
      <c r="L100" s="23">
        <v>1.71821</v>
      </c>
      <c r="N100" s="46">
        <v>2.015</v>
      </c>
      <c r="O100" s="38">
        <f t="shared" si="5"/>
        <v>87.53074719747484</v>
      </c>
      <c r="P100" s="30">
        <v>41.26808</v>
      </c>
      <c r="Q100" s="23">
        <v>2.898251</v>
      </c>
      <c r="R100" s="30">
        <v>174.2649</v>
      </c>
      <c r="S100" s="23">
        <f t="shared" si="6"/>
        <v>4.222752791019112</v>
      </c>
      <c r="T100" s="23">
        <f t="shared" si="7"/>
        <v>14.238959979656695</v>
      </c>
      <c r="W100" s="30">
        <v>2498.091</v>
      </c>
      <c r="X100" s="78">
        <v>2424.1158898866734</v>
      </c>
      <c r="Y100" s="78"/>
      <c r="Z100" s="78">
        <v>2372.7286088691108</v>
      </c>
      <c r="AA100" s="56"/>
      <c r="AB100" s="30">
        <v>2498.091</v>
      </c>
    </row>
    <row r="101" spans="1:28" ht="12.75">
      <c r="A101" s="20">
        <v>521</v>
      </c>
      <c r="B101" s="19">
        <v>3000</v>
      </c>
      <c r="C101" s="30">
        <v>3000.493</v>
      </c>
      <c r="D101" s="35">
        <v>1.5659</v>
      </c>
      <c r="E101" s="35">
        <v>34.6594</v>
      </c>
      <c r="F101" s="35">
        <v>1.5659</v>
      </c>
      <c r="G101" s="35">
        <v>0.050161</v>
      </c>
      <c r="H101" s="30">
        <v>89.1398</v>
      </c>
      <c r="I101" s="42">
        <f t="shared" si="4"/>
        <v>27.732272257234627</v>
      </c>
      <c r="K101" s="30">
        <v>96.52217</v>
      </c>
      <c r="L101" s="23">
        <v>2.22124</v>
      </c>
      <c r="N101" s="46">
        <v>2.615</v>
      </c>
      <c r="O101" s="38">
        <f t="shared" si="5"/>
        <v>113.59093664750844</v>
      </c>
      <c r="P101" s="30">
        <v>39.42337</v>
      </c>
      <c r="Q101" s="23">
        <v>2.768181</v>
      </c>
      <c r="R101" s="30">
        <v>172.0514</v>
      </c>
      <c r="S101" s="23">
        <f t="shared" si="6"/>
        <v>4.3641981900583335</v>
      </c>
      <c r="T101" s="23">
        <f t="shared" si="7"/>
        <v>14.241615703597416</v>
      </c>
      <c r="W101" s="30">
        <v>3000.493</v>
      </c>
      <c r="X101" s="78">
        <v>2434.2745630570575</v>
      </c>
      <c r="Y101" s="78"/>
      <c r="Z101" s="78">
        <v>2361.788710974386</v>
      </c>
      <c r="AA101" s="56"/>
      <c r="AB101" s="30">
        <v>3000.493</v>
      </c>
    </row>
    <row r="102" spans="1:28" ht="12.75">
      <c r="A102" s="20">
        <v>520</v>
      </c>
      <c r="B102" s="19">
        <v>3500</v>
      </c>
      <c r="C102" s="30">
        <v>3499.968</v>
      </c>
      <c r="D102" s="35">
        <v>1.5078</v>
      </c>
      <c r="E102" s="35">
        <v>34.6741</v>
      </c>
      <c r="F102" s="35">
        <v>1.5078</v>
      </c>
      <c r="G102" s="35">
        <v>0.048312</v>
      </c>
      <c r="H102" s="30">
        <v>89.1416</v>
      </c>
      <c r="I102" s="42">
        <f t="shared" si="4"/>
        <v>27.748332072398398</v>
      </c>
      <c r="K102" s="30">
        <v>111.52086</v>
      </c>
      <c r="L102" s="23">
        <v>2.56645</v>
      </c>
      <c r="N102" s="46">
        <v>2.979</v>
      </c>
      <c r="O102" s="38">
        <f t="shared" si="5"/>
        <v>129.40042545279758</v>
      </c>
      <c r="P102" s="30">
        <v>38.33677</v>
      </c>
      <c r="Q102" s="23">
        <v>2.684272</v>
      </c>
      <c r="R102" s="30">
        <v>168.1243</v>
      </c>
      <c r="S102" s="23">
        <f t="shared" si="6"/>
        <v>4.385458138492106</v>
      </c>
      <c r="T102" s="23">
        <f t="shared" si="7"/>
        <v>14.281998992650522</v>
      </c>
      <c r="W102" s="30">
        <v>3499.968</v>
      </c>
      <c r="X102" s="78">
        <v>2433.4430345825585</v>
      </c>
      <c r="Y102" s="78"/>
      <c r="Z102" s="78">
        <v>2356.4486421619563</v>
      </c>
      <c r="AA102" s="56"/>
      <c r="AB102" s="30">
        <v>3499.968</v>
      </c>
    </row>
    <row r="103" spans="1:28" ht="12.75">
      <c r="A103" s="20">
        <v>519</v>
      </c>
      <c r="B103" s="19">
        <v>4000</v>
      </c>
      <c r="C103" s="30">
        <v>3999.754</v>
      </c>
      <c r="D103" s="35">
        <v>1.5008</v>
      </c>
      <c r="E103" s="35">
        <v>34.6824</v>
      </c>
      <c r="F103" s="35">
        <v>1.5008</v>
      </c>
      <c r="G103" s="35">
        <v>0.048526</v>
      </c>
      <c r="H103" s="30">
        <v>89.0977</v>
      </c>
      <c r="I103" s="42">
        <f t="shared" si="4"/>
        <v>27.75550577877243</v>
      </c>
      <c r="K103" s="30">
        <v>120.56485</v>
      </c>
      <c r="L103" s="23">
        <v>2.77461</v>
      </c>
      <c r="N103" s="46">
        <v>3.255</v>
      </c>
      <c r="O103" s="38">
        <f t="shared" si="5"/>
        <v>141.38819902491377</v>
      </c>
      <c r="P103" s="30">
        <v>37.89873</v>
      </c>
      <c r="Q103" s="23">
        <v>2.632701</v>
      </c>
      <c r="R103" s="30">
        <v>168.2088</v>
      </c>
      <c r="S103" s="23">
        <f t="shared" si="6"/>
        <v>4.438375639500321</v>
      </c>
      <c r="T103" s="23">
        <f t="shared" si="7"/>
        <v>14.395379498089605</v>
      </c>
      <c r="W103" s="30">
        <v>3999.754</v>
      </c>
      <c r="X103" s="78">
        <v>2438.0615240614015</v>
      </c>
      <c r="Y103" s="78"/>
      <c r="Z103" s="78">
        <v>2346.2826074345653</v>
      </c>
      <c r="AA103" s="56"/>
      <c r="AB103" s="30">
        <v>3999.754</v>
      </c>
    </row>
    <row r="104" spans="1:28" ht="12.75">
      <c r="A104" s="20">
        <v>518</v>
      </c>
      <c r="B104" s="19" t="s">
        <v>44</v>
      </c>
      <c r="C104" s="30">
        <v>4233.507</v>
      </c>
      <c r="D104" s="35">
        <v>1.5067</v>
      </c>
      <c r="E104" s="35">
        <v>34.6855</v>
      </c>
      <c r="F104" s="35">
        <v>1.5067</v>
      </c>
      <c r="G104" s="35">
        <v>0.048679</v>
      </c>
      <c r="H104" s="30">
        <v>88.9577</v>
      </c>
      <c r="I104" s="42">
        <f t="shared" si="4"/>
        <v>27.757564008732516</v>
      </c>
      <c r="K104" s="30">
        <v>123.19711</v>
      </c>
      <c r="L104" s="23">
        <v>2.83519</v>
      </c>
      <c r="N104" s="46">
        <v>3.27</v>
      </c>
      <c r="O104" s="38">
        <f t="shared" si="5"/>
        <v>142.03947309105138</v>
      </c>
      <c r="P104" s="30">
        <v>37.6226</v>
      </c>
      <c r="Q104" s="23">
        <v>2.618048</v>
      </c>
      <c r="R104" s="30">
        <v>170.7728</v>
      </c>
      <c r="S104" s="23">
        <f t="shared" si="6"/>
        <v>4.539101497504159</v>
      </c>
      <c r="T104" s="23">
        <f t="shared" si="7"/>
        <v>14.37047754663016</v>
      </c>
      <c r="W104" s="30">
        <v>4233.507</v>
      </c>
      <c r="X104" s="78">
        <v>2425.5593671724614</v>
      </c>
      <c r="Y104" s="78"/>
      <c r="Z104" s="78">
        <v>2338.3990295399085</v>
      </c>
      <c r="AA104" s="56"/>
      <c r="AB104" s="30">
        <v>4233.507</v>
      </c>
    </row>
    <row r="107" spans="1:29" ht="12.75">
      <c r="A107" s="21"/>
      <c r="B107" s="36" t="s">
        <v>133</v>
      </c>
      <c r="C107" s="7"/>
      <c r="D107" s="33"/>
      <c r="E107" s="33"/>
      <c r="F107" s="33"/>
      <c r="G107" s="33"/>
      <c r="H107" s="7"/>
      <c r="I107" s="41"/>
      <c r="J107" s="6"/>
      <c r="K107" s="7"/>
      <c r="L107" s="6"/>
      <c r="M107" s="28"/>
      <c r="N107" s="47"/>
      <c r="O107" s="6"/>
      <c r="P107" s="7"/>
      <c r="Q107" s="6"/>
      <c r="R107" s="7"/>
      <c r="S107" s="7"/>
      <c r="T107" s="7"/>
      <c r="U107" s="6"/>
      <c r="V107" s="7"/>
      <c r="W107" s="7"/>
      <c r="X107" s="33"/>
      <c r="Y107" s="33"/>
      <c r="Z107" s="33"/>
      <c r="AA107" s="7"/>
      <c r="AB107" s="7"/>
      <c r="AC107" s="7"/>
    </row>
    <row r="108" spans="1:29" ht="12.75">
      <c r="A108" s="21"/>
      <c r="B108" s="36" t="s">
        <v>134</v>
      </c>
      <c r="C108" s="7"/>
      <c r="D108" s="33"/>
      <c r="E108" s="33"/>
      <c r="F108" s="33"/>
      <c r="G108" s="33"/>
      <c r="H108" s="7"/>
      <c r="I108" s="41"/>
      <c r="J108" s="6"/>
      <c r="K108" s="7"/>
      <c r="L108" s="6"/>
      <c r="M108" s="28"/>
      <c r="N108" s="47"/>
      <c r="O108" s="6"/>
      <c r="P108" s="7"/>
      <c r="Q108" s="6"/>
      <c r="R108" s="7"/>
      <c r="S108" s="7"/>
      <c r="T108" s="7"/>
      <c r="U108" s="6"/>
      <c r="V108" s="7"/>
      <c r="W108" s="7"/>
      <c r="X108" s="33"/>
      <c r="Y108" s="33"/>
      <c r="Z108" s="33"/>
      <c r="AA108" s="7"/>
      <c r="AB108" s="7"/>
      <c r="AC108" s="7"/>
    </row>
    <row r="109" spans="1:28" ht="12.75">
      <c r="A109" s="21"/>
      <c r="B109" s="36" t="s">
        <v>126</v>
      </c>
      <c r="C109" s="7"/>
      <c r="D109" s="33"/>
      <c r="E109" s="33"/>
      <c r="F109" s="33"/>
      <c r="G109" s="33"/>
      <c r="H109" s="7"/>
      <c r="I109" s="41"/>
      <c r="J109" s="6"/>
      <c r="K109" s="7"/>
      <c r="L109" s="6"/>
      <c r="M109" s="28"/>
      <c r="N109" s="47"/>
      <c r="O109" s="6"/>
      <c r="P109" s="7"/>
      <c r="Q109" s="6"/>
      <c r="R109" s="7"/>
      <c r="S109" s="7"/>
      <c r="T109" s="7"/>
      <c r="U109" s="6"/>
      <c r="V109" s="7"/>
      <c r="W109" s="7"/>
      <c r="X109" s="33"/>
      <c r="Y109" s="33"/>
      <c r="Z109" s="33"/>
      <c r="AA109" s="7"/>
      <c r="AB109" s="7"/>
    </row>
    <row r="110" spans="9:29" ht="12.75">
      <c r="I110" s="42"/>
      <c r="O110" s="2"/>
      <c r="P110" s="3"/>
      <c r="R110" s="3"/>
      <c r="S110" s="3"/>
      <c r="T110" s="3"/>
      <c r="V110" s="3"/>
      <c r="AC110" s="3"/>
    </row>
    <row r="111" spans="2:29" ht="12.75">
      <c r="B111" s="8" t="s">
        <v>3</v>
      </c>
      <c r="C111" s="31" t="s">
        <v>4</v>
      </c>
      <c r="D111" s="34" t="s">
        <v>4</v>
      </c>
      <c r="E111" s="34" t="s">
        <v>4</v>
      </c>
      <c r="F111" s="34" t="s">
        <v>4</v>
      </c>
      <c r="G111" s="34" t="s">
        <v>4</v>
      </c>
      <c r="H111" s="45" t="s">
        <v>4</v>
      </c>
      <c r="I111" s="43"/>
      <c r="J111" s="9" t="s">
        <v>4</v>
      </c>
      <c r="K111" s="31" t="s">
        <v>4</v>
      </c>
      <c r="L111" s="9" t="s">
        <v>4</v>
      </c>
      <c r="M111" s="29" t="s">
        <v>5</v>
      </c>
      <c r="N111" s="12"/>
      <c r="O111" s="3"/>
      <c r="P111" s="3"/>
      <c r="R111" s="3"/>
      <c r="S111" s="3"/>
      <c r="T111" s="3"/>
      <c r="V111" s="3"/>
      <c r="W111" s="31" t="s">
        <v>4</v>
      </c>
      <c r="X111" s="34"/>
      <c r="Y111" s="34"/>
      <c r="Z111" s="34"/>
      <c r="AA111" s="31"/>
      <c r="AB111" s="31" t="s">
        <v>4</v>
      </c>
      <c r="AC111" s="3"/>
    </row>
    <row r="112" spans="2:28" ht="12.75">
      <c r="B112" s="8" t="s">
        <v>7</v>
      </c>
      <c r="C112" s="11" t="s">
        <v>7</v>
      </c>
      <c r="D112" s="34" t="s">
        <v>8</v>
      </c>
      <c r="E112" s="34" t="s">
        <v>9</v>
      </c>
      <c r="F112" s="34" t="s">
        <v>8</v>
      </c>
      <c r="G112" s="34" t="s">
        <v>10</v>
      </c>
      <c r="H112" s="31" t="s">
        <v>11</v>
      </c>
      <c r="I112" s="43" t="s">
        <v>12</v>
      </c>
      <c r="J112" s="39" t="s">
        <v>13</v>
      </c>
      <c r="K112" s="31" t="s">
        <v>14</v>
      </c>
      <c r="L112" s="9" t="s">
        <v>14</v>
      </c>
      <c r="M112" s="29" t="s">
        <v>15</v>
      </c>
      <c r="N112" s="12" t="s">
        <v>14</v>
      </c>
      <c r="O112" s="11" t="s">
        <v>14</v>
      </c>
      <c r="P112" s="11" t="s">
        <v>16</v>
      </c>
      <c r="Q112" s="12" t="s">
        <v>17</v>
      </c>
      <c r="R112" s="11" t="s">
        <v>18</v>
      </c>
      <c r="S112" s="11" t="s">
        <v>19</v>
      </c>
      <c r="T112" s="11"/>
      <c r="U112" s="9" t="s">
        <v>21</v>
      </c>
      <c r="V112" s="8" t="s">
        <v>22</v>
      </c>
      <c r="W112" s="11" t="s">
        <v>7</v>
      </c>
      <c r="X112" s="29" t="s">
        <v>23</v>
      </c>
      <c r="Y112" s="29"/>
      <c r="Z112" s="29" t="s">
        <v>25</v>
      </c>
      <c r="AA112" s="11"/>
      <c r="AB112" s="11" t="s">
        <v>7</v>
      </c>
    </row>
    <row r="113" spans="1:29" ht="12.75">
      <c r="A113" s="22" t="s">
        <v>27</v>
      </c>
      <c r="B113" s="8" t="s">
        <v>28</v>
      </c>
      <c r="C113" s="11" t="s">
        <v>29</v>
      </c>
      <c r="D113" s="34" t="s">
        <v>30</v>
      </c>
      <c r="E113" s="34"/>
      <c r="F113" s="34" t="s">
        <v>30</v>
      </c>
      <c r="G113" s="34"/>
      <c r="H113" s="31"/>
      <c r="I113" s="42"/>
      <c r="J113" s="9"/>
      <c r="K113" s="31" t="s">
        <v>31</v>
      </c>
      <c r="L113" s="9" t="s">
        <v>32</v>
      </c>
      <c r="N113" s="46" t="s">
        <v>33</v>
      </c>
      <c r="O113" s="11" t="s">
        <v>34</v>
      </c>
      <c r="P113" s="11" t="s">
        <v>35</v>
      </c>
      <c r="Q113" s="12" t="s">
        <v>35</v>
      </c>
      <c r="R113" s="11" t="s">
        <v>35</v>
      </c>
      <c r="S113" s="11"/>
      <c r="T113" s="11"/>
      <c r="U113" s="9" t="s">
        <v>36</v>
      </c>
      <c r="V113" s="8"/>
      <c r="W113" s="11" t="s">
        <v>29</v>
      </c>
      <c r="X113" s="29" t="s">
        <v>31</v>
      </c>
      <c r="Y113" s="29"/>
      <c r="Z113" s="29" t="s">
        <v>31</v>
      </c>
      <c r="AA113" s="11"/>
      <c r="AB113" s="11" t="s">
        <v>29</v>
      </c>
      <c r="AC113" s="13" t="s">
        <v>39</v>
      </c>
    </row>
    <row r="114" spans="1:29" ht="12.75">
      <c r="A114" s="25" t="s">
        <v>40</v>
      </c>
      <c r="B114" s="14" t="s">
        <v>40</v>
      </c>
      <c r="C114" s="16" t="s">
        <v>40</v>
      </c>
      <c r="D114" s="26" t="s">
        <v>40</v>
      </c>
      <c r="E114" s="26"/>
      <c r="F114" s="26" t="s">
        <v>40</v>
      </c>
      <c r="G114" s="26" t="s">
        <v>40</v>
      </c>
      <c r="H114" s="16" t="s">
        <v>40</v>
      </c>
      <c r="I114" s="44"/>
      <c r="J114" s="15"/>
      <c r="K114" s="16"/>
      <c r="L114" s="15"/>
      <c r="M114" s="26" t="s">
        <v>40</v>
      </c>
      <c r="N114" s="15" t="s">
        <v>40</v>
      </c>
      <c r="O114" s="16" t="s">
        <v>40</v>
      </c>
      <c r="P114" s="16" t="s">
        <v>40</v>
      </c>
      <c r="Q114" s="15" t="s">
        <v>40</v>
      </c>
      <c r="R114" s="16" t="s">
        <v>40</v>
      </c>
      <c r="S114" s="16"/>
      <c r="T114" s="16"/>
      <c r="U114" s="15" t="s">
        <v>40</v>
      </c>
      <c r="V114" s="14"/>
      <c r="W114" s="16" t="s">
        <v>40</v>
      </c>
      <c r="X114" s="26"/>
      <c r="Y114" s="26"/>
      <c r="Z114" s="26"/>
      <c r="AA114" s="16"/>
      <c r="AB114" s="16" t="s">
        <v>40</v>
      </c>
      <c r="AC114" s="14" t="s">
        <v>40</v>
      </c>
    </row>
    <row r="115" spans="1:28" ht="12.75">
      <c r="A115" s="20">
        <v>554</v>
      </c>
      <c r="B115" s="19">
        <v>0</v>
      </c>
      <c r="C115" s="30">
        <v>2.322</v>
      </c>
      <c r="D115" s="35">
        <v>7.3659</v>
      </c>
      <c r="E115" s="35">
        <v>32.4843</v>
      </c>
      <c r="F115" s="35">
        <v>7.3659</v>
      </c>
      <c r="G115" s="35">
        <v>1.357</v>
      </c>
      <c r="H115" s="30">
        <v>86.1043</v>
      </c>
      <c r="I115" s="42">
        <f aca="true" t="shared" si="8" ref="I115:I127">((999.842594+6.794*10^-2*D115-9.0953*10^-3*D115^2+1.001685*10^-4*D115^3-1.12*10^-6*D115^4+6.536*10^-9*D115^5)+(0.8245-0.00409*D115+7.6438*10^-5*D115^2-8.2467*10^-7*D115^3+5.3875*10^-9*D115^4)*E115+(-5.72466*10^-3+1.0227*10^-4*D115-1.6546*10^-6*D115^2)*E115^1.5+4.8314*10^-4*E115^2)-1000</f>
        <v>25.388412938754072</v>
      </c>
      <c r="K115" s="30">
        <v>260.39221</v>
      </c>
      <c r="L115" s="23">
        <v>5.97857</v>
      </c>
      <c r="U115" s="2">
        <v>0.431</v>
      </c>
      <c r="W115" s="30">
        <v>2.322</v>
      </c>
      <c r="X115" s="35"/>
      <c r="Y115" s="35"/>
      <c r="Z115" s="35"/>
      <c r="AA115" s="30"/>
      <c r="AB115" s="30">
        <v>2.322</v>
      </c>
    </row>
    <row r="116" spans="1:28" ht="12.75">
      <c r="A116" s="20">
        <v>553</v>
      </c>
      <c r="B116" s="19">
        <v>5</v>
      </c>
      <c r="C116" s="30">
        <v>3.904</v>
      </c>
      <c r="D116" s="35">
        <v>7.3642</v>
      </c>
      <c r="E116" s="35">
        <v>32.5581</v>
      </c>
      <c r="F116" s="35">
        <v>7.3642</v>
      </c>
      <c r="G116" s="35">
        <v>1.4106</v>
      </c>
      <c r="H116" s="30">
        <v>86.1043</v>
      </c>
      <c r="I116" s="42">
        <f t="shared" si="8"/>
        <v>25.446678534040984</v>
      </c>
      <c r="K116" s="30">
        <v>260.45564</v>
      </c>
      <c r="L116" s="23">
        <v>5.98037</v>
      </c>
      <c r="W116" s="30">
        <v>3.904</v>
      </c>
      <c r="X116" s="35"/>
      <c r="Y116" s="35"/>
      <c r="Z116" s="35"/>
      <c r="AA116" s="30"/>
      <c r="AB116" s="30">
        <v>3.904</v>
      </c>
    </row>
    <row r="117" spans="1:28" ht="12.75">
      <c r="A117" s="20">
        <v>552</v>
      </c>
      <c r="B117" s="19">
        <v>10</v>
      </c>
      <c r="C117" s="30">
        <v>10.114</v>
      </c>
      <c r="D117" s="35">
        <v>7.3626</v>
      </c>
      <c r="E117" s="35">
        <v>32.5606</v>
      </c>
      <c r="F117" s="35">
        <v>7.3626</v>
      </c>
      <c r="G117" s="35">
        <v>1.3385</v>
      </c>
      <c r="H117" s="30">
        <v>86.1043</v>
      </c>
      <c r="I117" s="42">
        <f t="shared" si="8"/>
        <v>25.448864477930556</v>
      </c>
      <c r="K117" s="30">
        <v>260.34423</v>
      </c>
      <c r="L117" s="23">
        <v>5.97783</v>
      </c>
      <c r="W117" s="30">
        <v>10.114</v>
      </c>
      <c r="X117" s="35"/>
      <c r="Y117" s="35"/>
      <c r="Z117" s="35"/>
      <c r="AA117" s="30"/>
      <c r="AB117" s="30">
        <v>10.114</v>
      </c>
    </row>
    <row r="118" spans="1:28" ht="12.75">
      <c r="A118" s="20">
        <v>551</v>
      </c>
      <c r="B118" s="19">
        <v>15</v>
      </c>
      <c r="C118" s="30">
        <v>16.228</v>
      </c>
      <c r="D118" s="35">
        <v>7.3618</v>
      </c>
      <c r="E118" s="35">
        <v>32.5606</v>
      </c>
      <c r="F118" s="35">
        <v>7.3618</v>
      </c>
      <c r="G118" s="35">
        <v>1.4498</v>
      </c>
      <c r="H118" s="30">
        <v>86.1043</v>
      </c>
      <c r="I118" s="42">
        <f t="shared" si="8"/>
        <v>25.44897449689165</v>
      </c>
      <c r="K118" s="30">
        <v>260.65318</v>
      </c>
      <c r="L118" s="23">
        <v>5.98492</v>
      </c>
      <c r="W118" s="30">
        <v>16.228</v>
      </c>
      <c r="X118" s="35"/>
      <c r="Y118" s="35"/>
      <c r="Z118" s="35"/>
      <c r="AA118" s="30"/>
      <c r="AB118" s="30">
        <v>16.228</v>
      </c>
    </row>
    <row r="119" spans="1:28" ht="12.75">
      <c r="A119" s="20">
        <v>550</v>
      </c>
      <c r="B119" s="19">
        <v>20</v>
      </c>
      <c r="C119" s="30">
        <v>19.996</v>
      </c>
      <c r="D119" s="35">
        <v>7.3596</v>
      </c>
      <c r="E119" s="35">
        <v>32.5604</v>
      </c>
      <c r="F119" s="35">
        <v>7.3596</v>
      </c>
      <c r="G119" s="35">
        <v>1.33</v>
      </c>
      <c r="H119" s="30">
        <v>86.1078</v>
      </c>
      <c r="I119" s="42">
        <f t="shared" si="8"/>
        <v>25.449119739171465</v>
      </c>
      <c r="K119" s="30">
        <v>260.7486</v>
      </c>
      <c r="L119" s="23">
        <v>5.98711</v>
      </c>
      <c r="W119" s="30">
        <v>19.996</v>
      </c>
      <c r="X119" s="35"/>
      <c r="Y119" s="35"/>
      <c r="Z119" s="35"/>
      <c r="AA119" s="30"/>
      <c r="AB119" s="30">
        <v>19.996</v>
      </c>
    </row>
    <row r="120" spans="1:28" ht="12.75">
      <c r="A120" s="20">
        <v>549</v>
      </c>
      <c r="B120" s="19">
        <v>25</v>
      </c>
      <c r="C120" s="30">
        <v>25.103</v>
      </c>
      <c r="D120" s="35">
        <v>7.356</v>
      </c>
      <c r="E120" s="35">
        <v>32.56</v>
      </c>
      <c r="F120" s="35">
        <v>7.356</v>
      </c>
      <c r="G120" s="35">
        <v>1.4497</v>
      </c>
      <c r="H120" s="30">
        <v>86.0552</v>
      </c>
      <c r="I120" s="42">
        <f t="shared" si="8"/>
        <v>25.449300096524894</v>
      </c>
      <c r="K120" s="30">
        <v>261.05921</v>
      </c>
      <c r="L120" s="23">
        <v>5.99424</v>
      </c>
      <c r="W120" s="30">
        <v>25.103</v>
      </c>
      <c r="X120" s="35"/>
      <c r="Y120" s="35"/>
      <c r="Z120" s="35"/>
      <c r="AA120" s="30"/>
      <c r="AB120" s="30">
        <v>25.103</v>
      </c>
    </row>
    <row r="121" spans="1:28" ht="12.75">
      <c r="A121" s="20">
        <v>548</v>
      </c>
      <c r="B121" s="19">
        <v>30</v>
      </c>
      <c r="C121" s="30">
        <v>31.54</v>
      </c>
      <c r="D121" s="35">
        <v>7.2902</v>
      </c>
      <c r="E121" s="35">
        <v>32.561</v>
      </c>
      <c r="F121" s="35">
        <v>7.2902</v>
      </c>
      <c r="G121" s="35">
        <v>1.5498</v>
      </c>
      <c r="H121" s="30">
        <v>85.9233</v>
      </c>
      <c r="I121" s="42">
        <f t="shared" si="8"/>
        <v>25.459106885883102</v>
      </c>
      <c r="K121" s="30">
        <v>261.59437</v>
      </c>
      <c r="L121" s="23">
        <v>6.00659</v>
      </c>
      <c r="W121" s="30">
        <v>31.54</v>
      </c>
      <c r="X121" s="35"/>
      <c r="Y121" s="35"/>
      <c r="Z121" s="35"/>
      <c r="AA121" s="30"/>
      <c r="AB121" s="30">
        <v>31.54</v>
      </c>
    </row>
    <row r="122" spans="1:28" ht="12.75">
      <c r="A122" s="20">
        <v>547</v>
      </c>
      <c r="B122" s="19">
        <v>35</v>
      </c>
      <c r="C122" s="30">
        <v>36.563</v>
      </c>
      <c r="D122" s="35">
        <v>7.1635</v>
      </c>
      <c r="E122" s="35">
        <v>32.5661</v>
      </c>
      <c r="F122" s="35">
        <v>7.1635</v>
      </c>
      <c r="G122" s="35">
        <v>1.4887</v>
      </c>
      <c r="H122" s="30">
        <v>86.1445</v>
      </c>
      <c r="I122" s="42">
        <f t="shared" si="8"/>
        <v>25.480352563593442</v>
      </c>
      <c r="K122" s="30">
        <v>262.1886</v>
      </c>
      <c r="L122" s="23">
        <v>6.02036</v>
      </c>
      <c r="W122" s="30">
        <v>36.563</v>
      </c>
      <c r="X122" s="35"/>
      <c r="Y122" s="35"/>
      <c r="Z122" s="35"/>
      <c r="AA122" s="30"/>
      <c r="AB122" s="30">
        <v>36.563</v>
      </c>
    </row>
    <row r="123" spans="1:28" ht="12.75">
      <c r="A123" s="20">
        <v>546</v>
      </c>
      <c r="B123" s="19">
        <v>40</v>
      </c>
      <c r="C123" s="30">
        <v>42.275</v>
      </c>
      <c r="D123" s="35">
        <v>6.7717</v>
      </c>
      <c r="E123" s="35">
        <v>32.5826</v>
      </c>
      <c r="F123" s="35">
        <v>6.7717</v>
      </c>
      <c r="G123" s="35">
        <v>1.3183</v>
      </c>
      <c r="H123" s="30">
        <v>87.0503</v>
      </c>
      <c r="I123" s="42">
        <f t="shared" si="8"/>
        <v>25.545504682284218</v>
      </c>
      <c r="K123" s="30">
        <v>262.72602</v>
      </c>
      <c r="L123" s="23">
        <v>6.03308</v>
      </c>
      <c r="W123" s="30">
        <v>42.275</v>
      </c>
      <c r="X123" s="35"/>
      <c r="Y123" s="35"/>
      <c r="Z123" s="35"/>
      <c r="AA123" s="30"/>
      <c r="AB123" s="30">
        <v>42.275</v>
      </c>
    </row>
    <row r="124" spans="1:28" ht="12.75">
      <c r="A124" s="20">
        <v>545</v>
      </c>
      <c r="B124" s="19">
        <v>50</v>
      </c>
      <c r="C124" s="30">
        <v>50.588</v>
      </c>
      <c r="D124" s="35">
        <v>6.0898</v>
      </c>
      <c r="E124" s="35">
        <v>32.6101</v>
      </c>
      <c r="F124" s="35">
        <v>6.0898</v>
      </c>
      <c r="G124" s="35">
        <v>0.92889</v>
      </c>
      <c r="H124" s="30">
        <v>88.0837</v>
      </c>
      <c r="I124" s="42">
        <f t="shared" si="8"/>
        <v>25.65385626211605</v>
      </c>
      <c r="K124" s="30">
        <v>260.99554</v>
      </c>
      <c r="L124" s="23">
        <v>5.99398</v>
      </c>
      <c r="W124" s="30">
        <v>50.588</v>
      </c>
      <c r="X124" s="35"/>
      <c r="Y124" s="35"/>
      <c r="Z124" s="35"/>
      <c r="AA124" s="30"/>
      <c r="AB124" s="30">
        <v>50.588</v>
      </c>
    </row>
    <row r="125" spans="1:28" ht="12.75">
      <c r="A125" s="20">
        <v>544</v>
      </c>
      <c r="B125" s="19">
        <v>100</v>
      </c>
      <c r="C125" s="30">
        <v>99.682</v>
      </c>
      <c r="D125" s="35">
        <v>4.8033</v>
      </c>
      <c r="E125" s="35">
        <v>32.7538</v>
      </c>
      <c r="F125" s="35">
        <v>4.8033</v>
      </c>
      <c r="G125" s="35">
        <v>0.061203</v>
      </c>
      <c r="H125" s="30">
        <v>89.4327</v>
      </c>
      <c r="I125" s="42">
        <f t="shared" si="8"/>
        <v>25.916654921498775</v>
      </c>
      <c r="K125" s="30">
        <v>245.24849</v>
      </c>
      <c r="L125" s="23">
        <v>5.63378</v>
      </c>
      <c r="W125" s="30">
        <v>99.682</v>
      </c>
      <c r="X125" s="35"/>
      <c r="Y125" s="35"/>
      <c r="Z125" s="35"/>
      <c r="AA125" s="30"/>
      <c r="AB125" s="30">
        <v>99.682</v>
      </c>
    </row>
    <row r="126" spans="1:28" ht="12.75">
      <c r="A126" s="20">
        <v>543</v>
      </c>
      <c r="B126" s="19">
        <v>175</v>
      </c>
      <c r="C126" s="30">
        <v>174.503</v>
      </c>
      <c r="D126" s="35">
        <v>4.2669</v>
      </c>
      <c r="E126" s="35">
        <v>33.769</v>
      </c>
      <c r="F126" s="35">
        <v>4.2669</v>
      </c>
      <c r="G126" s="35">
        <v>0.019166</v>
      </c>
      <c r="H126" s="30">
        <v>89.465</v>
      </c>
      <c r="I126" s="42">
        <f t="shared" si="8"/>
        <v>26.7797090546826</v>
      </c>
      <c r="K126" s="30">
        <v>81.07976</v>
      </c>
      <c r="L126" s="23">
        <v>1.86411</v>
      </c>
      <c r="W126" s="30">
        <v>174.503</v>
      </c>
      <c r="X126" s="35"/>
      <c r="Y126" s="35"/>
      <c r="Z126" s="35"/>
      <c r="AA126" s="30"/>
      <c r="AB126" s="30">
        <v>174.503</v>
      </c>
    </row>
    <row r="127" spans="1:28" ht="12.75">
      <c r="A127" s="20">
        <v>542</v>
      </c>
      <c r="B127" s="19">
        <v>200</v>
      </c>
      <c r="C127" s="30">
        <v>201.3</v>
      </c>
      <c r="D127" s="35">
        <v>4.1572</v>
      </c>
      <c r="E127" s="35">
        <v>33.8247</v>
      </c>
      <c r="F127" s="35">
        <v>4.1572</v>
      </c>
      <c r="G127" s="35">
        <v>0.039449</v>
      </c>
      <c r="H127" s="30">
        <v>89.5062</v>
      </c>
      <c r="I127" s="42">
        <f t="shared" si="8"/>
        <v>26.835411929491784</v>
      </c>
      <c r="K127" s="30">
        <v>64.75388</v>
      </c>
      <c r="L127" s="23">
        <v>1.48884</v>
      </c>
      <c r="W127" s="30">
        <v>201.3</v>
      </c>
      <c r="X127" s="35"/>
      <c r="Y127" s="35"/>
      <c r="Z127" s="35"/>
      <c r="AA127" s="30"/>
      <c r="AB127" s="30">
        <v>201.3</v>
      </c>
    </row>
    <row r="130" ht="12.75">
      <c r="B130" s="51" t="s">
        <v>135</v>
      </c>
    </row>
    <row r="131" ht="12.75">
      <c r="B131" s="51" t="s">
        <v>136</v>
      </c>
    </row>
    <row r="133" spans="2:29" ht="12.75">
      <c r="B133" s="8" t="s">
        <v>3</v>
      </c>
      <c r="C133" s="31" t="s">
        <v>4</v>
      </c>
      <c r="D133" s="34" t="s">
        <v>4</v>
      </c>
      <c r="E133" s="34" t="s">
        <v>4</v>
      </c>
      <c r="F133" s="34" t="s">
        <v>4</v>
      </c>
      <c r="G133" s="34" t="s">
        <v>4</v>
      </c>
      <c r="H133" s="45" t="s">
        <v>4</v>
      </c>
      <c r="I133" s="43"/>
      <c r="J133" s="9" t="s">
        <v>4</v>
      </c>
      <c r="K133" s="31" t="s">
        <v>4</v>
      </c>
      <c r="L133" s="9" t="s">
        <v>4</v>
      </c>
      <c r="M133" s="29" t="s">
        <v>5</v>
      </c>
      <c r="N133" s="12"/>
      <c r="O133" s="3"/>
      <c r="P133" s="3"/>
      <c r="R133" s="3"/>
      <c r="S133" s="3"/>
      <c r="T133" s="3"/>
      <c r="V133" s="3"/>
      <c r="W133" s="31" t="s">
        <v>4</v>
      </c>
      <c r="X133" s="34"/>
      <c r="Y133" s="34"/>
      <c r="Z133" s="34"/>
      <c r="AA133" s="31"/>
      <c r="AB133" s="31" t="s">
        <v>4</v>
      </c>
      <c r="AC133" s="3"/>
    </row>
    <row r="134" spans="2:28" ht="12.75">
      <c r="B134" s="8" t="s">
        <v>7</v>
      </c>
      <c r="C134" s="11" t="s">
        <v>7</v>
      </c>
      <c r="D134" s="34" t="s">
        <v>8</v>
      </c>
      <c r="E134" s="34" t="s">
        <v>9</v>
      </c>
      <c r="F134" s="34" t="s">
        <v>8</v>
      </c>
      <c r="G134" s="34" t="s">
        <v>10</v>
      </c>
      <c r="H134" s="31" t="s">
        <v>11</v>
      </c>
      <c r="I134" s="43" t="s">
        <v>12</v>
      </c>
      <c r="J134" s="39" t="s">
        <v>13</v>
      </c>
      <c r="K134" s="31" t="s">
        <v>14</v>
      </c>
      <c r="L134" s="9" t="s">
        <v>14</v>
      </c>
      <c r="M134" s="29" t="s">
        <v>15</v>
      </c>
      <c r="N134" s="12" t="s">
        <v>14</v>
      </c>
      <c r="O134" s="11" t="s">
        <v>14</v>
      </c>
      <c r="P134" s="11" t="s">
        <v>16</v>
      </c>
      <c r="Q134" s="12" t="s">
        <v>17</v>
      </c>
      <c r="R134" s="11" t="s">
        <v>18</v>
      </c>
      <c r="S134" s="11" t="s">
        <v>19</v>
      </c>
      <c r="T134" s="11"/>
      <c r="U134" s="9" t="s">
        <v>21</v>
      </c>
      <c r="V134" s="8" t="s">
        <v>22</v>
      </c>
      <c r="W134" s="11" t="s">
        <v>7</v>
      </c>
      <c r="X134" s="29" t="s">
        <v>23</v>
      </c>
      <c r="Y134" s="29"/>
      <c r="Z134" s="29" t="s">
        <v>25</v>
      </c>
      <c r="AA134" s="11"/>
      <c r="AB134" s="11" t="s">
        <v>7</v>
      </c>
    </row>
    <row r="135" spans="1:29" ht="12.75">
      <c r="A135" s="22" t="s">
        <v>27</v>
      </c>
      <c r="B135" s="8" t="s">
        <v>28</v>
      </c>
      <c r="C135" s="11" t="s">
        <v>29</v>
      </c>
      <c r="D135" s="34" t="s">
        <v>30</v>
      </c>
      <c r="E135" s="34"/>
      <c r="F135" s="34" t="s">
        <v>30</v>
      </c>
      <c r="G135" s="34"/>
      <c r="H135" s="31"/>
      <c r="I135" s="42"/>
      <c r="J135" s="9"/>
      <c r="K135" s="31" t="s">
        <v>31</v>
      </c>
      <c r="L135" s="9" t="s">
        <v>32</v>
      </c>
      <c r="N135" s="46" t="s">
        <v>33</v>
      </c>
      <c r="O135" s="11" t="s">
        <v>34</v>
      </c>
      <c r="P135" s="11" t="s">
        <v>35</v>
      </c>
      <c r="Q135" s="12" t="s">
        <v>35</v>
      </c>
      <c r="R135" s="11" t="s">
        <v>35</v>
      </c>
      <c r="S135" s="11"/>
      <c r="T135" s="11"/>
      <c r="U135" s="9" t="s">
        <v>36</v>
      </c>
      <c r="V135" s="8"/>
      <c r="W135" s="11" t="s">
        <v>29</v>
      </c>
      <c r="X135" s="29" t="s">
        <v>31</v>
      </c>
      <c r="Y135" s="29"/>
      <c r="Z135" s="29" t="s">
        <v>31</v>
      </c>
      <c r="AA135" s="11"/>
      <c r="AB135" s="11" t="s">
        <v>29</v>
      </c>
      <c r="AC135" s="13" t="s">
        <v>39</v>
      </c>
    </row>
    <row r="136" spans="1:29" ht="12.75">
      <c r="A136" s="25" t="s">
        <v>40</v>
      </c>
      <c r="B136" s="14" t="s">
        <v>40</v>
      </c>
      <c r="C136" s="16" t="s">
        <v>40</v>
      </c>
      <c r="D136" s="26" t="s">
        <v>40</v>
      </c>
      <c r="E136" s="26"/>
      <c r="F136" s="26" t="s">
        <v>40</v>
      </c>
      <c r="G136" s="26" t="s">
        <v>40</v>
      </c>
      <c r="H136" s="16" t="s">
        <v>40</v>
      </c>
      <c r="I136" s="44"/>
      <c r="J136" s="15"/>
      <c r="K136" s="16"/>
      <c r="L136" s="15"/>
      <c r="M136" s="26" t="s">
        <v>40</v>
      </c>
      <c r="N136" s="15" t="s">
        <v>40</v>
      </c>
      <c r="O136" s="16" t="s">
        <v>40</v>
      </c>
      <c r="P136" s="16" t="s">
        <v>40</v>
      </c>
      <c r="Q136" s="15" t="s">
        <v>40</v>
      </c>
      <c r="R136" s="16" t="s">
        <v>40</v>
      </c>
      <c r="S136" s="16"/>
      <c r="T136" s="16"/>
      <c r="U136" s="15" t="s">
        <v>40</v>
      </c>
      <c r="V136" s="14"/>
      <c r="W136" s="16" t="s">
        <v>40</v>
      </c>
      <c r="X136" s="26"/>
      <c r="Y136" s="26"/>
      <c r="Z136" s="26"/>
      <c r="AA136" s="16"/>
      <c r="AB136" s="16" t="s">
        <v>40</v>
      </c>
      <c r="AC136" s="14" t="s">
        <v>40</v>
      </c>
    </row>
    <row r="137" spans="2:21" ht="12.75">
      <c r="B137" s="69" t="s">
        <v>137</v>
      </c>
      <c r="U137" s="70">
        <v>0.4494433187522856</v>
      </c>
    </row>
    <row r="138" spans="2:21" ht="12.75">
      <c r="B138" s="69" t="s">
        <v>138</v>
      </c>
      <c r="U138" s="70">
        <v>0.46285488204607345</v>
      </c>
    </row>
    <row r="139" spans="2:21" ht="12.75">
      <c r="B139" s="69" t="s">
        <v>139</v>
      </c>
      <c r="U139" s="70">
        <v>0.4680073044510781</v>
      </c>
    </row>
    <row r="140" spans="2:21" ht="12.75">
      <c r="B140" s="69" t="s">
        <v>140</v>
      </c>
      <c r="U140" s="70">
        <v>0.4569288424511439</v>
      </c>
    </row>
    <row r="141" spans="2:21" ht="12.75">
      <c r="B141" s="69" t="s">
        <v>141</v>
      </c>
      <c r="U141" s="70">
        <v>0.4606716043005731</v>
      </c>
    </row>
    <row r="142" spans="2:21" ht="12.75">
      <c r="B142" s="69" t="s">
        <v>142</v>
      </c>
      <c r="U142" s="70">
        <v>0.33979197596693844</v>
      </c>
    </row>
    <row r="143" spans="2:21" ht="12.75">
      <c r="B143" s="69" t="s">
        <v>143</v>
      </c>
      <c r="U143" s="70">
        <v>0.12371079506791348</v>
      </c>
    </row>
    <row r="144" spans="2:21" ht="12.75">
      <c r="B144" s="69" t="s">
        <v>144</v>
      </c>
      <c r="U144" s="70">
        <v>0.03320577912086365</v>
      </c>
    </row>
    <row r="146" ht="12.75">
      <c r="B146" s="61" t="s">
        <v>145</v>
      </c>
    </row>
    <row r="147" ht="12.75">
      <c r="B147" s="61" t="s">
        <v>146</v>
      </c>
    </row>
    <row r="148" spans="2:28" ht="12.75">
      <c r="B148" s="61" t="s">
        <v>147</v>
      </c>
      <c r="AB148" s="1"/>
    </row>
    <row r="150" spans="2:29" ht="12.75">
      <c r="B150" s="8" t="s">
        <v>3</v>
      </c>
      <c r="C150" s="31" t="s">
        <v>4</v>
      </c>
      <c r="D150" s="34" t="s">
        <v>4</v>
      </c>
      <c r="E150" s="34" t="s">
        <v>4</v>
      </c>
      <c r="F150" s="34" t="s">
        <v>4</v>
      </c>
      <c r="G150" s="34" t="s">
        <v>4</v>
      </c>
      <c r="H150" s="45" t="s">
        <v>4</v>
      </c>
      <c r="I150" s="43"/>
      <c r="J150" s="9" t="s">
        <v>4</v>
      </c>
      <c r="K150" s="31" t="s">
        <v>4</v>
      </c>
      <c r="L150" s="9" t="s">
        <v>4</v>
      </c>
      <c r="M150" s="29" t="s">
        <v>5</v>
      </c>
      <c r="N150" s="12"/>
      <c r="O150" s="3"/>
      <c r="P150" s="3"/>
      <c r="R150" s="3"/>
      <c r="S150" s="3"/>
      <c r="T150" s="3"/>
      <c r="V150" s="3"/>
      <c r="W150" s="31" t="s">
        <v>4</v>
      </c>
      <c r="X150" s="34"/>
      <c r="Y150" s="34"/>
      <c r="Z150" s="34"/>
      <c r="AA150" s="31"/>
      <c r="AB150" s="31" t="s">
        <v>4</v>
      </c>
      <c r="AC150" s="3"/>
    </row>
    <row r="151" spans="2:28" ht="12.75">
      <c r="B151" s="8" t="s">
        <v>7</v>
      </c>
      <c r="C151" s="11" t="s">
        <v>7</v>
      </c>
      <c r="D151" s="34" t="s">
        <v>8</v>
      </c>
      <c r="E151" s="34" t="s">
        <v>9</v>
      </c>
      <c r="F151" s="34" t="s">
        <v>8</v>
      </c>
      <c r="G151" s="34" t="s">
        <v>10</v>
      </c>
      <c r="H151" s="31" t="s">
        <v>11</v>
      </c>
      <c r="I151" s="43" t="s">
        <v>12</v>
      </c>
      <c r="J151" s="39" t="s">
        <v>13</v>
      </c>
      <c r="K151" s="31" t="s">
        <v>14</v>
      </c>
      <c r="L151" s="9" t="s">
        <v>14</v>
      </c>
      <c r="M151" s="29" t="s">
        <v>15</v>
      </c>
      <c r="N151" s="12" t="s">
        <v>14</v>
      </c>
      <c r="O151" s="11" t="s">
        <v>14</v>
      </c>
      <c r="P151" s="11" t="s">
        <v>16</v>
      </c>
      <c r="Q151" s="12" t="s">
        <v>17</v>
      </c>
      <c r="R151" s="11" t="s">
        <v>18</v>
      </c>
      <c r="S151" s="11" t="s">
        <v>19</v>
      </c>
      <c r="T151" s="11"/>
      <c r="U151" s="9" t="s">
        <v>21</v>
      </c>
      <c r="V151" s="8" t="s">
        <v>22</v>
      </c>
      <c r="W151" s="11" t="s">
        <v>7</v>
      </c>
      <c r="X151" s="29" t="s">
        <v>23</v>
      </c>
      <c r="Y151" s="29"/>
      <c r="Z151" s="29" t="s">
        <v>25</v>
      </c>
      <c r="AA151" s="11"/>
      <c r="AB151" s="11" t="s">
        <v>7</v>
      </c>
    </row>
    <row r="152" spans="1:29" ht="12.75">
      <c r="A152" s="22" t="s">
        <v>27</v>
      </c>
      <c r="B152" s="8" t="s">
        <v>28</v>
      </c>
      <c r="C152" s="11" t="s">
        <v>29</v>
      </c>
      <c r="D152" s="34" t="s">
        <v>30</v>
      </c>
      <c r="E152" s="34"/>
      <c r="F152" s="34" t="s">
        <v>30</v>
      </c>
      <c r="G152" s="34"/>
      <c r="H152" s="31"/>
      <c r="I152" s="42"/>
      <c r="J152" s="9"/>
      <c r="K152" s="31" t="s">
        <v>31</v>
      </c>
      <c r="L152" s="9" t="s">
        <v>32</v>
      </c>
      <c r="N152" s="46" t="s">
        <v>33</v>
      </c>
      <c r="O152" s="11" t="s">
        <v>34</v>
      </c>
      <c r="P152" s="11" t="s">
        <v>35</v>
      </c>
      <c r="Q152" s="12" t="s">
        <v>35</v>
      </c>
      <c r="R152" s="11" t="s">
        <v>35</v>
      </c>
      <c r="S152" s="11"/>
      <c r="T152" s="11"/>
      <c r="U152" s="9" t="s">
        <v>36</v>
      </c>
      <c r="V152" s="8"/>
      <c r="W152" s="11" t="s">
        <v>29</v>
      </c>
      <c r="X152" s="29" t="s">
        <v>31</v>
      </c>
      <c r="Y152" s="29"/>
      <c r="Z152" s="29" t="s">
        <v>31</v>
      </c>
      <c r="AA152" s="11"/>
      <c r="AB152" s="11" t="s">
        <v>29</v>
      </c>
      <c r="AC152" s="13" t="s">
        <v>39</v>
      </c>
    </row>
    <row r="153" spans="1:29" ht="12.75">
      <c r="A153" s="25" t="s">
        <v>40</v>
      </c>
      <c r="B153" s="14" t="s">
        <v>40</v>
      </c>
      <c r="C153" s="16" t="s">
        <v>40</v>
      </c>
      <c r="D153" s="26" t="s">
        <v>40</v>
      </c>
      <c r="E153" s="26"/>
      <c r="F153" s="26" t="s">
        <v>40</v>
      </c>
      <c r="G153" s="26" t="s">
        <v>40</v>
      </c>
      <c r="H153" s="16" t="s">
        <v>40</v>
      </c>
      <c r="I153" s="44"/>
      <c r="J153" s="15"/>
      <c r="K153" s="16"/>
      <c r="L153" s="15"/>
      <c r="M153" s="26" t="s">
        <v>40</v>
      </c>
      <c r="N153" s="15" t="s">
        <v>40</v>
      </c>
      <c r="O153" s="16" t="s">
        <v>40</v>
      </c>
      <c r="P153" s="16" t="s">
        <v>40</v>
      </c>
      <c r="Q153" s="15" t="s">
        <v>40</v>
      </c>
      <c r="R153" s="16" t="s">
        <v>40</v>
      </c>
      <c r="S153" s="16"/>
      <c r="T153" s="16"/>
      <c r="U153" s="15" t="s">
        <v>40</v>
      </c>
      <c r="V153" s="14"/>
      <c r="W153" s="16" t="s">
        <v>40</v>
      </c>
      <c r="X153" s="26"/>
      <c r="Y153" s="26"/>
      <c r="Z153" s="26"/>
      <c r="AA153" s="16"/>
      <c r="AB153" s="16" t="s">
        <v>40</v>
      </c>
      <c r="AC153" s="14" t="s">
        <v>40</v>
      </c>
    </row>
    <row r="154" spans="1:28" ht="12.75">
      <c r="A154" s="20">
        <v>576</v>
      </c>
      <c r="B154" s="19">
        <v>0</v>
      </c>
      <c r="C154" s="30">
        <v>2.417</v>
      </c>
      <c r="D154" s="35">
        <v>8.8673</v>
      </c>
      <c r="E154" s="35">
        <v>32.5311</v>
      </c>
      <c r="F154" s="35">
        <v>8.8673</v>
      </c>
      <c r="G154" s="35">
        <v>1.3776</v>
      </c>
      <c r="H154" s="30">
        <v>86.1264</v>
      </c>
      <c r="I154" s="42">
        <f aca="true" t="shared" si="9" ref="I154:I166">((999.842594+6.794*10^-2*D154-9.0953*10^-3*D154^2+1.001685*10^-4*D154^3-1.12*10^-6*D154^4+6.536*10^-9*D154^5)+(0.8245-0.00409*D154+7.6438*10^-5*D154^2-8.2467*10^-7*D154^3+5.3875*10^-9*D154^4)*E154+(-5.72466*10^-3+1.0227*10^-4*D154-1.6546*10^-6*D154^2)*E154^1.5+4.8314*10^-4*E154^2)-1000</f>
        <v>25.20637270955649</v>
      </c>
      <c r="K154" s="30">
        <v>259.5066</v>
      </c>
      <c r="L154" s="23">
        <v>5.95718</v>
      </c>
      <c r="U154" s="32">
        <v>0.31064923350262064</v>
      </c>
      <c r="W154" s="30">
        <v>2.417</v>
      </c>
      <c r="X154" s="35"/>
      <c r="Y154" s="35"/>
      <c r="Z154" s="35"/>
      <c r="AA154" s="30"/>
      <c r="AB154" s="30"/>
    </row>
    <row r="155" spans="1:27" ht="12.75">
      <c r="A155" s="20">
        <v>575</v>
      </c>
      <c r="B155" s="19">
        <v>5</v>
      </c>
      <c r="C155" s="30">
        <v>5.419</v>
      </c>
      <c r="D155" s="35">
        <v>8.8616</v>
      </c>
      <c r="E155" s="35">
        <v>32.5303</v>
      </c>
      <c r="F155" s="35">
        <v>8.8616</v>
      </c>
      <c r="G155" s="35">
        <v>1.4126</v>
      </c>
      <c r="H155" s="30">
        <v>86.1264</v>
      </c>
      <c r="I155" s="42">
        <f t="shared" si="9"/>
        <v>25.20662360327492</v>
      </c>
      <c r="K155" s="30">
        <v>260.29754</v>
      </c>
      <c r="L155" s="23">
        <v>5.97534</v>
      </c>
      <c r="U155" s="32"/>
      <c r="W155" s="30">
        <v>5.419</v>
      </c>
      <c r="X155" s="35"/>
      <c r="Y155" s="35"/>
      <c r="Z155" s="35"/>
      <c r="AA155" s="30"/>
    </row>
    <row r="156" spans="1:27" ht="12.75">
      <c r="A156" s="20">
        <v>574</v>
      </c>
      <c r="B156" s="19">
        <v>10</v>
      </c>
      <c r="C156" s="30">
        <v>10.598</v>
      </c>
      <c r="D156" s="35">
        <v>8.7945</v>
      </c>
      <c r="E156" s="35">
        <v>32.5312</v>
      </c>
      <c r="F156" s="35">
        <v>8.7945</v>
      </c>
      <c r="G156" s="35">
        <v>1.4954</v>
      </c>
      <c r="H156" s="30">
        <v>86.1264</v>
      </c>
      <c r="I156" s="42">
        <f t="shared" si="9"/>
        <v>25.217627647886275</v>
      </c>
      <c r="K156" s="30">
        <v>261.14902</v>
      </c>
      <c r="L156" s="23">
        <v>5.99495</v>
      </c>
      <c r="U156" s="32">
        <v>0.31</v>
      </c>
      <c r="W156" s="30">
        <v>10.598</v>
      </c>
      <c r="X156" s="35"/>
      <c r="Y156" s="35"/>
      <c r="Z156" s="35"/>
      <c r="AA156" s="30"/>
    </row>
    <row r="157" spans="1:27" ht="12.75">
      <c r="A157" s="20">
        <v>573</v>
      </c>
      <c r="B157" s="19">
        <v>15</v>
      </c>
      <c r="C157" s="30">
        <v>14.986</v>
      </c>
      <c r="D157" s="35">
        <v>8.6854</v>
      </c>
      <c r="E157" s="35">
        <v>32.5335</v>
      </c>
      <c r="F157" s="35">
        <v>8.6854</v>
      </c>
      <c r="G157" s="35">
        <v>1.6662</v>
      </c>
      <c r="H157" s="30">
        <v>86.121</v>
      </c>
      <c r="I157" s="42">
        <f t="shared" si="9"/>
        <v>25.23607199990579</v>
      </c>
      <c r="K157" s="30">
        <v>262.15534</v>
      </c>
      <c r="L157" s="23">
        <v>6.01816</v>
      </c>
      <c r="U157" s="32"/>
      <c r="W157" s="30">
        <v>14.986</v>
      </c>
      <c r="X157" s="35"/>
      <c r="Y157" s="35"/>
      <c r="Z157" s="35"/>
      <c r="AA157" s="30"/>
    </row>
    <row r="158" spans="1:27" ht="12.75">
      <c r="A158" s="20">
        <v>572</v>
      </c>
      <c r="B158" s="19">
        <v>20</v>
      </c>
      <c r="C158" s="30">
        <v>20.125</v>
      </c>
      <c r="D158" s="35">
        <v>8.5536</v>
      </c>
      <c r="E158" s="35">
        <v>32.5363</v>
      </c>
      <c r="F158" s="35">
        <v>8.5536</v>
      </c>
      <c r="G158" s="35">
        <v>1.9661</v>
      </c>
      <c r="H158" s="30">
        <v>85.9868</v>
      </c>
      <c r="I158" s="42">
        <f t="shared" si="9"/>
        <v>25.258201196665823</v>
      </c>
      <c r="K158" s="30">
        <v>263.42178</v>
      </c>
      <c r="L158" s="23">
        <v>6.04736</v>
      </c>
      <c r="U158" s="32">
        <v>0.346</v>
      </c>
      <c r="W158" s="30">
        <v>20.125</v>
      </c>
      <c r="X158" s="35"/>
      <c r="Y158" s="35"/>
      <c r="Z158" s="35"/>
      <c r="AA158" s="30"/>
    </row>
    <row r="159" spans="1:27" ht="12.75">
      <c r="A159" s="20">
        <v>571</v>
      </c>
      <c r="B159" s="19">
        <v>25</v>
      </c>
      <c r="C159" s="30">
        <v>24.491</v>
      </c>
      <c r="D159" s="35">
        <v>8.4037</v>
      </c>
      <c r="E159" s="35">
        <v>32.5434</v>
      </c>
      <c r="F159" s="35">
        <v>8.4037</v>
      </c>
      <c r="G159" s="35">
        <v>2.3582</v>
      </c>
      <c r="H159" s="30">
        <v>86.0184</v>
      </c>
      <c r="I159" s="42">
        <f t="shared" si="9"/>
        <v>25.28621235224614</v>
      </c>
      <c r="K159" s="30">
        <v>264.59112</v>
      </c>
      <c r="L159" s="23">
        <v>6.07437</v>
      </c>
      <c r="U159" s="32"/>
      <c r="W159" s="30">
        <v>24.491</v>
      </c>
      <c r="X159" s="35"/>
      <c r="Y159" s="35"/>
      <c r="Z159" s="35"/>
      <c r="AA159" s="30"/>
    </row>
    <row r="160" spans="1:27" ht="12.75">
      <c r="A160" s="20">
        <v>570</v>
      </c>
      <c r="B160" s="19">
        <v>30</v>
      </c>
      <c r="C160" s="30">
        <v>30.712</v>
      </c>
      <c r="D160" s="35">
        <v>7.9875</v>
      </c>
      <c r="E160" s="35">
        <v>32.56</v>
      </c>
      <c r="F160" s="35">
        <v>7.9875</v>
      </c>
      <c r="G160" s="35">
        <v>2.9601</v>
      </c>
      <c r="H160" s="30">
        <v>85.8921</v>
      </c>
      <c r="I160" s="42">
        <f t="shared" si="9"/>
        <v>25.360286807996317</v>
      </c>
      <c r="K160" s="30">
        <v>265.78126</v>
      </c>
      <c r="L160" s="23">
        <v>6.10214</v>
      </c>
      <c r="U160" s="32">
        <v>0.432</v>
      </c>
      <c r="W160" s="30">
        <v>30.712</v>
      </c>
      <c r="X160" s="35"/>
      <c r="Y160" s="35"/>
      <c r="Z160" s="35"/>
      <c r="AA160" s="30"/>
    </row>
    <row r="161" spans="1:27" ht="12.75">
      <c r="A161" s="20">
        <v>569</v>
      </c>
      <c r="B161" s="19">
        <v>35</v>
      </c>
      <c r="C161" s="30">
        <v>35.635</v>
      </c>
      <c r="D161" s="35">
        <v>7.811</v>
      </c>
      <c r="E161" s="35">
        <v>32.5676</v>
      </c>
      <c r="F161" s="35">
        <v>7.811</v>
      </c>
      <c r="G161" s="35">
        <v>3.1479</v>
      </c>
      <c r="H161" s="30">
        <v>85.9606</v>
      </c>
      <c r="I161" s="42">
        <f t="shared" si="9"/>
        <v>25.391577174567146</v>
      </c>
      <c r="K161" s="30">
        <v>265.69829</v>
      </c>
      <c r="L161" s="23">
        <v>6.10042</v>
      </c>
      <c r="U161" s="32"/>
      <c r="W161" s="30">
        <v>35.635</v>
      </c>
      <c r="X161" s="35"/>
      <c r="Y161" s="35"/>
      <c r="Z161" s="35"/>
      <c r="AA161" s="30"/>
    </row>
    <row r="162" spans="1:27" ht="12.75">
      <c r="A162" s="20">
        <v>568</v>
      </c>
      <c r="B162" s="19">
        <v>40</v>
      </c>
      <c r="C162" s="30">
        <v>40.46</v>
      </c>
      <c r="D162" s="35">
        <v>7.7723</v>
      </c>
      <c r="E162" s="35">
        <v>32.5719</v>
      </c>
      <c r="F162" s="35">
        <v>7.7723</v>
      </c>
      <c r="G162" s="35">
        <v>3.1228</v>
      </c>
      <c r="H162" s="30">
        <v>86.0979</v>
      </c>
      <c r="I162" s="42">
        <f t="shared" si="9"/>
        <v>25.400461392384386</v>
      </c>
      <c r="K162" s="30">
        <v>265.03135</v>
      </c>
      <c r="L162" s="23">
        <v>6.08516</v>
      </c>
      <c r="U162" s="1"/>
      <c r="W162" s="30">
        <v>40.46</v>
      </c>
      <c r="X162" s="35"/>
      <c r="Y162" s="35"/>
      <c r="Z162" s="35"/>
      <c r="AA162" s="30"/>
    </row>
    <row r="163" spans="1:27" ht="12.75">
      <c r="A163" s="20">
        <v>567</v>
      </c>
      <c r="B163" s="19">
        <v>50</v>
      </c>
      <c r="C163" s="30">
        <v>50.548</v>
      </c>
      <c r="D163" s="35">
        <v>7.49</v>
      </c>
      <c r="E163" s="35">
        <v>32.5915</v>
      </c>
      <c r="F163" s="35">
        <v>7.49</v>
      </c>
      <c r="G163" s="35">
        <v>2.5847</v>
      </c>
      <c r="H163" s="30">
        <v>86.8506</v>
      </c>
      <c r="I163" s="42">
        <f t="shared" si="9"/>
        <v>25.455542088208404</v>
      </c>
      <c r="K163" s="30">
        <v>262.6227</v>
      </c>
      <c r="L163" s="23">
        <v>6.03018</v>
      </c>
      <c r="U163" s="32">
        <v>0.565</v>
      </c>
      <c r="W163" s="30">
        <v>50.548</v>
      </c>
      <c r="X163" s="35"/>
      <c r="Y163" s="35"/>
      <c r="Z163" s="35"/>
      <c r="AA163" s="30"/>
    </row>
    <row r="164" spans="1:27" ht="12.75">
      <c r="A164" s="20">
        <v>566</v>
      </c>
      <c r="B164" s="19">
        <v>100</v>
      </c>
      <c r="C164" s="30">
        <v>100.732</v>
      </c>
      <c r="D164" s="35">
        <v>6.8127</v>
      </c>
      <c r="E164" s="35">
        <v>32.6129</v>
      </c>
      <c r="F164" s="35">
        <v>6.8127</v>
      </c>
      <c r="G164" s="35">
        <v>0.13883</v>
      </c>
      <c r="H164" s="30">
        <v>88.8323</v>
      </c>
      <c r="I164" s="42">
        <f t="shared" si="9"/>
        <v>25.563994344594448</v>
      </c>
      <c r="K164" s="30">
        <v>254.55059</v>
      </c>
      <c r="L164" s="23">
        <v>5.84546</v>
      </c>
      <c r="U164" s="32">
        <v>0.066</v>
      </c>
      <c r="W164" s="30">
        <v>100.732</v>
      </c>
      <c r="X164" s="35"/>
      <c r="Y164" s="35"/>
      <c r="Z164" s="35"/>
      <c r="AA164" s="30"/>
    </row>
    <row r="165" spans="1:27" ht="12.75">
      <c r="A165" s="20">
        <v>565</v>
      </c>
      <c r="B165" s="19">
        <v>175</v>
      </c>
      <c r="C165" s="30">
        <v>176.497</v>
      </c>
      <c r="D165" s="35">
        <v>5.8256</v>
      </c>
      <c r="E165" s="35">
        <v>33.8598</v>
      </c>
      <c r="F165" s="35">
        <v>5.8256</v>
      </c>
      <c r="G165" s="35">
        <v>0.046328</v>
      </c>
      <c r="H165" s="30">
        <v>88.8847</v>
      </c>
      <c r="I165" s="42">
        <f t="shared" si="9"/>
        <v>26.673754612258335</v>
      </c>
      <c r="K165" s="30">
        <v>111.7744</v>
      </c>
      <c r="L165" s="23">
        <v>2.56955</v>
      </c>
      <c r="W165" s="30">
        <v>176.497</v>
      </c>
      <c r="X165" s="35"/>
      <c r="Y165" s="35"/>
      <c r="Z165" s="35"/>
      <c r="AA165" s="30"/>
    </row>
    <row r="166" spans="1:27" ht="12.75">
      <c r="A166" s="20">
        <v>564</v>
      </c>
      <c r="B166" s="19">
        <v>200</v>
      </c>
      <c r="C166" s="30">
        <v>200.032</v>
      </c>
      <c r="D166" s="35">
        <v>5.6104</v>
      </c>
      <c r="E166" s="35">
        <v>33.8873</v>
      </c>
      <c r="F166" s="35">
        <v>5.6104</v>
      </c>
      <c r="G166" s="35">
        <v>0.045842</v>
      </c>
      <c r="H166" s="30">
        <v>88.806</v>
      </c>
      <c r="I166" s="42">
        <f t="shared" si="9"/>
        <v>26.721790746782517</v>
      </c>
      <c r="K166" s="30">
        <v>99.59022</v>
      </c>
      <c r="L166" s="23">
        <v>2.28956</v>
      </c>
      <c r="W166" s="30">
        <v>200.032</v>
      </c>
      <c r="X166" s="35"/>
      <c r="Y166" s="35"/>
      <c r="Z166" s="35"/>
      <c r="AA166" s="30"/>
    </row>
    <row r="169" spans="2:28" ht="12.75">
      <c r="B169" s="61" t="s">
        <v>148</v>
      </c>
      <c r="AB169" s="1"/>
    </row>
    <row r="170" spans="2:28" ht="12.75">
      <c r="B170" s="61" t="s">
        <v>149</v>
      </c>
      <c r="AB170" s="1"/>
    </row>
    <row r="171" spans="2:28" ht="12.75">
      <c r="B171" s="61" t="s">
        <v>150</v>
      </c>
      <c r="AB171" s="1"/>
    </row>
    <row r="172" ht="12.75">
      <c r="AB172" s="1"/>
    </row>
    <row r="173" spans="2:27" ht="12.75">
      <c r="B173" s="8" t="s">
        <v>3</v>
      </c>
      <c r="C173" s="31" t="s">
        <v>4</v>
      </c>
      <c r="D173" s="34" t="s">
        <v>4</v>
      </c>
      <c r="E173" s="34" t="s">
        <v>4</v>
      </c>
      <c r="F173" s="34" t="s">
        <v>4</v>
      </c>
      <c r="G173" s="34" t="s">
        <v>4</v>
      </c>
      <c r="H173" s="45" t="s">
        <v>4</v>
      </c>
      <c r="I173" s="43"/>
      <c r="J173" s="9" t="s">
        <v>4</v>
      </c>
      <c r="K173" s="31" t="s">
        <v>4</v>
      </c>
      <c r="L173" s="9" t="s">
        <v>4</v>
      </c>
      <c r="M173" s="29" t="s">
        <v>5</v>
      </c>
      <c r="N173" s="12"/>
      <c r="O173" s="3"/>
      <c r="P173" s="3"/>
      <c r="R173" s="3"/>
      <c r="S173" s="3"/>
      <c r="T173" s="3"/>
      <c r="V173" s="3"/>
      <c r="W173" s="31" t="s">
        <v>4</v>
      </c>
      <c r="X173" s="34"/>
      <c r="Y173" s="34"/>
      <c r="Z173" s="34"/>
      <c r="AA173" s="31"/>
    </row>
    <row r="174" spans="2:28" ht="12.75">
      <c r="B174" s="8" t="s">
        <v>7</v>
      </c>
      <c r="C174" s="11" t="s">
        <v>7</v>
      </c>
      <c r="D174" s="34" t="s">
        <v>8</v>
      </c>
      <c r="E174" s="34" t="s">
        <v>9</v>
      </c>
      <c r="F174" s="34" t="s">
        <v>8</v>
      </c>
      <c r="G174" s="34" t="s">
        <v>10</v>
      </c>
      <c r="H174" s="31" t="s">
        <v>11</v>
      </c>
      <c r="I174" s="43" t="s">
        <v>12</v>
      </c>
      <c r="J174" s="39" t="s">
        <v>13</v>
      </c>
      <c r="K174" s="31" t="s">
        <v>14</v>
      </c>
      <c r="L174" s="9" t="s">
        <v>14</v>
      </c>
      <c r="M174" s="29" t="s">
        <v>15</v>
      </c>
      <c r="N174" s="12" t="s">
        <v>14</v>
      </c>
      <c r="O174" s="11" t="s">
        <v>14</v>
      </c>
      <c r="P174" s="11" t="s">
        <v>16</v>
      </c>
      <c r="Q174" s="12" t="s">
        <v>17</v>
      </c>
      <c r="R174" s="11" t="s">
        <v>18</v>
      </c>
      <c r="S174" s="11" t="s">
        <v>19</v>
      </c>
      <c r="T174" s="11"/>
      <c r="U174" s="9" t="s">
        <v>21</v>
      </c>
      <c r="V174" s="8" t="s">
        <v>129</v>
      </c>
      <c r="W174" s="11" t="s">
        <v>7</v>
      </c>
      <c r="X174" s="29" t="s">
        <v>23</v>
      </c>
      <c r="Y174" s="29"/>
      <c r="Z174" s="29" t="s">
        <v>25</v>
      </c>
      <c r="AA174" s="11"/>
      <c r="AB174" s="1"/>
    </row>
    <row r="175" spans="1:28" ht="12.75">
      <c r="A175" s="22" t="s">
        <v>27</v>
      </c>
      <c r="B175" s="8" t="s">
        <v>28</v>
      </c>
      <c r="C175" s="11" t="s">
        <v>29</v>
      </c>
      <c r="D175" s="34" t="s">
        <v>30</v>
      </c>
      <c r="E175" s="34"/>
      <c r="F175" s="34" t="s">
        <v>30</v>
      </c>
      <c r="G175" s="34"/>
      <c r="H175" s="31"/>
      <c r="I175" s="42"/>
      <c r="J175" s="9"/>
      <c r="K175" s="31" t="s">
        <v>31</v>
      </c>
      <c r="L175" s="9" t="s">
        <v>32</v>
      </c>
      <c r="N175" s="46" t="s">
        <v>33</v>
      </c>
      <c r="O175" s="11" t="s">
        <v>34</v>
      </c>
      <c r="P175" s="11" t="s">
        <v>35</v>
      </c>
      <c r="Q175" s="12" t="s">
        <v>35</v>
      </c>
      <c r="R175" s="11" t="s">
        <v>35</v>
      </c>
      <c r="S175" s="11"/>
      <c r="T175" s="11"/>
      <c r="U175" s="9" t="s">
        <v>36</v>
      </c>
      <c r="V175" s="8"/>
      <c r="W175" s="11" t="s">
        <v>29</v>
      </c>
      <c r="X175" s="29" t="s">
        <v>31</v>
      </c>
      <c r="Y175" s="29"/>
      <c r="Z175" s="29" t="s">
        <v>31</v>
      </c>
      <c r="AA175" s="11"/>
      <c r="AB175" s="13" t="s">
        <v>39</v>
      </c>
    </row>
    <row r="176" spans="1:28" ht="12.75">
      <c r="A176" s="25" t="s">
        <v>40</v>
      </c>
      <c r="B176" s="14" t="s">
        <v>40</v>
      </c>
      <c r="C176" s="16" t="s">
        <v>40</v>
      </c>
      <c r="D176" s="26" t="s">
        <v>40</v>
      </c>
      <c r="E176" s="26"/>
      <c r="F176" s="26" t="s">
        <v>40</v>
      </c>
      <c r="G176" s="26" t="s">
        <v>40</v>
      </c>
      <c r="H176" s="16" t="s">
        <v>40</v>
      </c>
      <c r="I176" s="44"/>
      <c r="J176" s="15"/>
      <c r="K176" s="16"/>
      <c r="L176" s="15"/>
      <c r="M176" s="26" t="s">
        <v>40</v>
      </c>
      <c r="N176" s="15" t="s">
        <v>40</v>
      </c>
      <c r="O176" s="16" t="s">
        <v>40</v>
      </c>
      <c r="P176" s="16" t="s">
        <v>40</v>
      </c>
      <c r="Q176" s="15" t="s">
        <v>40</v>
      </c>
      <c r="R176" s="16" t="s">
        <v>40</v>
      </c>
      <c r="S176" s="16"/>
      <c r="T176" s="16"/>
      <c r="U176" s="15" t="s">
        <v>40</v>
      </c>
      <c r="V176" s="14"/>
      <c r="W176" s="16" t="s">
        <v>40</v>
      </c>
      <c r="X176" s="26"/>
      <c r="Y176" s="26"/>
      <c r="Z176" s="26"/>
      <c r="AA176" s="16"/>
      <c r="AB176" s="14" t="s">
        <v>40</v>
      </c>
    </row>
    <row r="177" spans="1:28" ht="12.75">
      <c r="A177" s="20">
        <v>594</v>
      </c>
      <c r="B177" s="19">
        <v>0</v>
      </c>
      <c r="C177" s="30">
        <v>3.486</v>
      </c>
      <c r="D177" s="35">
        <v>8.8941</v>
      </c>
      <c r="E177" s="35">
        <v>32.5309</v>
      </c>
      <c r="F177" s="35">
        <v>8.8941</v>
      </c>
      <c r="G177" s="35">
        <v>0.15266</v>
      </c>
      <c r="H177" s="30">
        <v>85.6061</v>
      </c>
      <c r="I177" s="42">
        <f aca="true" t="shared" si="10" ref="I177:I194">((999.842594+6.794*10^-2*D177-9.0953*10^-3*D177^2+1.001685*10^-4*D177^3-1.12*10^-6*D177^4+6.536*10^-9*D177^5)+(0.8245-0.00409*D177+7.6438*10^-5*D177^2-8.2467*10^-7*D177^3+5.3875*10^-9*D177^4)*E177+(-5.72466*10^-3+1.0227*10^-4*D177-1.6546*10^-6*D177^2)*E177^1.5+4.8314*10^-4*E177^2)-1000</f>
        <v>25.20208735747792</v>
      </c>
      <c r="K177" s="30">
        <v>256.20253</v>
      </c>
      <c r="L177" s="23">
        <v>5.88131</v>
      </c>
      <c r="U177" s="2">
        <v>0.325</v>
      </c>
      <c r="W177" s="30">
        <v>3.486</v>
      </c>
      <c r="X177" s="35"/>
      <c r="Y177" s="35"/>
      <c r="Z177" s="35"/>
      <c r="AA177" s="30"/>
      <c r="AB177" s="1"/>
    </row>
    <row r="178" spans="1:28" ht="12.75">
      <c r="A178" s="20">
        <v>593</v>
      </c>
      <c r="B178" s="19">
        <v>5</v>
      </c>
      <c r="C178" s="30">
        <v>5.306</v>
      </c>
      <c r="D178" s="35">
        <v>8.9066</v>
      </c>
      <c r="E178" s="35">
        <v>32.5312</v>
      </c>
      <c r="F178" s="35">
        <v>8.9066</v>
      </c>
      <c r="G178" s="35">
        <v>0.17323</v>
      </c>
      <c r="H178" s="30">
        <v>85.6061</v>
      </c>
      <c r="I178" s="42">
        <f t="shared" si="10"/>
        <v>25.200393795546233</v>
      </c>
      <c r="K178" s="30">
        <v>256.01134</v>
      </c>
      <c r="L178" s="23">
        <v>5.87691</v>
      </c>
      <c r="W178" s="30">
        <v>5.306</v>
      </c>
      <c r="X178" s="35"/>
      <c r="Y178" s="35"/>
      <c r="Z178" s="35"/>
      <c r="AA178" s="30"/>
      <c r="AB178" s="1"/>
    </row>
    <row r="179" spans="1:28" ht="12.75">
      <c r="A179" s="20">
        <v>592</v>
      </c>
      <c r="B179" s="19">
        <v>10</v>
      </c>
      <c r="C179" s="30">
        <v>9.971</v>
      </c>
      <c r="D179" s="35">
        <v>8.9042</v>
      </c>
      <c r="E179" s="35">
        <v>32.5313</v>
      </c>
      <c r="F179" s="35">
        <v>8.9042</v>
      </c>
      <c r="G179" s="35">
        <v>0.25259</v>
      </c>
      <c r="H179" s="30">
        <v>85.8551</v>
      </c>
      <c r="I179" s="42">
        <f t="shared" si="10"/>
        <v>25.200842447330615</v>
      </c>
      <c r="K179" s="30">
        <v>255.98972</v>
      </c>
      <c r="L179" s="23">
        <v>5.87642</v>
      </c>
      <c r="U179" s="2">
        <v>0.35</v>
      </c>
      <c r="W179" s="30">
        <v>9.971</v>
      </c>
      <c r="X179" s="35"/>
      <c r="Y179" s="35"/>
      <c r="Z179" s="35"/>
      <c r="AA179" s="30"/>
      <c r="AB179" s="1"/>
    </row>
    <row r="180" spans="1:28" ht="12.75">
      <c r="A180" s="20">
        <v>591</v>
      </c>
      <c r="B180" s="19">
        <v>15</v>
      </c>
      <c r="C180" s="30">
        <v>14.966</v>
      </c>
      <c r="D180" s="35">
        <v>8.8832</v>
      </c>
      <c r="E180" s="35">
        <v>32.5314</v>
      </c>
      <c r="F180" s="35">
        <v>8.8832</v>
      </c>
      <c r="G180" s="35">
        <v>0.50398</v>
      </c>
      <c r="H180" s="30">
        <v>85.9067</v>
      </c>
      <c r="I180" s="42">
        <f t="shared" si="10"/>
        <v>25.204158918000303</v>
      </c>
      <c r="K180" s="30">
        <v>256.02747</v>
      </c>
      <c r="L180" s="23">
        <v>5.8773</v>
      </c>
      <c r="W180" s="30">
        <v>14.966</v>
      </c>
      <c r="X180" s="35"/>
      <c r="Y180" s="35"/>
      <c r="Z180" s="35"/>
      <c r="AA180" s="30"/>
      <c r="AB180" s="1"/>
    </row>
    <row r="181" spans="1:28" ht="12.75">
      <c r="A181" s="20">
        <v>590</v>
      </c>
      <c r="B181" s="19">
        <v>20</v>
      </c>
      <c r="C181" s="30">
        <v>20.48</v>
      </c>
      <c r="D181" s="35">
        <v>8.8583</v>
      </c>
      <c r="E181" s="35">
        <v>32.5315</v>
      </c>
      <c r="F181" s="35">
        <v>8.8583</v>
      </c>
      <c r="G181" s="35">
        <v>0.78025</v>
      </c>
      <c r="H181" s="30">
        <v>85.8696</v>
      </c>
      <c r="I181" s="42">
        <f t="shared" si="10"/>
        <v>25.20807064970404</v>
      </c>
      <c r="K181" s="30">
        <v>256.23538</v>
      </c>
      <c r="L181" s="23">
        <v>5.8821</v>
      </c>
      <c r="U181" s="2">
        <v>0.311</v>
      </c>
      <c r="W181" s="30">
        <v>20.48</v>
      </c>
      <c r="X181" s="35"/>
      <c r="Y181" s="35"/>
      <c r="Z181" s="35"/>
      <c r="AA181" s="30"/>
      <c r="AB181" s="1"/>
    </row>
    <row r="182" spans="1:28" ht="12.75">
      <c r="A182" s="20">
        <v>589</v>
      </c>
      <c r="B182" s="19">
        <v>25</v>
      </c>
      <c r="C182" s="30">
        <v>24.932</v>
      </c>
      <c r="D182" s="35">
        <v>8.8637</v>
      </c>
      <c r="E182" s="35">
        <v>32.5315</v>
      </c>
      <c r="F182" s="35">
        <v>8.8637</v>
      </c>
      <c r="G182" s="35">
        <v>0.9865</v>
      </c>
      <c r="H182" s="30">
        <v>85.9142</v>
      </c>
      <c r="I182" s="42">
        <f t="shared" si="10"/>
        <v>25.20723986293251</v>
      </c>
      <c r="K182" s="30">
        <v>255.77163</v>
      </c>
      <c r="L182" s="23">
        <v>5.87145</v>
      </c>
      <c r="W182" s="30">
        <v>24.932</v>
      </c>
      <c r="X182" s="35"/>
      <c r="Y182" s="35"/>
      <c r="Z182" s="35"/>
      <c r="AA182" s="30"/>
      <c r="AB182" s="1"/>
    </row>
    <row r="183" spans="1:28" ht="12.75">
      <c r="A183" s="20">
        <v>588</v>
      </c>
      <c r="B183" s="19">
        <v>30</v>
      </c>
      <c r="C183" s="30">
        <v>30.099</v>
      </c>
      <c r="D183" s="35">
        <v>8.8037</v>
      </c>
      <c r="E183" s="35">
        <v>32.5327</v>
      </c>
      <c r="F183" s="35">
        <v>8.8037</v>
      </c>
      <c r="G183" s="35">
        <v>1.1922</v>
      </c>
      <c r="H183" s="30">
        <v>85.7992</v>
      </c>
      <c r="I183" s="42">
        <f t="shared" si="10"/>
        <v>25.217392781117724</v>
      </c>
      <c r="K183" s="30">
        <v>256.8004</v>
      </c>
      <c r="L183" s="23">
        <v>5.89512</v>
      </c>
      <c r="U183" s="2">
        <v>0.322</v>
      </c>
      <c r="W183" s="30">
        <v>30.099</v>
      </c>
      <c r="X183" s="35"/>
      <c r="Y183" s="35"/>
      <c r="Z183" s="35"/>
      <c r="AA183" s="30"/>
      <c r="AB183" s="1"/>
    </row>
    <row r="184" spans="1:28" ht="12.75">
      <c r="A184" s="20">
        <v>587</v>
      </c>
      <c r="B184" s="19">
        <v>35</v>
      </c>
      <c r="C184" s="30">
        <v>34.509</v>
      </c>
      <c r="D184" s="35">
        <v>8.2063</v>
      </c>
      <c r="E184" s="35">
        <v>32.5539</v>
      </c>
      <c r="F184" s="35">
        <v>8.2063</v>
      </c>
      <c r="G184" s="35">
        <v>1.9176</v>
      </c>
      <c r="H184" s="30">
        <v>85.8882</v>
      </c>
      <c r="I184" s="42">
        <f t="shared" si="10"/>
        <v>25.323637090667034</v>
      </c>
      <c r="K184" s="30">
        <v>261.99424</v>
      </c>
      <c r="L184" s="23">
        <v>6.01498</v>
      </c>
      <c r="W184" s="30">
        <v>34.509</v>
      </c>
      <c r="X184" s="35"/>
      <c r="Y184" s="35"/>
      <c r="Z184" s="35"/>
      <c r="AA184" s="30"/>
      <c r="AB184" s="1"/>
    </row>
    <row r="185" spans="1:28" ht="12.75">
      <c r="A185" s="20">
        <v>586</v>
      </c>
      <c r="B185" s="19">
        <v>40</v>
      </c>
      <c r="C185" s="30">
        <v>39.837</v>
      </c>
      <c r="D185" s="35">
        <v>7.811</v>
      </c>
      <c r="E185" s="35">
        <v>32.5677</v>
      </c>
      <c r="F185" s="35">
        <v>7.811</v>
      </c>
      <c r="G185" s="35">
        <v>2.6587</v>
      </c>
      <c r="H185" s="30">
        <v>85.8083</v>
      </c>
      <c r="I185" s="42">
        <f t="shared" si="10"/>
        <v>25.391655702852404</v>
      </c>
      <c r="K185" s="30">
        <v>262.55688</v>
      </c>
      <c r="L185" s="23">
        <v>6.02829</v>
      </c>
      <c r="W185" s="30">
        <v>39.837</v>
      </c>
      <c r="X185" s="35"/>
      <c r="Y185" s="35"/>
      <c r="Z185" s="35"/>
      <c r="AA185" s="30"/>
      <c r="AB185" s="1"/>
    </row>
    <row r="186" spans="1:28" ht="12.75">
      <c r="A186" s="20">
        <v>585</v>
      </c>
      <c r="B186" s="19">
        <v>50</v>
      </c>
      <c r="C186" s="30">
        <v>48.631</v>
      </c>
      <c r="D186" s="35">
        <v>7.6616</v>
      </c>
      <c r="E186" s="35">
        <v>32.5768</v>
      </c>
      <c r="F186" s="35">
        <v>7.6616</v>
      </c>
      <c r="G186" s="35">
        <v>2.8592</v>
      </c>
      <c r="H186" s="30">
        <v>86.3505</v>
      </c>
      <c r="I186" s="42">
        <f t="shared" si="10"/>
        <v>25.4199737697827</v>
      </c>
      <c r="K186" s="30">
        <v>260.45562</v>
      </c>
      <c r="L186" s="23">
        <v>5.98022</v>
      </c>
      <c r="W186" s="30">
        <v>48.631</v>
      </c>
      <c r="X186" s="35"/>
      <c r="Y186" s="35"/>
      <c r="Z186" s="35"/>
      <c r="AA186" s="30"/>
      <c r="AB186"/>
    </row>
    <row r="187" spans="1:28" ht="12.75">
      <c r="A187" s="20">
        <v>584</v>
      </c>
      <c r="B187" s="19">
        <v>100</v>
      </c>
      <c r="C187" s="30">
        <v>98.79</v>
      </c>
      <c r="D187" s="35">
        <v>6.5057</v>
      </c>
      <c r="E187" s="35">
        <v>32.6344</v>
      </c>
      <c r="F187" s="35">
        <v>6.5057</v>
      </c>
      <c r="G187" s="35">
        <v>0.13254</v>
      </c>
      <c r="H187" s="30">
        <v>88.7736</v>
      </c>
      <c r="I187" s="42">
        <f t="shared" si="10"/>
        <v>25.620776867237282</v>
      </c>
      <c r="K187" s="30">
        <v>247.61104</v>
      </c>
      <c r="L187" s="23">
        <v>5.68641</v>
      </c>
      <c r="W187" s="30">
        <v>98.79</v>
      </c>
      <c r="X187" s="35"/>
      <c r="Y187" s="35"/>
      <c r="Z187" s="35"/>
      <c r="AA187" s="30"/>
      <c r="AB187" s="1"/>
    </row>
    <row r="188" spans="1:28" ht="12.75">
      <c r="A188" s="20">
        <v>583</v>
      </c>
      <c r="B188" s="19">
        <v>175</v>
      </c>
      <c r="C188" s="30">
        <v>175.116</v>
      </c>
      <c r="D188" s="35">
        <v>5.8428</v>
      </c>
      <c r="E188" s="35">
        <v>33.8761</v>
      </c>
      <c r="F188" s="35">
        <v>5.8428</v>
      </c>
      <c r="G188" s="35">
        <v>0.046181</v>
      </c>
      <c r="H188" s="30">
        <v>88.8362</v>
      </c>
      <c r="I188" s="42">
        <f t="shared" si="10"/>
        <v>26.684516779588876</v>
      </c>
      <c r="K188" s="30">
        <v>105.94002</v>
      </c>
      <c r="L188" s="23">
        <v>2.43545</v>
      </c>
      <c r="W188" s="30">
        <v>175.116</v>
      </c>
      <c r="X188" s="35"/>
      <c r="Y188" s="35"/>
      <c r="Z188" s="35"/>
      <c r="AA188" s="30"/>
      <c r="AB188" s="1"/>
    </row>
    <row r="189" spans="1:28" ht="12.75">
      <c r="A189" s="20">
        <v>582</v>
      </c>
      <c r="B189" s="19">
        <v>200</v>
      </c>
      <c r="C189" s="30">
        <v>200.371</v>
      </c>
      <c r="D189" s="35">
        <v>5.491</v>
      </c>
      <c r="E189" s="35">
        <v>33.8919</v>
      </c>
      <c r="F189" s="35">
        <v>5.491</v>
      </c>
      <c r="G189" s="35">
        <v>0.052069</v>
      </c>
      <c r="H189" s="30">
        <v>88.7879</v>
      </c>
      <c r="I189" s="42">
        <f t="shared" si="10"/>
        <v>26.73979009801519</v>
      </c>
      <c r="K189" s="30">
        <v>93.53469</v>
      </c>
      <c r="L189" s="23">
        <v>2.15038</v>
      </c>
      <c r="W189" s="30">
        <v>200.371</v>
      </c>
      <c r="X189" s="35"/>
      <c r="Y189" s="35"/>
      <c r="Z189" s="35"/>
      <c r="AA189" s="30"/>
      <c r="AB189" s="1"/>
    </row>
    <row r="190" spans="1:28" ht="12.75">
      <c r="A190" s="20">
        <v>581</v>
      </c>
      <c r="B190" s="19">
        <v>1000</v>
      </c>
      <c r="C190" s="30">
        <v>1001.912</v>
      </c>
      <c r="D190" s="35">
        <v>2.9238</v>
      </c>
      <c r="E190" s="35">
        <v>34.3817</v>
      </c>
      <c r="F190" s="35">
        <v>2.9238</v>
      </c>
      <c r="G190" s="35">
        <v>0.044696</v>
      </c>
      <c r="H190" s="30">
        <v>89.1111</v>
      </c>
      <c r="I190" s="42">
        <f t="shared" si="10"/>
        <v>27.39870075197291</v>
      </c>
      <c r="K190" s="30">
        <v>13.68711</v>
      </c>
      <c r="L190" s="23">
        <v>0.31487</v>
      </c>
      <c r="M190" s="27">
        <v>34.3796</v>
      </c>
      <c r="W190" s="30">
        <v>1001.912</v>
      </c>
      <c r="X190" s="35">
        <v>2383.347690108437</v>
      </c>
      <c r="Y190" s="35" t="s">
        <v>45</v>
      </c>
      <c r="Z190" s="35">
        <v>2381.8563388274592</v>
      </c>
      <c r="AA190" t="s">
        <v>45</v>
      </c>
      <c r="AB190" s="1"/>
    </row>
    <row r="191" spans="1:28" ht="12.75">
      <c r="A191" s="20">
        <v>580</v>
      </c>
      <c r="B191" s="19">
        <v>1000</v>
      </c>
      <c r="C191" s="30">
        <v>1001.724</v>
      </c>
      <c r="D191" s="35">
        <v>2.9238</v>
      </c>
      <c r="E191" s="35">
        <v>34.3817</v>
      </c>
      <c r="F191" s="35">
        <v>2.9238</v>
      </c>
      <c r="G191" s="35">
        <v>0.045266</v>
      </c>
      <c r="H191" s="30">
        <v>89.1047</v>
      </c>
      <c r="I191" s="42">
        <f t="shared" si="10"/>
        <v>27.39870075197291</v>
      </c>
      <c r="K191" s="30">
        <v>13.69984</v>
      </c>
      <c r="L191" s="23">
        <v>0.31517</v>
      </c>
      <c r="W191" s="30">
        <v>1001.724</v>
      </c>
      <c r="X191" s="35">
        <v>2386.475626588503</v>
      </c>
      <c r="Y191" s="35" t="s">
        <v>45</v>
      </c>
      <c r="Z191" s="35">
        <v>2379.5374354396918</v>
      </c>
      <c r="AA191" t="s">
        <v>45</v>
      </c>
      <c r="AB191" s="1"/>
    </row>
    <row r="192" spans="1:28" ht="12.75">
      <c r="A192" s="20">
        <v>579</v>
      </c>
      <c r="B192" s="19">
        <v>1000</v>
      </c>
      <c r="C192" s="30">
        <v>1001.148</v>
      </c>
      <c r="D192" s="35">
        <v>2.9252</v>
      </c>
      <c r="E192" s="35">
        <v>34.3814</v>
      </c>
      <c r="F192" s="35">
        <v>2.9252</v>
      </c>
      <c r="G192" s="35">
        <v>0.045574</v>
      </c>
      <c r="H192" s="30">
        <v>89.0998</v>
      </c>
      <c r="I192" s="42">
        <f t="shared" si="10"/>
        <v>27.398335061704984</v>
      </c>
      <c r="K192" s="30">
        <v>13.70886</v>
      </c>
      <c r="L192" s="23">
        <v>0.31537</v>
      </c>
      <c r="W192" s="30">
        <v>1001.148</v>
      </c>
      <c r="X192" s="35">
        <v>2386.630524401414</v>
      </c>
      <c r="Y192" s="35" t="s">
        <v>45</v>
      </c>
      <c r="Z192" s="35">
        <v>2378.5402619751226</v>
      </c>
      <c r="AA192" t="s">
        <v>45</v>
      </c>
      <c r="AB192" s="1"/>
    </row>
    <row r="193" spans="1:28" ht="12.75">
      <c r="A193" s="20">
        <v>578</v>
      </c>
      <c r="B193" s="19">
        <v>1000</v>
      </c>
      <c r="C193" s="30">
        <v>1001.273</v>
      </c>
      <c r="D193" s="35">
        <v>2.9249</v>
      </c>
      <c r="E193" s="35">
        <v>34.3815</v>
      </c>
      <c r="F193" s="35">
        <v>2.9249</v>
      </c>
      <c r="G193" s="35">
        <v>0.046176</v>
      </c>
      <c r="H193" s="30">
        <v>89.108</v>
      </c>
      <c r="I193" s="42">
        <f t="shared" si="10"/>
        <v>27.398441945360446</v>
      </c>
      <c r="K193" s="30">
        <v>13.70576</v>
      </c>
      <c r="L193" s="23">
        <v>0.3153</v>
      </c>
      <c r="W193" s="30">
        <v>1001.273</v>
      </c>
      <c r="X193" s="35">
        <v>2392.261809406261</v>
      </c>
      <c r="Y193" s="35" t="s">
        <v>45</v>
      </c>
      <c r="Z193" s="35">
        <v>2379.6594566660488</v>
      </c>
      <c r="AA193" t="s">
        <v>45</v>
      </c>
      <c r="AB193" s="1"/>
    </row>
    <row r="194" spans="1:33" ht="12.75">
      <c r="A194" s="20">
        <v>577</v>
      </c>
      <c r="B194" s="19">
        <v>1000</v>
      </c>
      <c r="C194" s="30">
        <v>1000.683</v>
      </c>
      <c r="D194" s="35">
        <v>2.9251</v>
      </c>
      <c r="E194" s="35">
        <v>34.3814</v>
      </c>
      <c r="F194" s="35">
        <v>2.9251</v>
      </c>
      <c r="G194" s="35">
        <v>0.045121</v>
      </c>
      <c r="H194" s="30">
        <v>89.1051</v>
      </c>
      <c r="I194" s="42">
        <f t="shared" si="10"/>
        <v>27.398344071414613</v>
      </c>
      <c r="K194" s="30">
        <v>13.70088</v>
      </c>
      <c r="L194" s="23">
        <v>0.31519</v>
      </c>
      <c r="M194" s="27">
        <v>34.3881</v>
      </c>
      <c r="W194" s="30">
        <v>1000.683</v>
      </c>
      <c r="X194" s="32">
        <v>2382.148481</v>
      </c>
      <c r="Y194" s="35" t="s">
        <v>46</v>
      </c>
      <c r="Z194" s="35">
        <v>2378.4517465773147</v>
      </c>
      <c r="AA194" t="s">
        <v>45</v>
      </c>
      <c r="AB194"/>
      <c r="AC194"/>
      <c r="AD194"/>
      <c r="AE194"/>
      <c r="AF194"/>
      <c r="AG194"/>
    </row>
    <row r="195" ht="12.75">
      <c r="AB195" s="1"/>
    </row>
    <row r="196" ht="12.75">
      <c r="AB196" s="1"/>
    </row>
    <row r="197" spans="2:28" ht="12.75">
      <c r="B197" s="61" t="s">
        <v>151</v>
      </c>
      <c r="AB197" s="1"/>
    </row>
    <row r="198" spans="2:28" ht="12.75">
      <c r="B198" s="61" t="s">
        <v>152</v>
      </c>
      <c r="AB198" s="1"/>
    </row>
    <row r="199" spans="2:28" ht="12.75">
      <c r="B199" s="61" t="s">
        <v>153</v>
      </c>
      <c r="AB199" s="1"/>
    </row>
    <row r="200" ht="12.75">
      <c r="AB200" s="1"/>
    </row>
    <row r="201" spans="2:27" ht="12.75">
      <c r="B201" s="8" t="s">
        <v>3</v>
      </c>
      <c r="C201" s="31" t="s">
        <v>4</v>
      </c>
      <c r="D201" s="34" t="s">
        <v>4</v>
      </c>
      <c r="E201" s="34" t="s">
        <v>4</v>
      </c>
      <c r="F201" s="34" t="s">
        <v>4</v>
      </c>
      <c r="G201" s="34" t="s">
        <v>4</v>
      </c>
      <c r="H201" s="45" t="s">
        <v>4</v>
      </c>
      <c r="I201" s="43"/>
      <c r="J201" s="9" t="s">
        <v>4</v>
      </c>
      <c r="K201" s="31" t="s">
        <v>4</v>
      </c>
      <c r="L201" s="9" t="s">
        <v>4</v>
      </c>
      <c r="M201" s="29" t="s">
        <v>5</v>
      </c>
      <c r="N201" s="12"/>
      <c r="O201" s="3"/>
      <c r="P201" s="3"/>
      <c r="R201" s="3"/>
      <c r="S201" s="3"/>
      <c r="T201" s="3"/>
      <c r="V201" s="3"/>
      <c r="W201" s="31" t="s">
        <v>4</v>
      </c>
      <c r="X201" s="34"/>
      <c r="Y201" s="34"/>
      <c r="Z201" s="34"/>
      <c r="AA201" s="31"/>
    </row>
    <row r="202" spans="2:28" ht="12.75">
      <c r="B202" s="8" t="s">
        <v>7</v>
      </c>
      <c r="C202" s="11" t="s">
        <v>7</v>
      </c>
      <c r="D202" s="34" t="s">
        <v>8</v>
      </c>
      <c r="E202" s="34" t="s">
        <v>9</v>
      </c>
      <c r="F202" s="34" t="s">
        <v>8</v>
      </c>
      <c r="G202" s="34" t="s">
        <v>10</v>
      </c>
      <c r="H202" s="31" t="s">
        <v>11</v>
      </c>
      <c r="I202" s="43" t="s">
        <v>12</v>
      </c>
      <c r="J202" s="39" t="s">
        <v>13</v>
      </c>
      <c r="K202" s="31" t="s">
        <v>14</v>
      </c>
      <c r="L202" s="9" t="s">
        <v>14</v>
      </c>
      <c r="M202" s="29" t="s">
        <v>15</v>
      </c>
      <c r="N202" s="12" t="s">
        <v>14</v>
      </c>
      <c r="O202" s="11" t="s">
        <v>14</v>
      </c>
      <c r="P202" s="11" t="s">
        <v>16</v>
      </c>
      <c r="Q202" s="12" t="s">
        <v>17</v>
      </c>
      <c r="R202" s="11" t="s">
        <v>18</v>
      </c>
      <c r="S202" s="11" t="s">
        <v>19</v>
      </c>
      <c r="T202" s="11" t="s">
        <v>20</v>
      </c>
      <c r="U202" s="9" t="s">
        <v>21</v>
      </c>
      <c r="V202" s="8" t="s">
        <v>129</v>
      </c>
      <c r="W202" s="11" t="s">
        <v>7</v>
      </c>
      <c r="X202" s="29" t="s">
        <v>23</v>
      </c>
      <c r="Y202" s="29"/>
      <c r="Z202" s="29" t="s">
        <v>25</v>
      </c>
      <c r="AA202" s="11"/>
      <c r="AB202" s="1"/>
    </row>
    <row r="203" spans="1:28" ht="12.75">
      <c r="A203" s="22" t="s">
        <v>27</v>
      </c>
      <c r="B203" s="8" t="s">
        <v>28</v>
      </c>
      <c r="C203" s="11" t="s">
        <v>29</v>
      </c>
      <c r="D203" s="34" t="s">
        <v>30</v>
      </c>
      <c r="E203" s="34"/>
      <c r="F203" s="34" t="s">
        <v>30</v>
      </c>
      <c r="G203" s="34"/>
      <c r="H203" s="31"/>
      <c r="I203" s="42"/>
      <c r="J203" s="9"/>
      <c r="K203" s="31" t="s">
        <v>31</v>
      </c>
      <c r="L203" s="9" t="s">
        <v>32</v>
      </c>
      <c r="N203" s="46" t="s">
        <v>33</v>
      </c>
      <c r="O203" s="11" t="s">
        <v>34</v>
      </c>
      <c r="P203" s="11" t="s">
        <v>35</v>
      </c>
      <c r="Q203" s="12" t="s">
        <v>35</v>
      </c>
      <c r="R203" s="11" t="s">
        <v>35</v>
      </c>
      <c r="S203" s="11"/>
      <c r="T203" s="11"/>
      <c r="U203" s="9" t="s">
        <v>36</v>
      </c>
      <c r="V203" s="8"/>
      <c r="W203" s="11" t="s">
        <v>29</v>
      </c>
      <c r="X203" s="29" t="s">
        <v>31</v>
      </c>
      <c r="Y203" s="29"/>
      <c r="Z203" s="29" t="s">
        <v>31</v>
      </c>
      <c r="AA203" s="11"/>
      <c r="AB203" s="13" t="s">
        <v>39</v>
      </c>
    </row>
    <row r="204" spans="1:28" ht="12.75">
      <c r="A204" s="25" t="s">
        <v>40</v>
      </c>
      <c r="B204" s="14" t="s">
        <v>40</v>
      </c>
      <c r="C204" s="16" t="s">
        <v>40</v>
      </c>
      <c r="D204" s="26" t="s">
        <v>40</v>
      </c>
      <c r="E204" s="26"/>
      <c r="F204" s="26" t="s">
        <v>40</v>
      </c>
      <c r="G204" s="26" t="s">
        <v>40</v>
      </c>
      <c r="H204" s="16" t="s">
        <v>40</v>
      </c>
      <c r="I204" s="44"/>
      <c r="J204" s="15"/>
      <c r="K204" s="16"/>
      <c r="L204" s="15"/>
      <c r="M204" s="26" t="s">
        <v>40</v>
      </c>
      <c r="N204" s="15" t="s">
        <v>40</v>
      </c>
      <c r="O204" s="16" t="s">
        <v>40</v>
      </c>
      <c r="P204" s="16" t="s">
        <v>40</v>
      </c>
      <c r="Q204" s="15" t="s">
        <v>40</v>
      </c>
      <c r="R204" s="16" t="s">
        <v>40</v>
      </c>
      <c r="S204" s="16"/>
      <c r="T204" s="16"/>
      <c r="U204" s="15" t="s">
        <v>40</v>
      </c>
      <c r="V204" s="14"/>
      <c r="W204" s="16" t="s">
        <v>40</v>
      </c>
      <c r="X204" s="26"/>
      <c r="Y204" s="26"/>
      <c r="Z204" s="26"/>
      <c r="AA204" s="16"/>
      <c r="AB204" s="14" t="s">
        <v>40</v>
      </c>
    </row>
    <row r="205" spans="1:28" ht="12.75">
      <c r="A205" s="20">
        <v>618</v>
      </c>
      <c r="B205" s="19">
        <v>0</v>
      </c>
      <c r="C205" s="30">
        <v>2.823</v>
      </c>
      <c r="D205" s="35">
        <v>8.981</v>
      </c>
      <c r="E205" s="35">
        <v>32.5292</v>
      </c>
      <c r="F205" s="35">
        <v>8.981</v>
      </c>
      <c r="G205" s="35">
        <v>0.29175</v>
      </c>
      <c r="H205" s="30">
        <v>85.7138</v>
      </c>
      <c r="I205" s="42">
        <f aca="true" t="shared" si="11" ref="I205:I228">((999.842594+6.794*10^-2*D205-9.0953*10^-3*D205^2+1.001685*10^-4*D205^3-1.12*10^-6*D205^4+6.536*10^-9*D205^5)+(0.8245-0.00409*D205+7.6438*10^-5*D205^2-8.2467*10^-7*D205^3+5.3875*10^-9*D205^4)*E205+(-5.72466*10^-3+1.0227*10^-4*D205-1.6546*10^-6*D205^2)*E205^1.5+4.8314*10^-4*E205^2)-1000</f>
        <v>25.187316328031102</v>
      </c>
      <c r="J205" s="1"/>
      <c r="K205" s="30">
        <v>267.90692</v>
      </c>
      <c r="L205" s="23">
        <v>6.1499</v>
      </c>
      <c r="N205" s="46">
        <v>6.89</v>
      </c>
      <c r="O205" s="38">
        <f aca="true" t="shared" si="12" ref="O205:O228">(N205*1000/22.4)/(1+I205/1000)</f>
        <v>300.0322778241101</v>
      </c>
      <c r="P205" s="30">
        <v>9.06723</v>
      </c>
      <c r="Q205" s="23">
        <v>1.071034</v>
      </c>
      <c r="R205" s="30">
        <v>14.72577</v>
      </c>
      <c r="S205" s="23">
        <f aca="true" t="shared" si="13" ref="S205:S228">R205/P205</f>
        <v>1.6240649018498483</v>
      </c>
      <c r="T205" s="23">
        <f>P205/Q205</f>
        <v>8.465865696140366</v>
      </c>
      <c r="W205" s="30">
        <v>2.823</v>
      </c>
      <c r="X205" s="35"/>
      <c r="Y205" s="35"/>
      <c r="Z205" s="35"/>
      <c r="AA205" s="30"/>
      <c r="AB205" s="1"/>
    </row>
    <row r="206" spans="1:28" ht="12.75">
      <c r="A206" s="20">
        <v>617</v>
      </c>
      <c r="B206" s="19">
        <v>10</v>
      </c>
      <c r="C206" s="30">
        <v>10.506</v>
      </c>
      <c r="D206" s="35">
        <v>8.9703</v>
      </c>
      <c r="E206" s="35">
        <v>32.5317</v>
      </c>
      <c r="F206" s="35">
        <v>8.9703</v>
      </c>
      <c r="G206" s="35">
        <v>0.33924</v>
      </c>
      <c r="H206" s="30">
        <v>85.7138</v>
      </c>
      <c r="I206" s="42">
        <f t="shared" si="11"/>
        <v>25.190932027571762</v>
      </c>
      <c r="J206" s="1"/>
      <c r="K206" s="30">
        <v>267.94936</v>
      </c>
      <c r="L206" s="23">
        <v>6.1509</v>
      </c>
      <c r="N206" s="46">
        <v>6.899</v>
      </c>
      <c r="O206" s="38">
        <f t="shared" si="12"/>
        <v>300.42313271289083</v>
      </c>
      <c r="P206" s="30">
        <v>9.172877</v>
      </c>
      <c r="Q206" s="23">
        <v>1.080468</v>
      </c>
      <c r="R206" s="30">
        <v>14.72251</v>
      </c>
      <c r="S206" s="23">
        <f t="shared" si="13"/>
        <v>1.6050046239582194</v>
      </c>
      <c r="T206" s="23">
        <f aca="true" t="shared" si="14" ref="T206:T228">P206/Q206</f>
        <v>8.489725748471958</v>
      </c>
      <c r="U206" s="32">
        <v>0.334</v>
      </c>
      <c r="W206" s="30">
        <v>10.506</v>
      </c>
      <c r="X206" s="78">
        <v>2173.967323062806</v>
      </c>
      <c r="Y206" s="78"/>
      <c r="Z206" s="35">
        <v>2008.734994044032</v>
      </c>
      <c r="AA206" s="30"/>
      <c r="AB206" s="1"/>
    </row>
    <row r="207" spans="1:28" ht="12.75">
      <c r="A207" s="20">
        <v>616</v>
      </c>
      <c r="B207" s="19">
        <v>25</v>
      </c>
      <c r="C207" s="30">
        <v>24.553</v>
      </c>
      <c r="D207" s="35">
        <v>8.8925</v>
      </c>
      <c r="E207" s="35">
        <v>32.5318</v>
      </c>
      <c r="F207" s="35">
        <v>8.8925</v>
      </c>
      <c r="G207" s="35">
        <v>0.93531</v>
      </c>
      <c r="H207" s="30">
        <v>85.8372</v>
      </c>
      <c r="I207" s="42">
        <f t="shared" si="11"/>
        <v>25.203038540598982</v>
      </c>
      <c r="J207" s="1"/>
      <c r="K207" s="30">
        <v>268.91003</v>
      </c>
      <c r="L207" s="23">
        <v>6.17303</v>
      </c>
      <c r="N207" s="63">
        <v>7.24</v>
      </c>
      <c r="O207" s="38">
        <f t="shared" si="12"/>
        <v>315.26856004483653</v>
      </c>
      <c r="P207" s="30">
        <v>9.170814</v>
      </c>
      <c r="Q207" s="23">
        <v>1.080561</v>
      </c>
      <c r="R207" s="30">
        <v>14.54006</v>
      </c>
      <c r="S207" s="23">
        <f t="shared" si="13"/>
        <v>1.5854710388848798</v>
      </c>
      <c r="T207" s="23">
        <f t="shared" si="14"/>
        <v>8.487085874837236</v>
      </c>
      <c r="W207" s="30">
        <v>24.553</v>
      </c>
      <c r="X207" s="78">
        <v>2188.9419764226386</v>
      </c>
      <c r="Y207" s="78"/>
      <c r="Z207" s="35">
        <v>2009.9470674914755</v>
      </c>
      <c r="AA207" s="30"/>
      <c r="AB207" s="1"/>
    </row>
    <row r="208" spans="1:28" ht="12.75">
      <c r="A208" s="20">
        <v>615</v>
      </c>
      <c r="B208" s="19">
        <v>50</v>
      </c>
      <c r="C208" s="30">
        <v>52.148</v>
      </c>
      <c r="D208" s="35">
        <v>7.6864</v>
      </c>
      <c r="E208" s="35">
        <v>32.5713</v>
      </c>
      <c r="F208" s="35">
        <v>7.6864</v>
      </c>
      <c r="G208" s="35">
        <v>2.9699</v>
      </c>
      <c r="H208" s="30">
        <v>86.0085</v>
      </c>
      <c r="I208" s="42">
        <f t="shared" si="11"/>
        <v>25.41215564095205</v>
      </c>
      <c r="J208" s="1"/>
      <c r="K208" s="30">
        <v>273.25336</v>
      </c>
      <c r="L208" s="23">
        <v>6.27401</v>
      </c>
      <c r="N208" s="46">
        <v>7.243</v>
      </c>
      <c r="O208" s="38">
        <f t="shared" si="12"/>
        <v>315.33487535419334</v>
      </c>
      <c r="P208" s="30">
        <v>9.814521</v>
      </c>
      <c r="Q208" s="23">
        <v>1.108667</v>
      </c>
      <c r="R208" s="30">
        <v>15.07429</v>
      </c>
      <c r="S208" s="23">
        <f t="shared" si="13"/>
        <v>1.5359170355843144</v>
      </c>
      <c r="T208" s="23">
        <f t="shared" si="14"/>
        <v>8.852541836277258</v>
      </c>
      <c r="W208" s="30">
        <v>52.148</v>
      </c>
      <c r="X208" s="78">
        <v>2177.4807611171514</v>
      </c>
      <c r="Y208" s="78"/>
      <c r="Z208" s="35">
        <v>2019.396436126747</v>
      </c>
      <c r="AA208" s="30"/>
      <c r="AB208" s="1"/>
    </row>
    <row r="209" spans="1:28" ht="12.75">
      <c r="A209" s="20">
        <v>614</v>
      </c>
      <c r="B209" s="19">
        <v>75</v>
      </c>
      <c r="C209" s="30">
        <v>73.776</v>
      </c>
      <c r="D209" s="35">
        <v>7.1274</v>
      </c>
      <c r="E209" s="35">
        <v>32.5939</v>
      </c>
      <c r="F209" s="35">
        <v>7.1274</v>
      </c>
      <c r="G209" s="35">
        <v>0.73121</v>
      </c>
      <c r="H209" s="30">
        <v>88.176</v>
      </c>
      <c r="I209" s="42">
        <f t="shared" si="11"/>
        <v>25.50710697806244</v>
      </c>
      <c r="J209" s="1"/>
      <c r="K209" s="30">
        <v>268.51161</v>
      </c>
      <c r="L209" s="23">
        <v>6.16571</v>
      </c>
      <c r="N209" s="46">
        <v>6.952</v>
      </c>
      <c r="O209" s="38">
        <f t="shared" si="12"/>
        <v>302.63772990486166</v>
      </c>
      <c r="P209" s="57">
        <v>10.56324</v>
      </c>
      <c r="Q209" s="49">
        <v>1.192831</v>
      </c>
      <c r="R209" s="57">
        <v>15.42575</v>
      </c>
      <c r="S209" s="23">
        <f t="shared" si="13"/>
        <v>1.4603237264324205</v>
      </c>
      <c r="T209" s="23">
        <f t="shared" si="14"/>
        <v>8.855604859363984</v>
      </c>
      <c r="W209" s="30">
        <v>73.776</v>
      </c>
      <c r="X209" s="78">
        <v>2163.9074790610457</v>
      </c>
      <c r="Y209" s="78"/>
      <c r="Z209" s="35">
        <v>2029.3112169445628</v>
      </c>
      <c r="AA209" s="30"/>
      <c r="AB209" s="1" t="s">
        <v>47</v>
      </c>
    </row>
    <row r="210" spans="1:29" ht="12.75">
      <c r="A210" s="20">
        <v>613</v>
      </c>
      <c r="B210" s="19">
        <v>100</v>
      </c>
      <c r="C210" s="30">
        <v>98.376</v>
      </c>
      <c r="D210" s="35">
        <v>6.7928</v>
      </c>
      <c r="E210" s="35">
        <v>32.6069</v>
      </c>
      <c r="F210" s="35">
        <v>6.7928</v>
      </c>
      <c r="G210" s="35">
        <v>0.19218</v>
      </c>
      <c r="H210" s="30">
        <v>88.7404</v>
      </c>
      <c r="I210" s="42">
        <f t="shared" si="11"/>
        <v>25.561881957725063</v>
      </c>
      <c r="J210" s="1"/>
      <c r="K210" s="30">
        <v>263.7147</v>
      </c>
      <c r="L210" s="23">
        <v>6.05589</v>
      </c>
      <c r="N210" s="46">
        <v>6.871</v>
      </c>
      <c r="O210" s="38">
        <f t="shared" si="12"/>
        <v>299.0956243839957</v>
      </c>
      <c r="P210" s="57">
        <v>12.12811</v>
      </c>
      <c r="Q210" s="49">
        <v>1.253364</v>
      </c>
      <c r="R210" s="57">
        <v>16.50435</v>
      </c>
      <c r="S210" s="23">
        <f t="shared" si="13"/>
        <v>1.3608344581307392</v>
      </c>
      <c r="T210" s="23">
        <f t="shared" si="14"/>
        <v>9.676446746515778</v>
      </c>
      <c r="W210" s="30">
        <v>98.376</v>
      </c>
      <c r="X210" s="78">
        <v>2164.558115737777</v>
      </c>
      <c r="Y210" s="78"/>
      <c r="Z210" s="35">
        <v>2038.799620149983</v>
      </c>
      <c r="AA210" s="30"/>
      <c r="AC210" s="49"/>
    </row>
    <row r="211" spans="1:32" ht="12.75">
      <c r="A211" s="20">
        <v>612</v>
      </c>
      <c r="B211" s="19">
        <v>150</v>
      </c>
      <c r="C211" s="30">
        <v>149.481</v>
      </c>
      <c r="D211" s="35">
        <v>5.9996</v>
      </c>
      <c r="E211" s="35">
        <v>33.7498</v>
      </c>
      <c r="F211" s="35">
        <v>5.9996</v>
      </c>
      <c r="G211" s="35">
        <v>0.062544</v>
      </c>
      <c r="H211" s="30">
        <v>88.8667</v>
      </c>
      <c r="I211" s="42">
        <f t="shared" si="11"/>
        <v>26.565204031011262</v>
      </c>
      <c r="J211" s="1"/>
      <c r="K211" s="30">
        <v>132.74936</v>
      </c>
      <c r="L211" s="23">
        <v>3.05141</v>
      </c>
      <c r="N211" s="46">
        <v>3.457</v>
      </c>
      <c r="O211" s="38">
        <f t="shared" si="12"/>
        <v>150.33663379281555</v>
      </c>
      <c r="S211" s="23"/>
      <c r="T211" s="23">
        <f>AD211/AE211</f>
        <v>13.848886728040853</v>
      </c>
      <c r="W211" s="30">
        <v>149.481</v>
      </c>
      <c r="X211" s="78">
        <v>2265.877260997288</v>
      </c>
      <c r="Y211" s="78"/>
      <c r="Z211" s="35">
        <v>2193.1933557257757</v>
      </c>
      <c r="AA211" s="30"/>
      <c r="AB211" s="1"/>
      <c r="AD211" s="30">
        <v>34.2953</v>
      </c>
      <c r="AE211" s="23">
        <v>2.476394</v>
      </c>
      <c r="AF211" s="30">
        <v>58.42927</v>
      </c>
    </row>
    <row r="212" spans="1:27" ht="12.75">
      <c r="A212" s="20">
        <v>611</v>
      </c>
      <c r="B212" s="19">
        <v>200</v>
      </c>
      <c r="C212" s="30">
        <v>197.715</v>
      </c>
      <c r="D212" s="35">
        <v>5.6118</v>
      </c>
      <c r="E212" s="35">
        <v>33.8917</v>
      </c>
      <c r="F212" s="35">
        <v>5.6118</v>
      </c>
      <c r="G212" s="35">
        <v>0.044155</v>
      </c>
      <c r="H212" s="30">
        <v>88.7734</v>
      </c>
      <c r="I212" s="42">
        <f t="shared" si="11"/>
        <v>26.725102375175084</v>
      </c>
      <c r="J212" s="1"/>
      <c r="K212" s="30">
        <v>101.65769</v>
      </c>
      <c r="L212" s="23">
        <v>2.3371</v>
      </c>
      <c r="N212" s="46">
        <v>2.618</v>
      </c>
      <c r="O212" s="38">
        <f t="shared" si="12"/>
        <v>113.8328065902228</v>
      </c>
      <c r="P212" s="67">
        <v>34.94603</v>
      </c>
      <c r="Q212" s="68">
        <v>2.494736</v>
      </c>
      <c r="R212" s="67">
        <v>58.41713</v>
      </c>
      <c r="S212" s="23">
        <f t="shared" si="13"/>
        <v>1.6716385237464741</v>
      </c>
      <c r="T212" s="23"/>
      <c r="W212" s="30">
        <v>197.715</v>
      </c>
      <c r="X212" s="78">
        <v>2268.3196509837844</v>
      </c>
      <c r="Y212" s="78"/>
      <c r="Z212" s="35">
        <v>2231.177996026293</v>
      </c>
      <c r="AA212" s="30"/>
    </row>
    <row r="213" spans="1:28" ht="12.75">
      <c r="A213" s="20">
        <v>610</v>
      </c>
      <c r="B213" s="19">
        <v>250</v>
      </c>
      <c r="C213" s="30">
        <v>247.516</v>
      </c>
      <c r="D213" s="35">
        <v>5.0879</v>
      </c>
      <c r="E213" s="35">
        <v>33.9167</v>
      </c>
      <c r="F213" s="35">
        <v>5.0879</v>
      </c>
      <c r="G213" s="35">
        <v>0.050886</v>
      </c>
      <c r="H213" s="30">
        <v>88.7639</v>
      </c>
      <c r="I213" s="42">
        <f t="shared" si="11"/>
        <v>26.806699642767853</v>
      </c>
      <c r="J213" s="1"/>
      <c r="K213" s="30">
        <v>79.79848</v>
      </c>
      <c r="L213" s="23">
        <v>1.8347</v>
      </c>
      <c r="N213" s="46">
        <v>2.079</v>
      </c>
      <c r="O213" s="38">
        <f t="shared" si="12"/>
        <v>90.38945697597222</v>
      </c>
      <c r="P213" s="30">
        <v>37.79374</v>
      </c>
      <c r="Q213" s="23">
        <v>2.6969</v>
      </c>
      <c r="R213" s="30">
        <v>68.63545</v>
      </c>
      <c r="S213" s="23">
        <f t="shared" si="13"/>
        <v>1.81605339931957</v>
      </c>
      <c r="T213" s="23">
        <f t="shared" si="14"/>
        <v>14.01377136712522</v>
      </c>
      <c r="W213" s="30">
        <v>247.516</v>
      </c>
      <c r="X213" s="78">
        <v>2273.3946170622844</v>
      </c>
      <c r="Y213" s="78"/>
      <c r="Z213" s="35">
        <v>2260.1006107337853</v>
      </c>
      <c r="AA213" s="30"/>
      <c r="AB213" s="1"/>
    </row>
    <row r="214" spans="1:28" ht="12.75">
      <c r="A214" s="20">
        <v>609</v>
      </c>
      <c r="B214" s="19">
        <v>300</v>
      </c>
      <c r="C214" s="30">
        <v>297.34</v>
      </c>
      <c r="D214" s="35">
        <v>4.7321</v>
      </c>
      <c r="E214" s="35">
        <v>33.95</v>
      </c>
      <c r="F214" s="35">
        <v>4.7321</v>
      </c>
      <c r="G214" s="35">
        <v>0.05143</v>
      </c>
      <c r="H214" s="30">
        <v>88.8492</v>
      </c>
      <c r="I214" s="42">
        <f t="shared" si="11"/>
        <v>26.873272162994226</v>
      </c>
      <c r="J214" s="1"/>
      <c r="K214" s="30">
        <v>64.5049</v>
      </c>
      <c r="L214" s="23">
        <v>1.48317</v>
      </c>
      <c r="N214" s="46">
        <v>1.652</v>
      </c>
      <c r="O214" s="38">
        <f t="shared" si="12"/>
        <v>71.81996259835825</v>
      </c>
      <c r="P214" s="30">
        <v>39.93189</v>
      </c>
      <c r="Q214" s="23">
        <v>2.843577</v>
      </c>
      <c r="R214" s="30">
        <v>76.69019</v>
      </c>
      <c r="S214" s="23">
        <f t="shared" si="13"/>
        <v>1.9205249238140243</v>
      </c>
      <c r="T214" s="23">
        <f t="shared" si="14"/>
        <v>14.042837595043146</v>
      </c>
      <c r="W214" s="30">
        <v>297.34</v>
      </c>
      <c r="X214" s="78">
        <v>2281.2723257482394</v>
      </c>
      <c r="Y214" s="78"/>
      <c r="Z214" s="35">
        <v>2278.022482864192</v>
      </c>
      <c r="AA214" s="30"/>
      <c r="AB214" s="1"/>
    </row>
    <row r="215" spans="1:28" ht="12.75">
      <c r="A215" s="20">
        <v>608</v>
      </c>
      <c r="B215" s="19">
        <v>400</v>
      </c>
      <c r="C215" s="30">
        <v>399.896</v>
      </c>
      <c r="D215" s="35">
        <v>4.3776</v>
      </c>
      <c r="E215" s="35">
        <v>34.0307</v>
      </c>
      <c r="F215" s="35">
        <v>4.3776</v>
      </c>
      <c r="G215" s="35">
        <v>0.044126</v>
      </c>
      <c r="H215" s="30">
        <v>88.9976</v>
      </c>
      <c r="I215" s="42">
        <f t="shared" si="11"/>
        <v>26.975925363316264</v>
      </c>
      <c r="J215" s="1"/>
      <c r="K215" s="30">
        <v>43.85316</v>
      </c>
      <c r="L215" s="23">
        <v>1.00842</v>
      </c>
      <c r="N215" s="46">
        <v>1.145</v>
      </c>
      <c r="O215" s="38">
        <f t="shared" si="12"/>
        <v>49.77338822279398</v>
      </c>
      <c r="P215" s="30">
        <v>41.96334</v>
      </c>
      <c r="Q215" s="23">
        <v>3.017416</v>
      </c>
      <c r="R215" s="30">
        <v>89.56685</v>
      </c>
      <c r="S215" s="23">
        <f t="shared" si="13"/>
        <v>2.134407080084664</v>
      </c>
      <c r="T215" s="23">
        <f t="shared" si="14"/>
        <v>13.907044968277495</v>
      </c>
      <c r="W215" s="30">
        <v>399.896</v>
      </c>
      <c r="X215" s="78">
        <v>2291.9828064267294</v>
      </c>
      <c r="Y215" s="78"/>
      <c r="Z215" s="35">
        <v>2303.901401986486</v>
      </c>
      <c r="AA215" s="30"/>
      <c r="AB215" s="1"/>
    </row>
    <row r="216" spans="1:28" ht="12.75">
      <c r="A216" s="20">
        <v>607</v>
      </c>
      <c r="B216" s="19">
        <v>600</v>
      </c>
      <c r="C216" s="30">
        <v>600.524</v>
      </c>
      <c r="D216" s="35">
        <v>3.8591</v>
      </c>
      <c r="E216" s="35">
        <v>34.1766</v>
      </c>
      <c r="F216" s="35">
        <v>3.8591</v>
      </c>
      <c r="G216" s="35">
        <v>0.054086</v>
      </c>
      <c r="H216" s="30">
        <v>89.0056</v>
      </c>
      <c r="I216" s="42">
        <f t="shared" si="11"/>
        <v>27.145818443322014</v>
      </c>
      <c r="J216" s="1"/>
      <c r="K216" s="30">
        <v>22.59057</v>
      </c>
      <c r="L216" s="23">
        <v>0.51957</v>
      </c>
      <c r="N216" s="46">
        <v>0.582</v>
      </c>
      <c r="O216" s="38">
        <f t="shared" si="12"/>
        <v>25.29547644609971</v>
      </c>
      <c r="P216" s="30">
        <v>44.3299</v>
      </c>
      <c r="Q216" s="23">
        <v>3.168034</v>
      </c>
      <c r="R216" s="30">
        <v>111.6249</v>
      </c>
      <c r="S216" s="23">
        <f t="shared" si="13"/>
        <v>2.518049894089542</v>
      </c>
      <c r="T216" s="23">
        <f t="shared" si="14"/>
        <v>13.99287381385427</v>
      </c>
      <c r="W216" s="30">
        <v>600.524</v>
      </c>
      <c r="X216" s="78">
        <v>2354.5840645232506</v>
      </c>
      <c r="Y216" s="78"/>
      <c r="Z216" s="35">
        <v>2339.767165748409</v>
      </c>
      <c r="AA216" s="30"/>
      <c r="AB216" s="1"/>
    </row>
    <row r="217" spans="1:28" ht="12.75">
      <c r="A217" s="20">
        <v>606</v>
      </c>
      <c r="B217" s="19">
        <v>800</v>
      </c>
      <c r="C217" s="30">
        <v>800.348</v>
      </c>
      <c r="D217" s="35">
        <v>3.3158</v>
      </c>
      <c r="E217" s="35">
        <v>34.295</v>
      </c>
      <c r="F217" s="35">
        <v>3.3158</v>
      </c>
      <c r="G217" s="35">
        <v>0.056869</v>
      </c>
      <c r="H217" s="30">
        <v>89.0674</v>
      </c>
      <c r="I217" s="42">
        <f t="shared" si="11"/>
        <v>27.293299921856033</v>
      </c>
      <c r="J217" s="1"/>
      <c r="K217" s="30">
        <v>15.95036</v>
      </c>
      <c r="L217" s="23">
        <v>0.3669</v>
      </c>
      <c r="N217" s="46">
        <v>0.403</v>
      </c>
      <c r="O217" s="38">
        <f t="shared" si="12"/>
        <v>17.513081638846444</v>
      </c>
      <c r="P217" s="30">
        <v>45.15178</v>
      </c>
      <c r="Q217" s="23">
        <v>3.240836</v>
      </c>
      <c r="R217" s="30">
        <v>132.1937</v>
      </c>
      <c r="S217" s="23">
        <f t="shared" si="13"/>
        <v>2.9277627592976403</v>
      </c>
      <c r="T217" s="23">
        <f t="shared" si="14"/>
        <v>13.93213973184697</v>
      </c>
      <c r="W217" s="30">
        <v>800.348</v>
      </c>
      <c r="X217" s="78">
        <v>2357.506924671025</v>
      </c>
      <c r="Y217" s="78"/>
      <c r="Z217" s="35">
        <v>2356.416777495336</v>
      </c>
      <c r="AA217" s="30"/>
      <c r="AB217" s="1"/>
    </row>
    <row r="218" spans="1:28" ht="12.75">
      <c r="A218" s="20">
        <v>605</v>
      </c>
      <c r="B218" s="19">
        <v>1000</v>
      </c>
      <c r="C218" s="30">
        <v>1000.53</v>
      </c>
      <c r="D218" s="35">
        <v>2.9537</v>
      </c>
      <c r="E218" s="35">
        <v>34.3757</v>
      </c>
      <c r="F218" s="35">
        <v>2.9537</v>
      </c>
      <c r="G218" s="35">
        <v>0.058812</v>
      </c>
      <c r="H218" s="30">
        <v>89.0919</v>
      </c>
      <c r="I218" s="42">
        <f t="shared" si="11"/>
        <v>27.39121097107136</v>
      </c>
      <c r="J218" s="1"/>
      <c r="K218" s="30">
        <v>14.22063</v>
      </c>
      <c r="L218" s="23">
        <v>0.32714</v>
      </c>
      <c r="N218" s="46">
        <v>0.356</v>
      </c>
      <c r="O218" s="38">
        <f t="shared" si="12"/>
        <v>15.469138701153094</v>
      </c>
      <c r="P218" s="30">
        <v>45.58708</v>
      </c>
      <c r="Q218" s="23">
        <v>3.263414</v>
      </c>
      <c r="R218" s="30">
        <v>144.8016</v>
      </c>
      <c r="S218" s="23">
        <f t="shared" si="13"/>
        <v>3.1763736567466045</v>
      </c>
      <c r="T218" s="23">
        <f t="shared" si="14"/>
        <v>13.9691378415365</v>
      </c>
      <c r="W218" s="30">
        <v>1000.53</v>
      </c>
      <c r="X218" s="78">
        <v>2380.639560977558</v>
      </c>
      <c r="Y218" s="78"/>
      <c r="Z218" s="35">
        <v>2383.0000521876495</v>
      </c>
      <c r="AA218" s="30"/>
      <c r="AB218" s="1"/>
    </row>
    <row r="219" spans="1:28" ht="12.75">
      <c r="A219" s="20">
        <v>604</v>
      </c>
      <c r="B219" s="19">
        <v>1250</v>
      </c>
      <c r="C219" s="30">
        <v>1249.912</v>
      </c>
      <c r="D219" s="35">
        <v>2.6334</v>
      </c>
      <c r="E219" s="35">
        <v>34.444</v>
      </c>
      <c r="F219" s="35">
        <v>2.6334</v>
      </c>
      <c r="G219" s="35">
        <v>0.059055</v>
      </c>
      <c r="H219" s="30">
        <v>89.0944</v>
      </c>
      <c r="I219" s="42">
        <f t="shared" si="11"/>
        <v>27.474136660673594</v>
      </c>
      <c r="J219" s="1"/>
      <c r="K219" s="30">
        <v>15.44421</v>
      </c>
      <c r="L219" s="23">
        <v>0.35532</v>
      </c>
      <c r="N219" s="46">
        <v>0.365</v>
      </c>
      <c r="O219" s="38">
        <f t="shared" si="12"/>
        <v>15.85893238159844</v>
      </c>
      <c r="P219" s="30">
        <v>45.57983</v>
      </c>
      <c r="Q219" s="23">
        <v>3.249522</v>
      </c>
      <c r="R219" s="30">
        <v>156.7168</v>
      </c>
      <c r="S219" s="23">
        <f t="shared" si="13"/>
        <v>3.4382927711665445</v>
      </c>
      <c r="T219" s="23">
        <f t="shared" si="14"/>
        <v>14.026626069926593</v>
      </c>
      <c r="W219" s="30">
        <v>1249.912</v>
      </c>
      <c r="X219" s="78">
        <v>2389.26800429051</v>
      </c>
      <c r="Y219" s="78"/>
      <c r="Z219" s="35">
        <v>2396.6475144576784</v>
      </c>
      <c r="AA219" s="30"/>
      <c r="AB219" s="1"/>
    </row>
    <row r="220" spans="1:28" ht="12.75">
      <c r="A220" s="20">
        <v>603</v>
      </c>
      <c r="B220" s="19">
        <v>1500</v>
      </c>
      <c r="C220" s="30">
        <v>1501.023</v>
      </c>
      <c r="D220" s="35">
        <v>2.3589</v>
      </c>
      <c r="E220" s="35">
        <v>34.5007</v>
      </c>
      <c r="F220" s="35">
        <v>2.3589</v>
      </c>
      <c r="G220" s="35">
        <v>0.058718</v>
      </c>
      <c r="H220" s="30">
        <v>89.1022</v>
      </c>
      <c r="I220" s="42">
        <f t="shared" si="11"/>
        <v>27.542815677411227</v>
      </c>
      <c r="J220" s="1"/>
      <c r="K220" s="30">
        <v>21.57997</v>
      </c>
      <c r="L220" s="23">
        <v>0.49652</v>
      </c>
      <c r="N220" s="46">
        <v>0.537</v>
      </c>
      <c r="O220" s="38">
        <f t="shared" si="12"/>
        <v>23.330623230439176</v>
      </c>
      <c r="P220" s="30">
        <v>45.46192</v>
      </c>
      <c r="Q220" s="23">
        <v>3.23107</v>
      </c>
      <c r="R220" s="30">
        <v>164.6894</v>
      </c>
      <c r="S220" s="23">
        <f t="shared" si="13"/>
        <v>3.622579072771234</v>
      </c>
      <c r="T220" s="23">
        <f t="shared" si="14"/>
        <v>14.070236794622215</v>
      </c>
      <c r="W220" s="30">
        <v>1501.023</v>
      </c>
      <c r="X220" s="78">
        <v>2403.131570402388</v>
      </c>
      <c r="Y220" s="78"/>
      <c r="Z220" s="35">
        <v>2396.1626792679053</v>
      </c>
      <c r="AA220" s="30"/>
      <c r="AB220" s="1"/>
    </row>
    <row r="221" spans="1:28" ht="12.75">
      <c r="A221" s="20">
        <v>602</v>
      </c>
      <c r="B221" s="19">
        <v>1750</v>
      </c>
      <c r="C221" s="30">
        <v>1753.307</v>
      </c>
      <c r="D221" s="35">
        <v>2.116</v>
      </c>
      <c r="E221" s="35">
        <v>34.5507</v>
      </c>
      <c r="F221" s="35">
        <v>2.116</v>
      </c>
      <c r="G221" s="35">
        <v>0.054123</v>
      </c>
      <c r="H221" s="30">
        <v>89.1263</v>
      </c>
      <c r="I221" s="42">
        <f t="shared" si="11"/>
        <v>27.602732748674043</v>
      </c>
      <c r="J221" s="1"/>
      <c r="K221" s="30">
        <v>35.61803</v>
      </c>
      <c r="L221" s="23">
        <v>0.81956</v>
      </c>
      <c r="N221" s="46">
        <v>0.905</v>
      </c>
      <c r="O221" s="38">
        <f t="shared" si="12"/>
        <v>39.316541720570704</v>
      </c>
      <c r="P221" s="30">
        <v>44.62514</v>
      </c>
      <c r="Q221" s="23">
        <v>3.144224</v>
      </c>
      <c r="R221" s="30">
        <v>170.2068</v>
      </c>
      <c r="S221" s="23">
        <f t="shared" si="13"/>
        <v>3.8141460172449873</v>
      </c>
      <c r="T221" s="23">
        <f t="shared" si="14"/>
        <v>14.192735632066928</v>
      </c>
      <c r="W221" s="30">
        <v>1753.307</v>
      </c>
      <c r="X221" s="78">
        <v>2415.333510539845</v>
      </c>
      <c r="Y221" s="78"/>
      <c r="Z221" s="35">
        <v>2399.779374336147</v>
      </c>
      <c r="AA221" s="30"/>
      <c r="AB221" s="1"/>
    </row>
    <row r="222" spans="1:28" ht="12.75">
      <c r="A222" s="20">
        <v>601</v>
      </c>
      <c r="B222" s="19">
        <v>2000</v>
      </c>
      <c r="C222" s="30">
        <v>2002.72</v>
      </c>
      <c r="D222" s="35">
        <v>1.9382</v>
      </c>
      <c r="E222" s="35">
        <v>34.5875</v>
      </c>
      <c r="F222" s="35">
        <v>1.9382</v>
      </c>
      <c r="G222" s="35">
        <v>0.053144</v>
      </c>
      <c r="H222" s="30">
        <v>89.1404</v>
      </c>
      <c r="I222" s="42">
        <f t="shared" si="11"/>
        <v>27.646322290744365</v>
      </c>
      <c r="J222" s="1"/>
      <c r="K222" s="30">
        <v>49.9965</v>
      </c>
      <c r="L222" s="23">
        <v>1.15045</v>
      </c>
      <c r="N222" s="46">
        <v>1.305</v>
      </c>
      <c r="O222" s="38">
        <f t="shared" si="12"/>
        <v>56.69161394122696</v>
      </c>
      <c r="P222" s="30">
        <v>43.34687</v>
      </c>
      <c r="Q222" s="23">
        <v>3.084719</v>
      </c>
      <c r="R222" s="30">
        <v>173.2515</v>
      </c>
      <c r="S222" s="23">
        <f t="shared" si="13"/>
        <v>3.9968629799567994</v>
      </c>
      <c r="T222" s="23">
        <f t="shared" si="14"/>
        <v>14.052129221494729</v>
      </c>
      <c r="W222" s="30">
        <v>2002.72</v>
      </c>
      <c r="X222" s="78">
        <v>2410.6889656474905</v>
      </c>
      <c r="Y222" s="78"/>
      <c r="Z222" s="35">
        <v>2388.35794478255</v>
      </c>
      <c r="AA222" s="30"/>
      <c r="AB222" s="1"/>
    </row>
    <row r="223" spans="1:28" ht="12.75">
      <c r="A223" s="20">
        <v>600</v>
      </c>
      <c r="B223" s="19">
        <v>2000</v>
      </c>
      <c r="C223" s="30">
        <v>2003.176</v>
      </c>
      <c r="D223" s="35">
        <v>1.9382</v>
      </c>
      <c r="E223" s="35">
        <v>34.5876</v>
      </c>
      <c r="F223" s="35">
        <v>1.9382</v>
      </c>
      <c r="G223" s="35">
        <v>0.054109</v>
      </c>
      <c r="H223" s="30">
        <v>89.1366</v>
      </c>
      <c r="I223" s="42">
        <f t="shared" si="11"/>
        <v>27.646402437537972</v>
      </c>
      <c r="J223" s="1"/>
      <c r="K223" s="30">
        <v>49.98415</v>
      </c>
      <c r="L223" s="23">
        <v>1.15017</v>
      </c>
      <c r="N223" s="46">
        <v>1.308</v>
      </c>
      <c r="O223" s="38">
        <f t="shared" si="12"/>
        <v>56.821935058938095</v>
      </c>
      <c r="P223" s="30">
        <v>43.33951</v>
      </c>
      <c r="Q223" s="23">
        <v>3.079977</v>
      </c>
      <c r="R223" s="30">
        <v>172.8576</v>
      </c>
      <c r="S223" s="23">
        <f t="shared" si="13"/>
        <v>3.988453030502652</v>
      </c>
      <c r="T223" s="23">
        <f t="shared" si="14"/>
        <v>14.07137455896586</v>
      </c>
      <c r="W223" s="30">
        <v>2003.176</v>
      </c>
      <c r="X223" s="78">
        <v>2412.3505916219106</v>
      </c>
      <c r="Y223" s="78"/>
      <c r="Z223" s="35">
        <v>2389.667140283041</v>
      </c>
      <c r="AA223" s="30"/>
      <c r="AB223" s="1"/>
    </row>
    <row r="224" spans="1:28" ht="12.75">
      <c r="A224" s="20">
        <v>599</v>
      </c>
      <c r="B224" s="19">
        <v>2250</v>
      </c>
      <c r="C224" s="30">
        <v>2251.781</v>
      </c>
      <c r="D224" s="35">
        <v>1.8122</v>
      </c>
      <c r="E224" s="35">
        <v>34.6133</v>
      </c>
      <c r="F224" s="35">
        <v>1.8122</v>
      </c>
      <c r="G224" s="35">
        <v>0.051488</v>
      </c>
      <c r="H224" s="30">
        <v>89.141</v>
      </c>
      <c r="I224" s="42">
        <f t="shared" si="11"/>
        <v>27.676768077739098</v>
      </c>
      <c r="J224" s="1"/>
      <c r="K224" s="30">
        <v>62.92739</v>
      </c>
      <c r="L224" s="23">
        <v>1.44805</v>
      </c>
      <c r="N224" s="46">
        <v>1.633</v>
      </c>
      <c r="O224" s="38">
        <f t="shared" si="12"/>
        <v>70.9384389905475</v>
      </c>
      <c r="P224" s="30">
        <v>42.55916</v>
      </c>
      <c r="Q224" s="23">
        <v>3.006772</v>
      </c>
      <c r="R224" s="30">
        <v>174.376</v>
      </c>
      <c r="S224" s="23">
        <f t="shared" si="13"/>
        <v>4.0972613181275195</v>
      </c>
      <c r="T224" s="23">
        <f t="shared" si="14"/>
        <v>14.154435387851159</v>
      </c>
      <c r="W224" s="30">
        <v>2251.781</v>
      </c>
      <c r="X224" s="78">
        <v>2415.1633440243927</v>
      </c>
      <c r="Y224" s="78"/>
      <c r="Z224" s="35">
        <v>2377.4049429768347</v>
      </c>
      <c r="AA224" s="30"/>
      <c r="AB224" s="1"/>
    </row>
    <row r="225" spans="1:28" ht="12.75">
      <c r="A225" s="20">
        <v>598</v>
      </c>
      <c r="B225" s="19">
        <v>2500</v>
      </c>
      <c r="C225" s="30">
        <v>2500.406</v>
      </c>
      <c r="D225" s="35">
        <v>1.7229</v>
      </c>
      <c r="E225" s="35">
        <v>34.6308</v>
      </c>
      <c r="F225" s="35">
        <v>1.7229</v>
      </c>
      <c r="G225" s="35">
        <v>0.050978</v>
      </c>
      <c r="H225" s="30">
        <v>89.1431</v>
      </c>
      <c r="I225" s="42">
        <f t="shared" si="11"/>
        <v>27.697604572634646</v>
      </c>
      <c r="J225" s="1"/>
      <c r="K225" s="30">
        <v>73.90664</v>
      </c>
      <c r="L225" s="23">
        <v>1.70073</v>
      </c>
      <c r="N225" s="46">
        <v>1.938</v>
      </c>
      <c r="O225" s="38">
        <f t="shared" si="12"/>
        <v>84.18610373119958</v>
      </c>
      <c r="P225" s="30">
        <v>41.55879</v>
      </c>
      <c r="Q225" s="23">
        <v>2.947242</v>
      </c>
      <c r="R225" s="30">
        <v>174.7472</v>
      </c>
      <c r="S225" s="23">
        <f t="shared" si="13"/>
        <v>4.204819245218641</v>
      </c>
      <c r="T225" s="23">
        <f t="shared" si="14"/>
        <v>14.100908578257231</v>
      </c>
      <c r="W225" s="30">
        <v>2500.406</v>
      </c>
      <c r="X225" s="78">
        <v>2417.42555770041</v>
      </c>
      <c r="Y225" s="78"/>
      <c r="Z225" s="35">
        <v>2375.0608024094413</v>
      </c>
      <c r="AA225" s="30"/>
      <c r="AB225" s="1"/>
    </row>
    <row r="226" spans="1:28" ht="12.75">
      <c r="A226" s="20">
        <v>597</v>
      </c>
      <c r="B226" s="19">
        <v>3000</v>
      </c>
      <c r="C226" s="30">
        <v>3001.935</v>
      </c>
      <c r="D226" s="35">
        <v>1.5837</v>
      </c>
      <c r="E226" s="35">
        <v>34.6573</v>
      </c>
      <c r="F226" s="35">
        <v>1.5837</v>
      </c>
      <c r="G226" s="35">
        <v>0.048647</v>
      </c>
      <c r="H226" s="30">
        <v>89.1416</v>
      </c>
      <c r="I226" s="42">
        <f t="shared" si="11"/>
        <v>27.729273342651823</v>
      </c>
      <c r="J226" s="1"/>
      <c r="K226" s="30">
        <v>95.5559</v>
      </c>
      <c r="L226" s="23">
        <v>2.19899</v>
      </c>
      <c r="N226" s="46">
        <v>2.529</v>
      </c>
      <c r="O226" s="38">
        <f t="shared" si="12"/>
        <v>109.85557056974432</v>
      </c>
      <c r="P226" s="30">
        <v>39.89834</v>
      </c>
      <c r="Q226" s="23">
        <v>2.82369</v>
      </c>
      <c r="R226" s="30">
        <v>173.779</v>
      </c>
      <c r="S226" s="23">
        <f t="shared" si="13"/>
        <v>4.355544616643199</v>
      </c>
      <c r="T226" s="23">
        <f t="shared" si="14"/>
        <v>14.129858447634122</v>
      </c>
      <c r="W226" s="30">
        <v>3001.935</v>
      </c>
      <c r="X226" s="78">
        <v>2431.9697898740983</v>
      </c>
      <c r="Y226" s="78"/>
      <c r="Z226" s="35">
        <v>2360.2112424359802</v>
      </c>
      <c r="AA226" s="30"/>
      <c r="AB226" s="1"/>
    </row>
    <row r="227" spans="1:28" ht="12.75">
      <c r="A227" s="20">
        <v>596</v>
      </c>
      <c r="B227" s="19">
        <v>3500</v>
      </c>
      <c r="C227" s="30">
        <v>3500.616</v>
      </c>
      <c r="D227" s="35">
        <v>1.5296</v>
      </c>
      <c r="E227" s="35">
        <v>34.6719</v>
      </c>
      <c r="F227" s="35">
        <v>1.5296</v>
      </c>
      <c r="G227" s="35">
        <v>0.048378</v>
      </c>
      <c r="H227" s="30">
        <v>89.1362</v>
      </c>
      <c r="I227" s="42">
        <f t="shared" si="11"/>
        <v>27.744972201777273</v>
      </c>
      <c r="J227" s="1"/>
      <c r="K227" s="30">
        <v>109.55147</v>
      </c>
      <c r="L227" s="23">
        <v>2.52111</v>
      </c>
      <c r="N227" s="46">
        <v>2.883</v>
      </c>
      <c r="O227" s="38">
        <f t="shared" si="12"/>
        <v>125.23083121207272</v>
      </c>
      <c r="P227" s="30">
        <v>38.73524</v>
      </c>
      <c r="Q227" s="23">
        <v>2.741215</v>
      </c>
      <c r="R227" s="30">
        <v>172.8115</v>
      </c>
      <c r="S227" s="23">
        <f t="shared" si="13"/>
        <v>4.461350955873773</v>
      </c>
      <c r="T227" s="23">
        <f t="shared" si="14"/>
        <v>14.130682927096196</v>
      </c>
      <c r="W227" s="30">
        <v>3500.616</v>
      </c>
      <c r="X227" s="78">
        <v>2430.1780365643326</v>
      </c>
      <c r="Y227" s="78"/>
      <c r="Z227" s="35">
        <v>2357.3390738956755</v>
      </c>
      <c r="AA227" s="30"/>
      <c r="AB227" s="1"/>
    </row>
    <row r="228" spans="1:28" ht="12.75">
      <c r="A228" s="20">
        <v>595</v>
      </c>
      <c r="B228" s="19" t="s">
        <v>48</v>
      </c>
      <c r="C228" s="30">
        <v>4031.498</v>
      </c>
      <c r="D228" s="35">
        <v>1.539</v>
      </c>
      <c r="E228" s="35">
        <v>34.6794</v>
      </c>
      <c r="F228" s="35">
        <v>1.539</v>
      </c>
      <c r="G228" s="35">
        <v>0.047172</v>
      </c>
      <c r="H228" s="30">
        <v>88.8576</v>
      </c>
      <c r="I228" s="42">
        <f t="shared" si="11"/>
        <v>27.75030318456288</v>
      </c>
      <c r="J228" s="1"/>
      <c r="K228" s="30">
        <v>115.69953</v>
      </c>
      <c r="L228" s="23">
        <v>2.66263</v>
      </c>
      <c r="N228" s="46">
        <v>3.039</v>
      </c>
      <c r="O228" s="38">
        <f t="shared" si="12"/>
        <v>132.00642455347383</v>
      </c>
      <c r="P228" s="30">
        <v>38.50793</v>
      </c>
      <c r="Q228" s="23">
        <v>2.731949</v>
      </c>
      <c r="R228" s="30">
        <v>175.0966</v>
      </c>
      <c r="S228" s="23">
        <f t="shared" si="13"/>
        <v>4.547027066892455</v>
      </c>
      <c r="T228" s="23">
        <f t="shared" si="14"/>
        <v>14.095405880563655</v>
      </c>
      <c r="W228" s="30">
        <v>4031.498</v>
      </c>
      <c r="X228" s="78">
        <v>2435.1829340776453</v>
      </c>
      <c r="Y228" s="78"/>
      <c r="Z228" s="35">
        <v>2347.2363164577464</v>
      </c>
      <c r="AA228" s="30"/>
      <c r="AB228" s="1"/>
    </row>
    <row r="229" ht="12.75">
      <c r="AB229" s="1"/>
    </row>
    <row r="230" ht="12.75">
      <c r="AB230" s="1"/>
    </row>
    <row r="231" spans="2:28" ht="12.75">
      <c r="B231" s="61" t="s">
        <v>154</v>
      </c>
      <c r="AB231" s="1"/>
    </row>
    <row r="232" spans="2:28" ht="12.75">
      <c r="B232" s="61" t="s">
        <v>155</v>
      </c>
      <c r="AB232" s="1"/>
    </row>
    <row r="233" spans="2:28" ht="12.75">
      <c r="B233" s="61" t="s">
        <v>156</v>
      </c>
      <c r="AB233" s="1"/>
    </row>
    <row r="234" ht="12.75">
      <c r="AB234" s="1"/>
    </row>
    <row r="235" spans="2:27" ht="12.75">
      <c r="B235" s="8" t="s">
        <v>3</v>
      </c>
      <c r="C235" s="31" t="s">
        <v>4</v>
      </c>
      <c r="D235" s="34" t="s">
        <v>4</v>
      </c>
      <c r="E235" s="34" t="s">
        <v>4</v>
      </c>
      <c r="F235" s="34" t="s">
        <v>4</v>
      </c>
      <c r="G235" s="34" t="s">
        <v>4</v>
      </c>
      <c r="H235" s="45" t="s">
        <v>4</v>
      </c>
      <c r="I235" s="43"/>
      <c r="J235" s="9" t="s">
        <v>4</v>
      </c>
      <c r="K235" s="31" t="s">
        <v>4</v>
      </c>
      <c r="L235" s="9" t="s">
        <v>4</v>
      </c>
      <c r="M235" s="29" t="s">
        <v>5</v>
      </c>
      <c r="N235" s="12"/>
      <c r="O235" s="3"/>
      <c r="P235" s="3"/>
      <c r="R235" s="3"/>
      <c r="S235" s="3"/>
      <c r="T235" s="3"/>
      <c r="V235" s="3"/>
      <c r="W235" s="31" t="s">
        <v>4</v>
      </c>
      <c r="X235" s="34"/>
      <c r="Y235" s="34"/>
      <c r="Z235" s="34"/>
      <c r="AA235" s="31"/>
    </row>
    <row r="236" spans="2:28" ht="12.75">
      <c r="B236" s="8" t="s">
        <v>7</v>
      </c>
      <c r="C236" s="11" t="s">
        <v>7</v>
      </c>
      <c r="D236" s="34" t="s">
        <v>8</v>
      </c>
      <c r="E236" s="34" t="s">
        <v>9</v>
      </c>
      <c r="F236" s="34" t="s">
        <v>8</v>
      </c>
      <c r="G236" s="34" t="s">
        <v>10</v>
      </c>
      <c r="H236" s="31" t="s">
        <v>11</v>
      </c>
      <c r="I236" s="43" t="s">
        <v>12</v>
      </c>
      <c r="J236" s="39" t="s">
        <v>13</v>
      </c>
      <c r="K236" s="31" t="s">
        <v>14</v>
      </c>
      <c r="L236" s="9" t="s">
        <v>14</v>
      </c>
      <c r="M236" s="29" t="s">
        <v>15</v>
      </c>
      <c r="N236" s="12" t="s">
        <v>14</v>
      </c>
      <c r="O236" s="11" t="s">
        <v>14</v>
      </c>
      <c r="P236" s="11" t="s">
        <v>16</v>
      </c>
      <c r="Q236" s="12" t="s">
        <v>17</v>
      </c>
      <c r="R236" s="11" t="s">
        <v>18</v>
      </c>
      <c r="S236" s="11" t="s">
        <v>19</v>
      </c>
      <c r="T236" s="11"/>
      <c r="U236" s="9" t="s">
        <v>21</v>
      </c>
      <c r="V236" s="8" t="s">
        <v>129</v>
      </c>
      <c r="W236" s="11" t="s">
        <v>7</v>
      </c>
      <c r="X236" s="29" t="s">
        <v>23</v>
      </c>
      <c r="Y236" s="29"/>
      <c r="Z236" s="29" t="s">
        <v>25</v>
      </c>
      <c r="AA236" s="11"/>
      <c r="AB236" s="1"/>
    </row>
    <row r="237" spans="1:28" ht="12.75">
      <c r="A237" s="22" t="s">
        <v>27</v>
      </c>
      <c r="B237" s="8" t="s">
        <v>28</v>
      </c>
      <c r="C237" s="11" t="s">
        <v>29</v>
      </c>
      <c r="D237" s="34" t="s">
        <v>30</v>
      </c>
      <c r="E237" s="34"/>
      <c r="F237" s="34" t="s">
        <v>30</v>
      </c>
      <c r="G237" s="34"/>
      <c r="H237" s="31"/>
      <c r="I237" s="42"/>
      <c r="J237" s="9"/>
      <c r="K237" s="31" t="s">
        <v>31</v>
      </c>
      <c r="L237" s="9" t="s">
        <v>32</v>
      </c>
      <c r="N237" s="46" t="s">
        <v>33</v>
      </c>
      <c r="O237" s="11" t="s">
        <v>34</v>
      </c>
      <c r="P237" s="11" t="s">
        <v>35</v>
      </c>
      <c r="Q237" s="12" t="s">
        <v>35</v>
      </c>
      <c r="R237" s="11" t="s">
        <v>35</v>
      </c>
      <c r="S237" s="11"/>
      <c r="T237" s="11"/>
      <c r="U237" s="9" t="s">
        <v>36</v>
      </c>
      <c r="V237" s="8"/>
      <c r="W237" s="11" t="s">
        <v>29</v>
      </c>
      <c r="X237" s="29" t="s">
        <v>31</v>
      </c>
      <c r="Y237" s="29"/>
      <c r="Z237" s="29" t="s">
        <v>31</v>
      </c>
      <c r="AA237" s="11"/>
      <c r="AB237" s="13" t="s">
        <v>39</v>
      </c>
    </row>
    <row r="238" spans="1:28" ht="12.75">
      <c r="A238" s="25" t="s">
        <v>40</v>
      </c>
      <c r="B238" s="14" t="s">
        <v>40</v>
      </c>
      <c r="C238" s="16" t="s">
        <v>40</v>
      </c>
      <c r="D238" s="26" t="s">
        <v>40</v>
      </c>
      <c r="E238" s="26"/>
      <c r="F238" s="26" t="s">
        <v>40</v>
      </c>
      <c r="G238" s="26" t="s">
        <v>40</v>
      </c>
      <c r="H238" s="16" t="s">
        <v>40</v>
      </c>
      <c r="I238" s="44"/>
      <c r="J238" s="15"/>
      <c r="K238" s="16"/>
      <c r="L238" s="15"/>
      <c r="M238" s="26" t="s">
        <v>40</v>
      </c>
      <c r="N238" s="15" t="s">
        <v>40</v>
      </c>
      <c r="O238" s="16" t="s">
        <v>40</v>
      </c>
      <c r="P238" s="16" t="s">
        <v>40</v>
      </c>
      <c r="Q238" s="15" t="s">
        <v>40</v>
      </c>
      <c r="R238" s="16" t="s">
        <v>40</v>
      </c>
      <c r="S238" s="16"/>
      <c r="T238" s="16"/>
      <c r="U238" s="15" t="s">
        <v>40</v>
      </c>
      <c r="V238" s="14"/>
      <c r="W238" s="16" t="s">
        <v>40</v>
      </c>
      <c r="X238" s="26"/>
      <c r="Y238" s="26"/>
      <c r="Z238" s="26"/>
      <c r="AA238" s="16"/>
      <c r="AB238" s="14" t="s">
        <v>40</v>
      </c>
    </row>
    <row r="239" spans="1:28" ht="12.75">
      <c r="A239" s="20">
        <v>631</v>
      </c>
      <c r="B239" s="19">
        <v>0</v>
      </c>
      <c r="C239" s="30">
        <v>3.054</v>
      </c>
      <c r="D239" s="35">
        <v>8.9438</v>
      </c>
      <c r="E239" s="35">
        <v>32.532</v>
      </c>
      <c r="F239" s="35">
        <v>8.9438</v>
      </c>
      <c r="G239" s="35">
        <v>1.031</v>
      </c>
      <c r="H239" s="30">
        <v>85.7571</v>
      </c>
      <c r="I239" s="42">
        <f aca="true" t="shared" si="15" ref="I239:I251">((999.842594+6.794*10^-2*D239-9.0953*10^-3*D239^2+1.001685*10^-4*D239^3-1.12*10^-6*D239^4+6.536*10^-9*D239^5)+(0.8245-0.00409*D239+7.6438*10^-5*D239^2-8.2467*10^-7*D239^3+5.3875*10^-9*D239^4)*E239+(-5.72466*10^-3+1.0227*10^-4*D239-1.6546*10^-6*D239^2)*E239^1.5+4.8314*10^-4*E239^2)-1000</f>
        <v>25.195271119142944</v>
      </c>
      <c r="K239" s="30">
        <v>259.42093</v>
      </c>
      <c r="L239" s="23">
        <v>5.95515</v>
      </c>
      <c r="W239" s="30">
        <v>3.054</v>
      </c>
      <c r="X239" s="35"/>
      <c r="Y239" s="35"/>
      <c r="Z239" s="35"/>
      <c r="AA239" s="30"/>
      <c r="AB239" s="1"/>
    </row>
    <row r="240" spans="1:28" ht="12.75">
      <c r="A240" s="20">
        <v>630</v>
      </c>
      <c r="B240" s="19">
        <v>5</v>
      </c>
      <c r="C240" s="30">
        <v>5.614</v>
      </c>
      <c r="D240" s="35">
        <v>8.9456</v>
      </c>
      <c r="E240" s="35">
        <v>32.532</v>
      </c>
      <c r="F240" s="35">
        <v>8.9456</v>
      </c>
      <c r="G240" s="35">
        <v>1.0407</v>
      </c>
      <c r="H240" s="30">
        <v>85.4831</v>
      </c>
      <c r="I240" s="42">
        <f t="shared" si="15"/>
        <v>25.19499257308712</v>
      </c>
      <c r="K240" s="30">
        <v>259.40685</v>
      </c>
      <c r="L240" s="23">
        <v>5.95482</v>
      </c>
      <c r="W240" s="30">
        <v>5.614</v>
      </c>
      <c r="X240" s="35"/>
      <c r="Y240" s="35"/>
      <c r="Z240" s="35"/>
      <c r="AA240" s="30"/>
      <c r="AB240" s="1"/>
    </row>
    <row r="241" spans="1:28" ht="12.75">
      <c r="A241" s="20">
        <v>629</v>
      </c>
      <c r="B241" s="19">
        <v>10</v>
      </c>
      <c r="C241" s="30">
        <v>10.395</v>
      </c>
      <c r="D241" s="35">
        <v>8.9389</v>
      </c>
      <c r="E241" s="35">
        <v>32.5321</v>
      </c>
      <c r="F241" s="35">
        <v>8.9389</v>
      </c>
      <c r="G241" s="35">
        <v>1.2298</v>
      </c>
      <c r="H241" s="30">
        <v>85.8554</v>
      </c>
      <c r="I241" s="42">
        <f t="shared" si="15"/>
        <v>25.19610747168599</v>
      </c>
      <c r="K241" s="30">
        <v>259.53346</v>
      </c>
      <c r="L241" s="23">
        <v>5.95774</v>
      </c>
      <c r="W241" s="30">
        <v>10.395</v>
      </c>
      <c r="X241" s="35"/>
      <c r="Y241" s="35"/>
      <c r="Z241" s="35"/>
      <c r="AA241" s="30"/>
      <c r="AB241" s="1"/>
    </row>
    <row r="242" spans="1:28" ht="12.75">
      <c r="A242" s="20">
        <v>628</v>
      </c>
      <c r="B242" s="19">
        <v>15</v>
      </c>
      <c r="C242" s="30">
        <v>14.924</v>
      </c>
      <c r="D242" s="35">
        <v>8.9379</v>
      </c>
      <c r="E242" s="35">
        <v>32.532</v>
      </c>
      <c r="F242" s="35">
        <v>8.9379</v>
      </c>
      <c r="G242" s="35">
        <v>1.2388</v>
      </c>
      <c r="H242" s="30">
        <v>85.8739</v>
      </c>
      <c r="I242" s="42">
        <f t="shared" si="15"/>
        <v>25.196183887952657</v>
      </c>
      <c r="K242" s="30">
        <v>259.9729</v>
      </c>
      <c r="L242" s="23">
        <v>5.96783</v>
      </c>
      <c r="W242" s="30">
        <v>14.924</v>
      </c>
      <c r="X242" s="35"/>
      <c r="Y242" s="35"/>
      <c r="Z242" s="35"/>
      <c r="AA242" s="30"/>
      <c r="AB242" s="1"/>
    </row>
    <row r="243" spans="1:28" ht="12.75">
      <c r="A243" s="20">
        <v>627</v>
      </c>
      <c r="B243" s="19">
        <v>20</v>
      </c>
      <c r="C243" s="30">
        <v>19.809</v>
      </c>
      <c r="D243" s="35">
        <v>8.9354</v>
      </c>
      <c r="E243" s="35">
        <v>32.5319</v>
      </c>
      <c r="F243" s="35">
        <v>8.9354</v>
      </c>
      <c r="G243" s="35">
        <v>1.2595</v>
      </c>
      <c r="H243" s="30">
        <v>85.8591</v>
      </c>
      <c r="I243" s="42">
        <f t="shared" si="15"/>
        <v>25.19649227707214</v>
      </c>
      <c r="K243" s="30">
        <v>259.86985</v>
      </c>
      <c r="L243" s="23">
        <v>5.96546</v>
      </c>
      <c r="W243" s="30">
        <v>19.809</v>
      </c>
      <c r="X243" s="35"/>
      <c r="Y243" s="35"/>
      <c r="Z243" s="35"/>
      <c r="AA243" s="30"/>
      <c r="AB243" s="1"/>
    </row>
    <row r="244" spans="1:28" ht="12.75">
      <c r="A244" s="20">
        <v>626</v>
      </c>
      <c r="B244" s="19">
        <v>25</v>
      </c>
      <c r="C244" s="30">
        <v>24.998</v>
      </c>
      <c r="D244" s="35">
        <v>8.9087</v>
      </c>
      <c r="E244" s="35">
        <v>32.5321</v>
      </c>
      <c r="F244" s="35">
        <v>8.9087</v>
      </c>
      <c r="G244" s="35">
        <v>1.3621</v>
      </c>
      <c r="H244" s="30">
        <v>85.7227</v>
      </c>
      <c r="I244" s="42">
        <f t="shared" si="15"/>
        <v>25.200774101212346</v>
      </c>
      <c r="K244" s="30">
        <v>261.79114</v>
      </c>
      <c r="L244" s="23">
        <v>6.00959</v>
      </c>
      <c r="W244" s="30">
        <v>24.998</v>
      </c>
      <c r="X244" s="35"/>
      <c r="Y244" s="35"/>
      <c r="Z244" s="35"/>
      <c r="AA244" s="30"/>
      <c r="AB244" s="1"/>
    </row>
    <row r="245" spans="1:28" ht="12.75">
      <c r="A245" s="20">
        <v>625</v>
      </c>
      <c r="B245" s="19">
        <v>30</v>
      </c>
      <c r="C245" s="30">
        <v>30.431</v>
      </c>
      <c r="D245" s="35">
        <v>8.7595</v>
      </c>
      <c r="E245" s="35">
        <v>32.5343</v>
      </c>
      <c r="F245" s="35">
        <v>8.7595</v>
      </c>
      <c r="G245" s="35">
        <v>1.6688</v>
      </c>
      <c r="H245" s="30">
        <v>85.6595</v>
      </c>
      <c r="I245" s="42">
        <f t="shared" si="15"/>
        <v>25.22540823032932</v>
      </c>
      <c r="K245" s="30">
        <v>262.93509</v>
      </c>
      <c r="L245" s="23">
        <v>6.036</v>
      </c>
      <c r="W245" s="30">
        <v>30.431</v>
      </c>
      <c r="X245" s="35"/>
      <c r="Y245" s="35"/>
      <c r="Z245" s="35"/>
      <c r="AA245" s="30"/>
      <c r="AB245" s="1"/>
    </row>
    <row r="246" spans="1:28" ht="12.75">
      <c r="A246" s="20">
        <v>624</v>
      </c>
      <c r="B246" s="19">
        <v>35</v>
      </c>
      <c r="C246" s="30">
        <v>35.282</v>
      </c>
      <c r="D246" s="35">
        <v>8.4948</v>
      </c>
      <c r="E246" s="35">
        <v>32.5417</v>
      </c>
      <c r="F246" s="35">
        <v>8.4948</v>
      </c>
      <c r="G246" s="35">
        <v>2.0676</v>
      </c>
      <c r="H246" s="30">
        <v>85.6329</v>
      </c>
      <c r="I246" s="42">
        <f t="shared" si="15"/>
        <v>25.27126656153996</v>
      </c>
      <c r="K246" s="30">
        <v>265.99265</v>
      </c>
      <c r="L246" s="23">
        <v>6.10646</v>
      </c>
      <c r="W246" s="30">
        <v>35.282</v>
      </c>
      <c r="X246" s="35"/>
      <c r="Y246" s="35"/>
      <c r="Z246" s="35"/>
      <c r="AA246" s="30"/>
      <c r="AB246" s="1"/>
    </row>
    <row r="247" spans="1:28" ht="12.75">
      <c r="A247" s="20">
        <v>623</v>
      </c>
      <c r="B247" s="19">
        <v>40</v>
      </c>
      <c r="C247" s="30">
        <v>41.193</v>
      </c>
      <c r="D247" s="35">
        <v>8.063</v>
      </c>
      <c r="E247" s="35">
        <v>32.5568</v>
      </c>
      <c r="F247" s="35">
        <v>8.063</v>
      </c>
      <c r="G247" s="35">
        <v>2.7036</v>
      </c>
      <c r="H247" s="30">
        <v>85.6577</v>
      </c>
      <c r="I247" s="42">
        <f t="shared" si="15"/>
        <v>25.346839482440373</v>
      </c>
      <c r="K247" s="30">
        <v>267.97295</v>
      </c>
      <c r="L247" s="23">
        <v>6.15238</v>
      </c>
      <c r="W247" s="30">
        <v>41.193</v>
      </c>
      <c r="X247" s="35"/>
      <c r="Y247" s="35"/>
      <c r="Z247" s="35"/>
      <c r="AA247" s="30"/>
      <c r="AB247" s="1"/>
    </row>
    <row r="248" spans="1:28" ht="12.75">
      <c r="A248" s="20">
        <v>622</v>
      </c>
      <c r="B248" s="19">
        <v>50</v>
      </c>
      <c r="C248" s="30">
        <v>51.607</v>
      </c>
      <c r="D248" s="35">
        <v>7.674</v>
      </c>
      <c r="E248" s="35">
        <v>32.5726</v>
      </c>
      <c r="F248" s="35">
        <v>7.674</v>
      </c>
      <c r="G248" s="35">
        <v>3.0306</v>
      </c>
      <c r="H248" s="30">
        <v>86.0886</v>
      </c>
      <c r="I248" s="42">
        <f t="shared" si="15"/>
        <v>25.414926335663722</v>
      </c>
      <c r="K248" s="30">
        <v>266.65374</v>
      </c>
      <c r="L248" s="23">
        <v>6.1225</v>
      </c>
      <c r="W248" s="30">
        <v>51.607</v>
      </c>
      <c r="X248" s="35"/>
      <c r="Y248" s="35"/>
      <c r="Z248" s="35"/>
      <c r="AA248" s="30"/>
      <c r="AB248" s="1"/>
    </row>
    <row r="249" spans="1:28" ht="12.75">
      <c r="A249" s="20">
        <v>621</v>
      </c>
      <c r="B249" s="19">
        <v>100</v>
      </c>
      <c r="C249" s="30">
        <v>100.234</v>
      </c>
      <c r="D249" s="35">
        <v>6.634</v>
      </c>
      <c r="E249" s="35">
        <v>32.6156</v>
      </c>
      <c r="F249" s="35">
        <v>6.634</v>
      </c>
      <c r="G249" s="35">
        <v>0.12234</v>
      </c>
      <c r="H249" s="30">
        <v>88.7864</v>
      </c>
      <c r="I249" s="42">
        <f t="shared" si="15"/>
        <v>25.58943707821868</v>
      </c>
      <c r="K249" s="30">
        <v>255.96197</v>
      </c>
      <c r="L249" s="23">
        <v>5.87801</v>
      </c>
      <c r="W249" s="30">
        <v>100.234</v>
      </c>
      <c r="X249" s="35"/>
      <c r="Y249" s="35"/>
      <c r="Z249" s="35"/>
      <c r="AA249" s="30"/>
      <c r="AB249" s="1"/>
    </row>
    <row r="250" spans="1:28" ht="12.75">
      <c r="A250" s="20">
        <v>620</v>
      </c>
      <c r="B250" s="19">
        <v>175</v>
      </c>
      <c r="C250" s="30">
        <v>176.59</v>
      </c>
      <c r="D250" s="35">
        <v>5.8369</v>
      </c>
      <c r="E250" s="35">
        <v>33.8759</v>
      </c>
      <c r="F250" s="35">
        <v>5.8369</v>
      </c>
      <c r="G250" s="35">
        <v>0.015915</v>
      </c>
      <c r="H250" s="30">
        <v>88.851</v>
      </c>
      <c r="I250" s="42">
        <f t="shared" si="15"/>
        <v>26.685087700301438</v>
      </c>
      <c r="K250" s="30">
        <v>109.0762</v>
      </c>
      <c r="L250" s="23">
        <v>2.50755</v>
      </c>
      <c r="W250" s="30">
        <v>176.59</v>
      </c>
      <c r="X250" s="35"/>
      <c r="Y250" s="35"/>
      <c r="Z250" s="35"/>
      <c r="AA250" s="30"/>
      <c r="AB250" s="1"/>
    </row>
    <row r="251" spans="1:28" ht="12.75">
      <c r="A251" s="20">
        <v>619</v>
      </c>
      <c r="B251" s="19">
        <v>200</v>
      </c>
      <c r="C251" s="30">
        <v>198.22</v>
      </c>
      <c r="D251" s="35">
        <v>5.6434</v>
      </c>
      <c r="E251" s="35">
        <v>33.8909</v>
      </c>
      <c r="F251" s="35">
        <v>5.6434</v>
      </c>
      <c r="G251" s="35">
        <v>0.0046686</v>
      </c>
      <c r="H251" s="30">
        <v>88.8127</v>
      </c>
      <c r="I251" s="42">
        <f t="shared" si="15"/>
        <v>26.720640927775094</v>
      </c>
      <c r="K251" s="30">
        <v>100.30629</v>
      </c>
      <c r="L251" s="23">
        <v>2.30602</v>
      </c>
      <c r="W251" s="30">
        <v>198.22</v>
      </c>
      <c r="X251" s="35"/>
      <c r="Y251" s="35"/>
      <c r="Z251" s="35"/>
      <c r="AA251" s="30"/>
      <c r="AB251" s="1"/>
    </row>
    <row r="252" ht="12.75">
      <c r="AB252" s="1"/>
    </row>
    <row r="253" ht="12.75">
      <c r="AB253" s="1"/>
    </row>
    <row r="254" spans="2:28" ht="12.75">
      <c r="B254" s="60" t="s">
        <v>157</v>
      </c>
      <c r="AB254" s="1"/>
    </row>
    <row r="255" spans="2:28" ht="12.75">
      <c r="B255" s="60" t="s">
        <v>158</v>
      </c>
      <c r="AB255" s="1"/>
    </row>
    <row r="256" spans="2:28" ht="12.75">
      <c r="B256" s="60" t="s">
        <v>159</v>
      </c>
      <c r="AB256" s="1"/>
    </row>
    <row r="257" ht="12.75">
      <c r="AB257" s="1"/>
    </row>
    <row r="258" spans="2:27" ht="12.75">
      <c r="B258" s="8" t="s">
        <v>3</v>
      </c>
      <c r="C258" s="31" t="s">
        <v>4</v>
      </c>
      <c r="D258" s="34" t="s">
        <v>4</v>
      </c>
      <c r="E258" s="34" t="s">
        <v>4</v>
      </c>
      <c r="F258" s="34" t="s">
        <v>4</v>
      </c>
      <c r="G258" s="34" t="s">
        <v>4</v>
      </c>
      <c r="H258" s="45" t="s">
        <v>4</v>
      </c>
      <c r="I258" s="43"/>
      <c r="J258" s="9" t="s">
        <v>4</v>
      </c>
      <c r="K258" s="31" t="s">
        <v>4</v>
      </c>
      <c r="L258" s="9" t="s">
        <v>4</v>
      </c>
      <c r="M258" s="29" t="s">
        <v>5</v>
      </c>
      <c r="N258" s="12"/>
      <c r="O258" s="3"/>
      <c r="P258" s="3"/>
      <c r="R258" s="3"/>
      <c r="S258" s="3"/>
      <c r="T258" s="3"/>
      <c r="V258" s="3"/>
      <c r="W258" s="31" t="s">
        <v>4</v>
      </c>
      <c r="X258" s="34"/>
      <c r="Y258" s="34"/>
      <c r="Z258" s="34"/>
      <c r="AA258" s="31"/>
    </row>
    <row r="259" spans="2:28" ht="12.75">
      <c r="B259" s="8" t="s">
        <v>7</v>
      </c>
      <c r="C259" s="11" t="s">
        <v>7</v>
      </c>
      <c r="D259" s="34" t="s">
        <v>8</v>
      </c>
      <c r="E259" s="34" t="s">
        <v>9</v>
      </c>
      <c r="F259" s="34" t="s">
        <v>8</v>
      </c>
      <c r="G259" s="34" t="s">
        <v>10</v>
      </c>
      <c r="H259" s="31" t="s">
        <v>11</v>
      </c>
      <c r="I259" s="43" t="s">
        <v>12</v>
      </c>
      <c r="J259" s="39" t="s">
        <v>13</v>
      </c>
      <c r="K259" s="31" t="s">
        <v>14</v>
      </c>
      <c r="L259" s="9" t="s">
        <v>14</v>
      </c>
      <c r="M259" s="29" t="s">
        <v>15</v>
      </c>
      <c r="N259" s="12" t="s">
        <v>14</v>
      </c>
      <c r="O259" s="11" t="s">
        <v>14</v>
      </c>
      <c r="P259" s="11" t="s">
        <v>16</v>
      </c>
      <c r="Q259" s="12" t="s">
        <v>17</v>
      </c>
      <c r="R259" s="11" t="s">
        <v>18</v>
      </c>
      <c r="S259" s="11" t="s">
        <v>19</v>
      </c>
      <c r="T259" s="11"/>
      <c r="U259" s="9" t="s">
        <v>21</v>
      </c>
      <c r="V259" s="8" t="s">
        <v>129</v>
      </c>
      <c r="W259" s="11" t="s">
        <v>7</v>
      </c>
      <c r="X259" s="29" t="s">
        <v>23</v>
      </c>
      <c r="Y259" s="29"/>
      <c r="Z259" s="29" t="s">
        <v>25</v>
      </c>
      <c r="AA259" s="11"/>
      <c r="AB259" s="1"/>
    </row>
    <row r="260" spans="1:28" ht="12.75">
      <c r="A260" s="22" t="s">
        <v>27</v>
      </c>
      <c r="B260" s="8" t="s">
        <v>28</v>
      </c>
      <c r="C260" s="11" t="s">
        <v>29</v>
      </c>
      <c r="D260" s="34" t="s">
        <v>30</v>
      </c>
      <c r="E260" s="34"/>
      <c r="F260" s="34" t="s">
        <v>30</v>
      </c>
      <c r="G260" s="34"/>
      <c r="H260" s="31"/>
      <c r="I260" s="42"/>
      <c r="J260" s="9"/>
      <c r="K260" s="31" t="s">
        <v>31</v>
      </c>
      <c r="L260" s="9" t="s">
        <v>32</v>
      </c>
      <c r="N260" s="46" t="s">
        <v>33</v>
      </c>
      <c r="O260" s="11" t="s">
        <v>34</v>
      </c>
      <c r="P260" s="11" t="s">
        <v>35</v>
      </c>
      <c r="Q260" s="12" t="s">
        <v>35</v>
      </c>
      <c r="R260" s="11" t="s">
        <v>35</v>
      </c>
      <c r="S260" s="11"/>
      <c r="T260" s="11"/>
      <c r="U260" s="9" t="s">
        <v>36</v>
      </c>
      <c r="V260" s="8"/>
      <c r="W260" s="11" t="s">
        <v>29</v>
      </c>
      <c r="X260" s="29" t="s">
        <v>31</v>
      </c>
      <c r="Y260" s="29"/>
      <c r="Z260" s="29" t="s">
        <v>31</v>
      </c>
      <c r="AA260" s="11"/>
      <c r="AB260" s="13" t="s">
        <v>39</v>
      </c>
    </row>
    <row r="261" spans="1:28" ht="12.75">
      <c r="A261" s="25" t="s">
        <v>40</v>
      </c>
      <c r="B261" s="14" t="s">
        <v>40</v>
      </c>
      <c r="C261" s="16" t="s">
        <v>40</v>
      </c>
      <c r="D261" s="26" t="s">
        <v>40</v>
      </c>
      <c r="E261" s="26"/>
      <c r="F261" s="26" t="s">
        <v>40</v>
      </c>
      <c r="G261" s="26" t="s">
        <v>40</v>
      </c>
      <c r="H261" s="16" t="s">
        <v>40</v>
      </c>
      <c r="I261" s="44"/>
      <c r="J261" s="15"/>
      <c r="K261" s="16"/>
      <c r="L261" s="15"/>
      <c r="M261" s="26" t="s">
        <v>40</v>
      </c>
      <c r="N261" s="15" t="s">
        <v>40</v>
      </c>
      <c r="O261" s="16" t="s">
        <v>40</v>
      </c>
      <c r="P261" s="16" t="s">
        <v>40</v>
      </c>
      <c r="Q261" s="15" t="s">
        <v>40</v>
      </c>
      <c r="R261" s="16" t="s">
        <v>40</v>
      </c>
      <c r="S261" s="16"/>
      <c r="T261" s="16"/>
      <c r="U261" s="15" t="s">
        <v>40</v>
      </c>
      <c r="V261" s="14"/>
      <c r="W261" s="16" t="s">
        <v>40</v>
      </c>
      <c r="X261" s="26"/>
      <c r="Y261" s="26"/>
      <c r="Z261" s="26"/>
      <c r="AA261" s="16"/>
      <c r="AB261" s="14" t="s">
        <v>40</v>
      </c>
    </row>
    <row r="262" spans="1:28" ht="12.75">
      <c r="A262" s="20">
        <v>647</v>
      </c>
      <c r="B262" s="19">
        <v>0</v>
      </c>
      <c r="C262" s="30">
        <v>1.984</v>
      </c>
      <c r="D262" s="35">
        <v>10.2771</v>
      </c>
      <c r="E262" s="35">
        <v>32.4396</v>
      </c>
      <c r="F262" s="35">
        <v>10.2771</v>
      </c>
      <c r="G262" s="35">
        <v>0.21782</v>
      </c>
      <c r="H262" s="30">
        <v>85.9677</v>
      </c>
      <c r="I262" s="42">
        <f aca="true" t="shared" si="16" ref="I262:I274">((999.842594+6.794*10^-2*D262-9.0953*10^-3*D262^2+1.001685*10^-4*D262^3-1.12*10^-6*D262^4+6.536*10^-9*D262^5)+(0.8245-0.00409*D262+7.6438*10^-5*D262^2-8.2467*10^-7*D262^3+5.3875*10^-9*D262^4)*E262+(-5.72466*10^-3+1.0227*10^-4*D262-1.6546*10^-6*D262^2)*E262^1.5+4.8314*10^-4*E262^2)-1000</f>
        <v>24.907505070930938</v>
      </c>
      <c r="J262" s="30">
        <v>1055.2</v>
      </c>
      <c r="K262" s="30">
        <v>234.42294</v>
      </c>
      <c r="L262" s="23">
        <v>5.3798</v>
      </c>
      <c r="U262" s="32">
        <v>0.391</v>
      </c>
      <c r="W262" s="30">
        <v>1.984</v>
      </c>
      <c r="X262" s="35"/>
      <c r="Y262" s="35"/>
      <c r="Z262" s="35"/>
      <c r="AA262" s="30"/>
      <c r="AB262" s="1"/>
    </row>
    <row r="263" spans="1:28" ht="12.75">
      <c r="A263" s="20">
        <v>646</v>
      </c>
      <c r="B263" s="19">
        <v>5</v>
      </c>
      <c r="C263" s="30">
        <v>4.01</v>
      </c>
      <c r="D263" s="35">
        <v>10.2547</v>
      </c>
      <c r="E263" s="35">
        <v>32.4403</v>
      </c>
      <c r="F263" s="35">
        <v>10.2547</v>
      </c>
      <c r="G263" s="35">
        <v>0.29304</v>
      </c>
      <c r="H263" s="30">
        <v>85.9677</v>
      </c>
      <c r="I263" s="42">
        <f t="shared" si="16"/>
        <v>24.91182450051383</v>
      </c>
      <c r="J263" s="30">
        <v>288.1</v>
      </c>
      <c r="K263" s="30">
        <v>234.87425</v>
      </c>
      <c r="L263" s="23">
        <v>5.39018</v>
      </c>
      <c r="U263" s="32"/>
      <c r="W263" s="30">
        <v>4.01</v>
      </c>
      <c r="X263" s="35"/>
      <c r="Y263" s="35"/>
      <c r="Z263" s="35"/>
      <c r="AA263" s="30"/>
      <c r="AB263" s="1"/>
    </row>
    <row r="264" spans="1:27" ht="12.75">
      <c r="A264" s="20">
        <v>645</v>
      </c>
      <c r="B264" s="19">
        <v>10</v>
      </c>
      <c r="C264" s="30">
        <v>10.182</v>
      </c>
      <c r="D264" s="35">
        <v>10.1828</v>
      </c>
      <c r="E264" s="35">
        <v>32.4418</v>
      </c>
      <c r="F264" s="35">
        <v>10.1828</v>
      </c>
      <c r="G264" s="35">
        <v>0.58512</v>
      </c>
      <c r="H264" s="30">
        <v>85.9677</v>
      </c>
      <c r="I264" s="42">
        <f t="shared" si="16"/>
        <v>24.925071926957344</v>
      </c>
      <c r="J264" s="30">
        <v>93.555</v>
      </c>
      <c r="K264" s="30">
        <v>235.261</v>
      </c>
      <c r="L264" s="23">
        <v>5.39912</v>
      </c>
      <c r="U264" s="32">
        <v>0.402</v>
      </c>
      <c r="W264" s="30">
        <v>10.182</v>
      </c>
      <c r="X264" s="35"/>
      <c r="Y264" s="35"/>
      <c r="Z264" s="35"/>
      <c r="AA264" s="30"/>
    </row>
    <row r="265" spans="1:27" ht="12.75">
      <c r="A265" s="20">
        <v>644</v>
      </c>
      <c r="B265" s="19">
        <v>15</v>
      </c>
      <c r="C265" s="30">
        <v>14.701</v>
      </c>
      <c r="D265" s="35">
        <v>10.1313</v>
      </c>
      <c r="E265" s="35">
        <v>32.442</v>
      </c>
      <c r="F265" s="35">
        <v>10.1313</v>
      </c>
      <c r="G265" s="35">
        <v>0.78112</v>
      </c>
      <c r="H265" s="30">
        <v>85.9286</v>
      </c>
      <c r="I265" s="42">
        <f t="shared" si="16"/>
        <v>24.933845965866567</v>
      </c>
      <c r="J265" s="30">
        <v>74.264</v>
      </c>
      <c r="K265" s="30">
        <v>235.75444</v>
      </c>
      <c r="L265" s="23">
        <v>5.41049</v>
      </c>
      <c r="U265" s="32"/>
      <c r="W265" s="30">
        <v>14.701</v>
      </c>
      <c r="X265" s="35"/>
      <c r="Y265" s="35"/>
      <c r="Z265" s="35"/>
      <c r="AA265" s="30"/>
    </row>
    <row r="266" spans="1:27" ht="12.75">
      <c r="A266" s="20">
        <v>643</v>
      </c>
      <c r="B266" s="19">
        <v>20</v>
      </c>
      <c r="C266" s="30">
        <v>20.396</v>
      </c>
      <c r="D266" s="35">
        <v>10.0715</v>
      </c>
      <c r="E266" s="35">
        <v>32.4405</v>
      </c>
      <c r="F266" s="35">
        <v>10.0715</v>
      </c>
      <c r="G266" s="35">
        <v>1.2795</v>
      </c>
      <c r="H266" s="30">
        <v>85.7941</v>
      </c>
      <c r="I266" s="42">
        <f t="shared" si="16"/>
        <v>24.942648213164148</v>
      </c>
      <c r="J266" s="30">
        <v>52.541</v>
      </c>
      <c r="K266" s="30">
        <v>236.15921</v>
      </c>
      <c r="L266" s="23">
        <v>5.41983</v>
      </c>
      <c r="U266" s="32">
        <v>0.421</v>
      </c>
      <c r="W266" s="30">
        <v>20.396</v>
      </c>
      <c r="X266" s="35"/>
      <c r="Y266" s="35"/>
      <c r="Z266" s="35"/>
      <c r="AA266" s="30"/>
    </row>
    <row r="267" spans="1:27" ht="12.75">
      <c r="A267" s="20">
        <v>642</v>
      </c>
      <c r="B267" s="19">
        <v>25</v>
      </c>
      <c r="C267" s="30">
        <v>25.313</v>
      </c>
      <c r="D267" s="35">
        <v>10.0111</v>
      </c>
      <c r="E267" s="35">
        <v>32.4375</v>
      </c>
      <c r="F267" s="35">
        <v>10.0111</v>
      </c>
      <c r="G267" s="35">
        <v>1.753</v>
      </c>
      <c r="H267" s="30">
        <v>85.7243</v>
      </c>
      <c r="I267" s="42">
        <f t="shared" si="16"/>
        <v>24.950341969878764</v>
      </c>
      <c r="J267" s="30">
        <v>39.569</v>
      </c>
      <c r="K267" s="30">
        <v>238.50832</v>
      </c>
      <c r="L267" s="23">
        <v>5.47378</v>
      </c>
      <c r="U267" s="32"/>
      <c r="W267" s="30">
        <v>25.313</v>
      </c>
      <c r="X267" s="35"/>
      <c r="Y267" s="35"/>
      <c r="Z267" s="35"/>
      <c r="AA267" s="30"/>
    </row>
    <row r="268" spans="1:27" ht="12.75">
      <c r="A268" s="20">
        <v>641</v>
      </c>
      <c r="B268" s="19">
        <v>30</v>
      </c>
      <c r="C268" s="30">
        <v>29.627</v>
      </c>
      <c r="D268" s="35">
        <v>9.6955</v>
      </c>
      <c r="E268" s="35">
        <v>32.4379</v>
      </c>
      <c r="F268" s="35">
        <v>9.6955</v>
      </c>
      <c r="G268" s="35">
        <v>2.2289</v>
      </c>
      <c r="H268" s="30">
        <v>85.6713</v>
      </c>
      <c r="I268" s="42">
        <f t="shared" si="16"/>
        <v>25.002462949155642</v>
      </c>
      <c r="J268" s="30">
        <v>30.558</v>
      </c>
      <c r="K268" s="30">
        <v>242.4023</v>
      </c>
      <c r="L268" s="23">
        <v>5.56343</v>
      </c>
      <c r="U268" s="32">
        <v>0.442</v>
      </c>
      <c r="W268" s="30">
        <v>29.627</v>
      </c>
      <c r="X268" s="35"/>
      <c r="Y268" s="35"/>
      <c r="Z268" s="35"/>
      <c r="AA268" s="30"/>
    </row>
    <row r="269" spans="1:27" ht="12.75">
      <c r="A269" s="20">
        <v>640</v>
      </c>
      <c r="B269" s="19">
        <v>25</v>
      </c>
      <c r="C269" s="30">
        <v>35.146</v>
      </c>
      <c r="D269" s="35">
        <v>8.5344</v>
      </c>
      <c r="E269" s="35">
        <v>32.4775</v>
      </c>
      <c r="F269" s="35">
        <v>8.5344</v>
      </c>
      <c r="G269" s="35">
        <v>3.6793</v>
      </c>
      <c r="H269" s="30">
        <v>85.2104</v>
      </c>
      <c r="I269" s="42">
        <f t="shared" si="16"/>
        <v>25.215016194994178</v>
      </c>
      <c r="J269" s="30">
        <v>22.819</v>
      </c>
      <c r="K269" s="30">
        <v>247.32814</v>
      </c>
      <c r="L269" s="23">
        <v>5.67767</v>
      </c>
      <c r="U269" s="32"/>
      <c r="W269" s="30">
        <v>35.146</v>
      </c>
      <c r="X269" s="35"/>
      <c r="Y269" s="35"/>
      <c r="Z269" s="35"/>
      <c r="AA269" s="30"/>
    </row>
    <row r="270" spans="1:27" ht="12.75">
      <c r="A270" s="20">
        <v>639</v>
      </c>
      <c r="B270" s="19">
        <v>40</v>
      </c>
      <c r="C270" s="30">
        <v>40.283</v>
      </c>
      <c r="D270" s="35">
        <v>8.1357</v>
      </c>
      <c r="E270" s="35">
        <v>32.4984</v>
      </c>
      <c r="F270" s="35">
        <v>8.1357</v>
      </c>
      <c r="G270" s="35">
        <v>4.347</v>
      </c>
      <c r="H270" s="30">
        <v>85.2864</v>
      </c>
      <c r="I270" s="42">
        <f t="shared" si="16"/>
        <v>25.29043539336749</v>
      </c>
      <c r="J270" s="30">
        <v>14.952</v>
      </c>
      <c r="K270" s="30">
        <v>244.62312</v>
      </c>
      <c r="L270" s="23">
        <v>5.61598</v>
      </c>
      <c r="U270" s="32"/>
      <c r="W270" s="30">
        <v>40.283</v>
      </c>
      <c r="X270" s="35"/>
      <c r="Y270" s="35"/>
      <c r="Z270" s="35"/>
      <c r="AA270" s="30"/>
    </row>
    <row r="271" spans="1:27" ht="12.75">
      <c r="A271" s="20">
        <v>638</v>
      </c>
      <c r="B271" s="19">
        <v>50</v>
      </c>
      <c r="C271" s="30">
        <v>48.795</v>
      </c>
      <c r="D271" s="35">
        <v>7.7253</v>
      </c>
      <c r="E271" s="35">
        <v>32.5042</v>
      </c>
      <c r="F271" s="35">
        <v>7.7253</v>
      </c>
      <c r="G271" s="35">
        <v>3.3322</v>
      </c>
      <c r="H271" s="30">
        <v>86.4751</v>
      </c>
      <c r="I271" s="42">
        <f t="shared" si="16"/>
        <v>25.35395098518984</v>
      </c>
      <c r="J271" s="30">
        <v>6.0762</v>
      </c>
      <c r="K271" s="30">
        <v>241.97292</v>
      </c>
      <c r="L271" s="23">
        <v>5.55548</v>
      </c>
      <c r="U271" s="32"/>
      <c r="W271" s="30">
        <v>48.795</v>
      </c>
      <c r="X271" s="35"/>
      <c r="Y271" s="35"/>
      <c r="Z271" s="35"/>
      <c r="AA271" s="30"/>
    </row>
    <row r="272" spans="1:27" ht="12.75">
      <c r="A272" s="20">
        <v>637</v>
      </c>
      <c r="B272" s="19">
        <v>100</v>
      </c>
      <c r="C272" s="30">
        <v>100.757</v>
      </c>
      <c r="D272" s="35">
        <v>6.4014</v>
      </c>
      <c r="E272" s="35">
        <v>32.5523</v>
      </c>
      <c r="F272" s="35">
        <v>6.4014</v>
      </c>
      <c r="G272" s="35">
        <v>0.13619</v>
      </c>
      <c r="H272" s="30">
        <v>89.3084</v>
      </c>
      <c r="I272" s="42">
        <f t="shared" si="16"/>
        <v>25.569314627971153</v>
      </c>
      <c r="J272" s="30">
        <v>0.79242</v>
      </c>
      <c r="K272" s="30">
        <v>232.79103</v>
      </c>
      <c r="L272" s="23">
        <v>5.3458</v>
      </c>
      <c r="W272" s="30">
        <v>100.757</v>
      </c>
      <c r="X272" s="35"/>
      <c r="Y272" s="35"/>
      <c r="Z272" s="35"/>
      <c r="AA272" s="30"/>
    </row>
    <row r="273" spans="1:27" ht="12.75">
      <c r="A273" s="20">
        <v>636</v>
      </c>
      <c r="B273" s="19">
        <v>175</v>
      </c>
      <c r="C273" s="30">
        <v>177.871</v>
      </c>
      <c r="D273" s="35">
        <v>5.8761</v>
      </c>
      <c r="E273" s="35">
        <v>33.6764</v>
      </c>
      <c r="F273" s="35">
        <v>5.8761</v>
      </c>
      <c r="G273" s="35">
        <v>0.026302</v>
      </c>
      <c r="H273" s="30">
        <v>89.4409</v>
      </c>
      <c r="I273" s="42">
        <f t="shared" si="16"/>
        <v>26.522548118354962</v>
      </c>
      <c r="J273" s="30">
        <v>0.54571</v>
      </c>
      <c r="K273" s="30">
        <v>132.27983</v>
      </c>
      <c r="L273" s="23">
        <v>3.04049</v>
      </c>
      <c r="W273" s="30">
        <v>177.871</v>
      </c>
      <c r="X273" s="35"/>
      <c r="Y273" s="35"/>
      <c r="Z273" s="35"/>
      <c r="AA273" s="30"/>
    </row>
    <row r="274" spans="1:27" ht="12.75">
      <c r="A274" s="20">
        <v>635</v>
      </c>
      <c r="B274" s="19">
        <v>200</v>
      </c>
      <c r="C274" s="30">
        <v>202.315</v>
      </c>
      <c r="D274" s="35">
        <v>5.8692</v>
      </c>
      <c r="E274" s="35">
        <v>33.8546</v>
      </c>
      <c r="F274" s="35">
        <v>5.8692</v>
      </c>
      <c r="G274" s="35">
        <v>0.02908</v>
      </c>
      <c r="H274" s="30">
        <v>89.3514</v>
      </c>
      <c r="I274" s="42">
        <f t="shared" si="16"/>
        <v>26.66425484482147</v>
      </c>
      <c r="J274" s="30">
        <v>0.53969</v>
      </c>
      <c r="K274" s="30">
        <v>108.76114</v>
      </c>
      <c r="L274" s="23">
        <v>2.50025</v>
      </c>
      <c r="W274" s="30">
        <v>202.315</v>
      </c>
      <c r="X274" s="35"/>
      <c r="Y274" s="35"/>
      <c r="Z274" s="35"/>
      <c r="AA274" s="30"/>
    </row>
    <row r="277" spans="2:28" ht="12.75">
      <c r="B277" s="60" t="s">
        <v>160</v>
      </c>
      <c r="AB277" s="1"/>
    </row>
    <row r="278" spans="2:28" ht="12.75">
      <c r="B278" s="60" t="s">
        <v>161</v>
      </c>
      <c r="AB278" s="1"/>
    </row>
    <row r="279" spans="2:28" ht="12.75">
      <c r="B279" s="60" t="s">
        <v>162</v>
      </c>
      <c r="AB279" s="1"/>
    </row>
    <row r="280" ht="12.75">
      <c r="AB280" s="1"/>
    </row>
    <row r="281" spans="2:27" ht="12.75">
      <c r="B281" s="8" t="s">
        <v>3</v>
      </c>
      <c r="C281" s="31" t="s">
        <v>4</v>
      </c>
      <c r="D281" s="34" t="s">
        <v>4</v>
      </c>
      <c r="E281" s="34" t="s">
        <v>4</v>
      </c>
      <c r="F281" s="34" t="s">
        <v>4</v>
      </c>
      <c r="G281" s="34" t="s">
        <v>4</v>
      </c>
      <c r="H281" s="45" t="s">
        <v>4</v>
      </c>
      <c r="I281" s="43"/>
      <c r="J281" s="9" t="s">
        <v>4</v>
      </c>
      <c r="K281" s="31" t="s">
        <v>4</v>
      </c>
      <c r="L281" s="9" t="s">
        <v>4</v>
      </c>
      <c r="M281" s="29" t="s">
        <v>5</v>
      </c>
      <c r="N281" s="12"/>
      <c r="O281" s="3"/>
      <c r="P281" s="3"/>
      <c r="R281" s="3"/>
      <c r="S281" s="3"/>
      <c r="T281" s="3"/>
      <c r="V281" s="3"/>
      <c r="W281" s="31" t="s">
        <v>4</v>
      </c>
      <c r="X281" s="34"/>
      <c r="Y281" s="34"/>
      <c r="Z281" s="34"/>
      <c r="AA281" s="31"/>
    </row>
    <row r="282" spans="2:28" ht="12.75">
      <c r="B282" s="8" t="s">
        <v>7</v>
      </c>
      <c r="C282" s="11" t="s">
        <v>7</v>
      </c>
      <c r="D282" s="34" t="s">
        <v>8</v>
      </c>
      <c r="E282" s="34" t="s">
        <v>9</v>
      </c>
      <c r="F282" s="34" t="s">
        <v>8</v>
      </c>
      <c r="G282" s="34" t="s">
        <v>10</v>
      </c>
      <c r="H282" s="31" t="s">
        <v>11</v>
      </c>
      <c r="I282" s="43" t="s">
        <v>12</v>
      </c>
      <c r="J282" s="39" t="s">
        <v>13</v>
      </c>
      <c r="K282" s="31" t="s">
        <v>14</v>
      </c>
      <c r="L282" s="9" t="s">
        <v>14</v>
      </c>
      <c r="M282" s="29" t="s">
        <v>15</v>
      </c>
      <c r="N282" s="12" t="s">
        <v>14</v>
      </c>
      <c r="O282" s="11" t="s">
        <v>14</v>
      </c>
      <c r="P282" s="11" t="s">
        <v>16</v>
      </c>
      <c r="Q282" s="12" t="s">
        <v>17</v>
      </c>
      <c r="R282" s="11" t="s">
        <v>18</v>
      </c>
      <c r="S282" s="11" t="s">
        <v>19</v>
      </c>
      <c r="T282" s="11"/>
      <c r="U282" s="9" t="s">
        <v>21</v>
      </c>
      <c r="V282" s="8" t="s">
        <v>129</v>
      </c>
      <c r="W282" s="11" t="s">
        <v>7</v>
      </c>
      <c r="X282" s="29" t="s">
        <v>23</v>
      </c>
      <c r="Y282" s="29"/>
      <c r="Z282" s="29" t="s">
        <v>25</v>
      </c>
      <c r="AA282" s="11"/>
      <c r="AB282" s="1"/>
    </row>
    <row r="283" spans="1:28" ht="12.75">
      <c r="A283" s="22" t="s">
        <v>27</v>
      </c>
      <c r="B283" s="8" t="s">
        <v>28</v>
      </c>
      <c r="C283" s="11" t="s">
        <v>29</v>
      </c>
      <c r="D283" s="34" t="s">
        <v>30</v>
      </c>
      <c r="E283" s="34"/>
      <c r="F283" s="34" t="s">
        <v>30</v>
      </c>
      <c r="G283" s="34"/>
      <c r="H283" s="31"/>
      <c r="I283" s="42"/>
      <c r="J283" s="9"/>
      <c r="K283" s="31" t="s">
        <v>31</v>
      </c>
      <c r="L283" s="9" t="s">
        <v>32</v>
      </c>
      <c r="N283" s="46" t="s">
        <v>33</v>
      </c>
      <c r="O283" s="11" t="s">
        <v>34</v>
      </c>
      <c r="P283" s="11" t="s">
        <v>35</v>
      </c>
      <c r="Q283" s="12" t="s">
        <v>35</v>
      </c>
      <c r="R283" s="11" t="s">
        <v>35</v>
      </c>
      <c r="S283" s="11"/>
      <c r="T283" s="11"/>
      <c r="U283" s="9" t="s">
        <v>36</v>
      </c>
      <c r="V283" s="8"/>
      <c r="W283" s="11" t="s">
        <v>29</v>
      </c>
      <c r="X283" s="29" t="s">
        <v>31</v>
      </c>
      <c r="Y283" s="29"/>
      <c r="Z283" s="29" t="s">
        <v>31</v>
      </c>
      <c r="AA283" s="11"/>
      <c r="AB283" s="13" t="s">
        <v>39</v>
      </c>
    </row>
    <row r="284" spans="1:28" ht="12.75">
      <c r="A284" s="25" t="s">
        <v>40</v>
      </c>
      <c r="B284" s="14" t="s">
        <v>40</v>
      </c>
      <c r="C284" s="16" t="s">
        <v>40</v>
      </c>
      <c r="D284" s="26" t="s">
        <v>40</v>
      </c>
      <c r="E284" s="26"/>
      <c r="F284" s="26" t="s">
        <v>40</v>
      </c>
      <c r="G284" s="26" t="s">
        <v>40</v>
      </c>
      <c r="H284" s="16" t="s">
        <v>40</v>
      </c>
      <c r="I284" s="44"/>
      <c r="J284" s="15"/>
      <c r="K284" s="16"/>
      <c r="L284" s="15"/>
      <c r="M284" s="26" t="s">
        <v>40</v>
      </c>
      <c r="N284" s="15" t="s">
        <v>40</v>
      </c>
      <c r="O284" s="16" t="s">
        <v>40</v>
      </c>
      <c r="P284" s="16" t="s">
        <v>40</v>
      </c>
      <c r="Q284" s="15" t="s">
        <v>40</v>
      </c>
      <c r="R284" s="16" t="s">
        <v>40</v>
      </c>
      <c r="S284" s="16"/>
      <c r="T284" s="16"/>
      <c r="U284" s="15" t="s">
        <v>40</v>
      </c>
      <c r="V284" s="14"/>
      <c r="W284" s="16" t="s">
        <v>40</v>
      </c>
      <c r="X284" s="26"/>
      <c r="Y284" s="26"/>
      <c r="Z284" s="26"/>
      <c r="AA284" s="16"/>
      <c r="AB284" s="14" t="s">
        <v>40</v>
      </c>
    </row>
    <row r="285" spans="1:27" ht="12.75">
      <c r="A285" s="20">
        <v>671</v>
      </c>
      <c r="B285" s="19">
        <v>0</v>
      </c>
      <c r="C285" s="30">
        <v>3.622</v>
      </c>
      <c r="D285" s="35">
        <v>10.1365</v>
      </c>
      <c r="E285" s="35">
        <v>32.4371</v>
      </c>
      <c r="F285" s="35">
        <v>10.1365</v>
      </c>
      <c r="G285" s="35">
        <v>2.1212</v>
      </c>
      <c r="H285" s="30">
        <v>85.6364</v>
      </c>
      <c r="I285" s="42">
        <f aca="true" t="shared" si="17" ref="I285:I308">((999.842594+6.794*10^-2*D285-9.0953*10^-3*D285^2+1.001685*10^-4*D285^3-1.12*10^-6*D285^4+6.536*10^-9*D285^5)+(0.8245-0.00409*D285+7.6438*10^-5*D285^2-8.2467*10^-7*D285^3+5.3875*10^-9*D285^4)*E285+(-5.72466*10^-3+1.0227*10^-4*D285-1.6546*10^-6*D285^2)*E285^1.5+4.8314*10^-4*E285^2)-1000</f>
        <v>24.929155359684273</v>
      </c>
      <c r="K285" s="30">
        <v>261.22398</v>
      </c>
      <c r="L285" s="23">
        <v>5.99498</v>
      </c>
      <c r="N285" s="46">
        <v>6.749</v>
      </c>
      <c r="P285" s="30">
        <v>7.946224</v>
      </c>
      <c r="Q285" s="23">
        <v>1.012887</v>
      </c>
      <c r="R285" s="30">
        <v>13.42489</v>
      </c>
      <c r="S285" s="23">
        <f aca="true" t="shared" si="18" ref="S285:S308">R285/P285</f>
        <v>1.6894678529072424</v>
      </c>
      <c r="T285" s="23">
        <f aca="true" t="shared" si="19" ref="T285:T308">P285/Q285</f>
        <v>7.8451238884495496</v>
      </c>
      <c r="W285" s="30">
        <v>3.622</v>
      </c>
      <c r="X285" s="35">
        <v>2183.8223712012505</v>
      </c>
      <c r="Y285" s="35"/>
      <c r="Z285" s="78">
        <v>2009.4961697729334</v>
      </c>
      <c r="AA285" s="56"/>
    </row>
    <row r="286" spans="1:27" ht="12.75">
      <c r="A286" s="20">
        <v>670</v>
      </c>
      <c r="B286" s="19">
        <v>10</v>
      </c>
      <c r="C286" s="30">
        <v>10.605</v>
      </c>
      <c r="D286" s="35">
        <v>10.1277</v>
      </c>
      <c r="E286" s="35">
        <v>32.4409</v>
      </c>
      <c r="F286" s="35">
        <v>10.1277</v>
      </c>
      <c r="G286" s="35">
        <v>2.131</v>
      </c>
      <c r="H286" s="30">
        <v>85.6364</v>
      </c>
      <c r="I286" s="42">
        <f t="shared" si="17"/>
        <v>24.933589411351704</v>
      </c>
      <c r="K286" s="30">
        <v>261.69046</v>
      </c>
      <c r="L286" s="23">
        <v>6.00571</v>
      </c>
      <c r="N286" s="46">
        <v>6.772</v>
      </c>
      <c r="P286" s="30">
        <v>7.997578</v>
      </c>
      <c r="Q286" s="23">
        <v>1.008402</v>
      </c>
      <c r="R286" s="30">
        <v>13.26226</v>
      </c>
      <c r="S286" s="23">
        <f t="shared" si="18"/>
        <v>1.6582845456461943</v>
      </c>
      <c r="T286" s="23">
        <f t="shared" si="19"/>
        <v>7.930942223438668</v>
      </c>
      <c r="U286" s="2">
        <v>0.388</v>
      </c>
      <c r="W286" s="30">
        <v>10.605</v>
      </c>
      <c r="X286" s="35">
        <v>2196.1363121854</v>
      </c>
      <c r="Y286" s="35"/>
      <c r="Z286" s="78">
        <v>2005.2605789442991</v>
      </c>
      <c r="AA286" s="56"/>
    </row>
    <row r="287" spans="1:27" ht="12.75">
      <c r="A287" s="20">
        <v>669</v>
      </c>
      <c r="B287" s="19">
        <v>25</v>
      </c>
      <c r="C287" s="30">
        <v>24.234</v>
      </c>
      <c r="D287" s="35">
        <v>10.0134</v>
      </c>
      <c r="E287" s="35">
        <v>32.4456</v>
      </c>
      <c r="F287" s="35">
        <v>10.0134</v>
      </c>
      <c r="G287" s="35">
        <v>2.5101</v>
      </c>
      <c r="H287" s="30">
        <v>85.4928</v>
      </c>
      <c r="I287" s="42">
        <f t="shared" si="17"/>
        <v>24.956280245018206</v>
      </c>
      <c r="K287" s="30">
        <v>262.62682</v>
      </c>
      <c r="L287" s="23">
        <v>6.02734</v>
      </c>
      <c r="N287" s="46">
        <v>6.805</v>
      </c>
      <c r="P287" s="30">
        <v>7.941597</v>
      </c>
      <c r="Q287" s="23">
        <v>1.018232</v>
      </c>
      <c r="R287" s="30">
        <v>13.0994</v>
      </c>
      <c r="S287" s="23">
        <f t="shared" si="18"/>
        <v>1.649466725647247</v>
      </c>
      <c r="T287" s="23">
        <f t="shared" si="19"/>
        <v>7.79939836893753</v>
      </c>
      <c r="W287" s="30">
        <v>24.234</v>
      </c>
      <c r="X287" s="35">
        <v>2196.2664595291353</v>
      </c>
      <c r="Y287" s="35"/>
      <c r="Z287" s="78">
        <v>2006.055064915935</v>
      </c>
      <c r="AA287" s="56"/>
    </row>
    <row r="288" spans="1:27" ht="12.75">
      <c r="A288" s="20">
        <v>668</v>
      </c>
      <c r="B288" s="19">
        <v>50</v>
      </c>
      <c r="C288" s="30">
        <v>49.153</v>
      </c>
      <c r="D288" s="35">
        <v>7.989</v>
      </c>
      <c r="E288" s="35">
        <v>32.4951</v>
      </c>
      <c r="F288" s="35">
        <v>7.989</v>
      </c>
      <c r="G288" s="35">
        <v>5.925</v>
      </c>
      <c r="H288" s="30">
        <v>84.8783</v>
      </c>
      <c r="I288" s="42">
        <f t="shared" si="17"/>
        <v>25.309133510047104</v>
      </c>
      <c r="K288" s="30">
        <v>276.41474</v>
      </c>
      <c r="L288" s="23">
        <v>6.34596</v>
      </c>
      <c r="N288" s="46">
        <v>7.162</v>
      </c>
      <c r="P288" s="30">
        <v>9.067251</v>
      </c>
      <c r="Q288" s="23">
        <v>1.085257</v>
      </c>
      <c r="R288" s="30">
        <v>14.6106</v>
      </c>
      <c r="S288" s="23">
        <f t="shared" si="18"/>
        <v>1.6113593855513648</v>
      </c>
      <c r="T288" s="23">
        <f t="shared" si="19"/>
        <v>8.354934361169752</v>
      </c>
      <c r="W288" s="30">
        <v>49.153</v>
      </c>
      <c r="X288" s="35">
        <v>2188.497664241574</v>
      </c>
      <c r="Y288" s="35"/>
      <c r="Z288" s="78">
        <v>2017.7302063731768</v>
      </c>
      <c r="AA288" s="56"/>
    </row>
    <row r="289" spans="1:27" ht="12.75">
      <c r="A289" s="20">
        <v>667</v>
      </c>
      <c r="B289" s="19">
        <v>75</v>
      </c>
      <c r="C289" s="30">
        <v>75.633</v>
      </c>
      <c r="D289" s="35">
        <v>6.9764</v>
      </c>
      <c r="E289" s="35">
        <v>32.5156</v>
      </c>
      <c r="F289" s="35">
        <v>6.9764</v>
      </c>
      <c r="G289" s="35">
        <v>0.42924</v>
      </c>
      <c r="H289" s="30">
        <v>88.9373</v>
      </c>
      <c r="I289" s="42">
        <f t="shared" si="17"/>
        <v>25.465715179254175</v>
      </c>
      <c r="K289" s="30">
        <v>266.36441</v>
      </c>
      <c r="L289" s="23">
        <v>6.11616</v>
      </c>
      <c r="N289" s="46">
        <v>6.929</v>
      </c>
      <c r="P289" s="30">
        <v>11.27089</v>
      </c>
      <c r="Q289" s="23">
        <v>1.256646</v>
      </c>
      <c r="R289" s="30">
        <v>15.95803</v>
      </c>
      <c r="S289" s="23">
        <f t="shared" si="18"/>
        <v>1.4158624562922717</v>
      </c>
      <c r="T289" s="23">
        <f t="shared" si="19"/>
        <v>8.969025485299758</v>
      </c>
      <c r="W289" s="30">
        <v>75.633</v>
      </c>
      <c r="X289" s="35">
        <v>2192.5222205632226</v>
      </c>
      <c r="Y289" s="35"/>
      <c r="Z289" s="78">
        <v>2043.0206760622225</v>
      </c>
      <c r="AA289" s="56"/>
    </row>
    <row r="290" spans="1:27" ht="12.75">
      <c r="A290" s="20">
        <v>666</v>
      </c>
      <c r="B290" s="19">
        <v>100</v>
      </c>
      <c r="C290" s="30">
        <v>100.39</v>
      </c>
      <c r="D290" s="35">
        <v>6.3296</v>
      </c>
      <c r="E290" s="35">
        <v>32.5651</v>
      </c>
      <c r="F290" s="35">
        <v>6.3296</v>
      </c>
      <c r="G290" s="35">
        <v>0.13447</v>
      </c>
      <c r="H290" s="30">
        <v>89.0717</v>
      </c>
      <c r="I290" s="42">
        <f t="shared" si="17"/>
        <v>25.58847665968051</v>
      </c>
      <c r="K290" s="30">
        <v>260.39576</v>
      </c>
      <c r="L290" s="23">
        <v>5.97983</v>
      </c>
      <c r="N290" s="46">
        <v>6.797</v>
      </c>
      <c r="P290" s="30">
        <v>14.56026</v>
      </c>
      <c r="Q290" s="23">
        <v>1.375309</v>
      </c>
      <c r="R290" s="30">
        <v>18.31822</v>
      </c>
      <c r="S290" s="23">
        <f t="shared" si="18"/>
        <v>1.2580970394759434</v>
      </c>
      <c r="T290" s="23">
        <f t="shared" si="19"/>
        <v>10.586900834648796</v>
      </c>
      <c r="W290" s="30">
        <v>100.39</v>
      </c>
      <c r="X290" s="35">
        <v>2187.726791513298</v>
      </c>
      <c r="Y290" s="35"/>
      <c r="Z290" s="78">
        <v>2050.4932468886436</v>
      </c>
      <c r="AA290" s="56"/>
    </row>
    <row r="291" spans="1:27" ht="12.75">
      <c r="A291" s="20">
        <v>665</v>
      </c>
      <c r="B291" s="19">
        <v>125</v>
      </c>
      <c r="C291" s="30">
        <v>125.056</v>
      </c>
      <c r="D291" s="35">
        <v>5.6846</v>
      </c>
      <c r="E291" s="35">
        <v>32.8478</v>
      </c>
      <c r="F291" s="35">
        <v>5.6846</v>
      </c>
      <c r="G291" s="35">
        <v>0.066236</v>
      </c>
      <c r="H291" s="30">
        <v>89.1276</v>
      </c>
      <c r="I291" s="42">
        <f t="shared" si="17"/>
        <v>25.890759761812433</v>
      </c>
      <c r="K291" s="30">
        <v>235.83774</v>
      </c>
      <c r="L291" s="23">
        <v>5.41746</v>
      </c>
      <c r="N291" s="46">
        <v>6.145</v>
      </c>
      <c r="P291" s="30">
        <v>18.73009</v>
      </c>
      <c r="Q291" s="23">
        <v>1.630059</v>
      </c>
      <c r="R291" s="30">
        <v>25.75641</v>
      </c>
      <c r="S291" s="23">
        <f t="shared" si="18"/>
        <v>1.3751354104545146</v>
      </c>
      <c r="T291" s="23">
        <f t="shared" si="19"/>
        <v>11.490436849218343</v>
      </c>
      <c r="W291" s="30">
        <v>125.056</v>
      </c>
      <c r="X291" s="35">
        <v>2208.7205591911534</v>
      </c>
      <c r="Y291" s="35"/>
      <c r="Z291" s="78">
        <v>2090.1074781444036</v>
      </c>
      <c r="AA291" s="56"/>
    </row>
    <row r="292" spans="1:27" ht="12.75">
      <c r="A292" s="20">
        <v>664</v>
      </c>
      <c r="B292" s="19">
        <v>150</v>
      </c>
      <c r="C292" s="30">
        <v>150.089</v>
      </c>
      <c r="D292" s="35">
        <v>5.8554</v>
      </c>
      <c r="E292" s="35">
        <v>33.4057</v>
      </c>
      <c r="F292" s="35">
        <v>5.8554</v>
      </c>
      <c r="G292" s="35">
        <v>0.055567</v>
      </c>
      <c r="H292" s="30">
        <v>89.1984</v>
      </c>
      <c r="I292" s="42">
        <f t="shared" si="17"/>
        <v>26.311139932537344</v>
      </c>
      <c r="K292" s="30">
        <v>177.06593</v>
      </c>
      <c r="L292" s="23">
        <v>4.06908</v>
      </c>
      <c r="N292" s="46">
        <v>4.586</v>
      </c>
      <c r="P292" s="30">
        <v>25.54274</v>
      </c>
      <c r="Q292" s="23">
        <v>1.971614</v>
      </c>
      <c r="R292" s="30">
        <v>38.20263</v>
      </c>
      <c r="S292" s="23">
        <f t="shared" si="18"/>
        <v>1.4956355504538668</v>
      </c>
      <c r="T292" s="23">
        <f t="shared" si="19"/>
        <v>12.955243774897115</v>
      </c>
      <c r="W292" s="30">
        <v>150.089</v>
      </c>
      <c r="X292" s="35">
        <v>2231.385218535883</v>
      </c>
      <c r="Y292" s="35"/>
      <c r="Z292" s="78">
        <v>2150.6785282791884</v>
      </c>
      <c r="AA292" s="56"/>
    </row>
    <row r="293" spans="1:27" ht="12.75">
      <c r="A293" s="20">
        <v>663</v>
      </c>
      <c r="B293" s="19">
        <v>175</v>
      </c>
      <c r="C293" s="30">
        <v>176.395</v>
      </c>
      <c r="D293" s="35">
        <v>6.0276</v>
      </c>
      <c r="E293" s="35">
        <v>33.7726</v>
      </c>
      <c r="F293" s="35">
        <v>6.0276</v>
      </c>
      <c r="G293" s="35">
        <v>0.051612</v>
      </c>
      <c r="H293" s="30">
        <v>89.1255</v>
      </c>
      <c r="I293" s="42">
        <f t="shared" si="17"/>
        <v>26.5797100693037</v>
      </c>
      <c r="K293" s="30">
        <v>138.23434</v>
      </c>
      <c r="L293" s="23">
        <v>3.17754</v>
      </c>
      <c r="N293" s="46">
        <v>3.597</v>
      </c>
      <c r="P293" s="30">
        <v>29.82004</v>
      </c>
      <c r="Q293" s="23">
        <v>2.176024</v>
      </c>
      <c r="R293" s="30">
        <v>47.50307</v>
      </c>
      <c r="S293" s="23">
        <f t="shared" si="18"/>
        <v>1.5929914916277779</v>
      </c>
      <c r="T293" s="23">
        <f t="shared" si="19"/>
        <v>13.70391135391889</v>
      </c>
      <c r="W293" s="30">
        <v>176.395</v>
      </c>
      <c r="X293" s="35">
        <v>2271.511646876185</v>
      </c>
      <c r="Y293" s="35"/>
      <c r="Z293" s="78">
        <v>2197.842377489601</v>
      </c>
      <c r="AA293" s="56"/>
    </row>
    <row r="294" spans="1:27" ht="12.75">
      <c r="A294" s="20">
        <v>662</v>
      </c>
      <c r="B294" s="19">
        <v>200</v>
      </c>
      <c r="C294" s="30">
        <v>199.719</v>
      </c>
      <c r="D294" s="35">
        <v>5.8539</v>
      </c>
      <c r="E294" s="35">
        <v>33.8613</v>
      </c>
      <c r="F294" s="35">
        <v>5.8539</v>
      </c>
      <c r="G294" s="35">
        <v>0.048744</v>
      </c>
      <c r="H294" s="30">
        <v>89.0595</v>
      </c>
      <c r="I294" s="42">
        <f t="shared" si="17"/>
        <v>26.67144469848222</v>
      </c>
      <c r="K294" s="30">
        <v>119.48826</v>
      </c>
      <c r="L294" s="23">
        <v>2.74687</v>
      </c>
      <c r="N294" s="46">
        <v>3.101</v>
      </c>
      <c r="P294" s="30">
        <v>32.24182</v>
      </c>
      <c r="Q294" s="23">
        <v>2.337795</v>
      </c>
      <c r="R294" s="30">
        <v>54.27554</v>
      </c>
      <c r="S294" s="23">
        <f t="shared" si="18"/>
        <v>1.6833894612649039</v>
      </c>
      <c r="T294" s="23">
        <f t="shared" si="19"/>
        <v>13.791551440566858</v>
      </c>
      <c r="W294" s="30">
        <v>199.719</v>
      </c>
      <c r="X294" s="35">
        <v>2271.541680878585</v>
      </c>
      <c r="Y294" s="35"/>
      <c r="Z294" s="78">
        <v>2217.50665792505</v>
      </c>
      <c r="AA294" s="56"/>
    </row>
    <row r="295" spans="1:27" ht="12.75">
      <c r="A295" s="20">
        <v>661</v>
      </c>
      <c r="B295" s="19">
        <v>250</v>
      </c>
      <c r="C295" s="30">
        <v>248.89</v>
      </c>
      <c r="D295" s="35">
        <v>5.3873</v>
      </c>
      <c r="E295" s="35">
        <v>33.8975</v>
      </c>
      <c r="F295" s="35">
        <v>5.3873</v>
      </c>
      <c r="G295" s="35">
        <v>0.052727</v>
      </c>
      <c r="H295" s="30">
        <v>89.0397</v>
      </c>
      <c r="I295" s="42">
        <f t="shared" si="17"/>
        <v>26.75656142339153</v>
      </c>
      <c r="K295" s="30">
        <v>96.46617</v>
      </c>
      <c r="L295" s="23">
        <v>2.21781</v>
      </c>
      <c r="N295" s="46">
        <v>2.5</v>
      </c>
      <c r="P295" s="30">
        <v>35.44582</v>
      </c>
      <c r="Q295" s="23">
        <v>2.549177</v>
      </c>
      <c r="R295" s="30">
        <v>64.23056</v>
      </c>
      <c r="S295" s="23">
        <f t="shared" si="18"/>
        <v>1.8120771363167787</v>
      </c>
      <c r="T295" s="23">
        <f t="shared" si="19"/>
        <v>13.904809277660986</v>
      </c>
      <c r="W295" s="30">
        <v>248.89</v>
      </c>
      <c r="X295" s="35">
        <v>2287.6476877309647</v>
      </c>
      <c r="Y295" s="35"/>
      <c r="Z295" s="78">
        <v>2247.428708485065</v>
      </c>
      <c r="AA295" s="56"/>
    </row>
    <row r="296" spans="1:27" ht="12.75">
      <c r="A296" s="20">
        <v>660</v>
      </c>
      <c r="B296" s="19">
        <v>300</v>
      </c>
      <c r="C296" s="30">
        <v>299.644</v>
      </c>
      <c r="D296" s="35">
        <v>4.9365</v>
      </c>
      <c r="E296" s="35">
        <v>33.9161</v>
      </c>
      <c r="F296" s="35">
        <v>4.9365</v>
      </c>
      <c r="G296" s="35">
        <v>0.052964</v>
      </c>
      <c r="H296" s="30">
        <v>89.1274</v>
      </c>
      <c r="I296" s="42">
        <f t="shared" si="17"/>
        <v>26.823491214168598</v>
      </c>
      <c r="K296" s="30">
        <v>78.34452</v>
      </c>
      <c r="L296" s="23">
        <v>1.8013</v>
      </c>
      <c r="N296" s="46">
        <v>2.026</v>
      </c>
      <c r="P296" s="30">
        <v>38.16277</v>
      </c>
      <c r="Q296" s="23">
        <v>2.727342</v>
      </c>
      <c r="R296" s="30">
        <v>72.68295</v>
      </c>
      <c r="S296" s="23">
        <f t="shared" si="18"/>
        <v>1.9045512157529445</v>
      </c>
      <c r="T296" s="23">
        <f t="shared" si="19"/>
        <v>13.992660253096238</v>
      </c>
      <c r="W296" s="30">
        <v>299.644</v>
      </c>
      <c r="X296" s="35">
        <v>2292.779167344018</v>
      </c>
      <c r="Y296" s="35"/>
      <c r="Z296" s="78">
        <v>2285.2052065267335</v>
      </c>
      <c r="AA296" s="56"/>
    </row>
    <row r="297" spans="1:27" ht="12.75">
      <c r="A297" s="20">
        <v>659</v>
      </c>
      <c r="B297" s="19">
        <v>400</v>
      </c>
      <c r="C297" s="30">
        <v>401.534</v>
      </c>
      <c r="D297" s="35">
        <v>4.3728</v>
      </c>
      <c r="E297" s="35">
        <v>34.0028</v>
      </c>
      <c r="F297" s="35">
        <v>4.3728</v>
      </c>
      <c r="G297" s="35">
        <v>0.055565</v>
      </c>
      <c r="H297" s="30">
        <v>89.2754</v>
      </c>
      <c r="I297" s="42">
        <f t="shared" si="17"/>
        <v>26.95427335357681</v>
      </c>
      <c r="K297" s="30">
        <v>52.03557</v>
      </c>
      <c r="L297" s="23">
        <v>1.19656</v>
      </c>
      <c r="N297" s="46">
        <v>1.327</v>
      </c>
      <c r="P297" s="30">
        <v>41.50268</v>
      </c>
      <c r="Q297" s="23">
        <v>2.972368</v>
      </c>
      <c r="R297" s="30">
        <v>90.24776</v>
      </c>
      <c r="S297" s="23">
        <f t="shared" si="18"/>
        <v>2.174504393451218</v>
      </c>
      <c r="T297" s="23">
        <f t="shared" si="19"/>
        <v>13.962833673354039</v>
      </c>
      <c r="W297" s="30">
        <v>401.534</v>
      </c>
      <c r="X297" s="35">
        <v>2310.2955553091897</v>
      </c>
      <c r="Y297" s="35"/>
      <c r="Z297" s="78">
        <v>2308.249350703493</v>
      </c>
      <c r="AA297" s="56"/>
    </row>
    <row r="298" spans="1:27" ht="12.75">
      <c r="A298" s="20">
        <v>658</v>
      </c>
      <c r="B298" s="19">
        <v>600</v>
      </c>
      <c r="C298" s="30">
        <v>600.015</v>
      </c>
      <c r="D298" s="35">
        <v>3.834</v>
      </c>
      <c r="E298" s="35">
        <v>34.1698</v>
      </c>
      <c r="F298" s="35">
        <v>3.834</v>
      </c>
      <c r="G298" s="35">
        <v>0.057624</v>
      </c>
      <c r="H298" s="30">
        <v>89.3786</v>
      </c>
      <c r="I298" s="42">
        <f t="shared" si="17"/>
        <v>27.14293700929852</v>
      </c>
      <c r="K298" s="30">
        <v>23.35417</v>
      </c>
      <c r="L298" s="23">
        <v>0.53713</v>
      </c>
      <c r="N298" s="46">
        <v>0.617</v>
      </c>
      <c r="P298" s="30">
        <v>44.35335</v>
      </c>
      <c r="Q298" s="23">
        <v>3.161613</v>
      </c>
      <c r="R298" s="62">
        <v>114.5425</v>
      </c>
      <c r="S298" s="23">
        <f t="shared" si="18"/>
        <v>2.5824994053436776</v>
      </c>
      <c r="T298" s="23">
        <f t="shared" si="19"/>
        <v>14.028709396121537</v>
      </c>
      <c r="W298" s="30">
        <v>600.015</v>
      </c>
      <c r="X298" s="35">
        <v>2341.6810878175725</v>
      </c>
      <c r="Y298" s="35"/>
      <c r="Z298" s="78">
        <v>2349.0437917305803</v>
      </c>
      <c r="AA298" s="56"/>
    </row>
    <row r="299" spans="1:27" ht="12.75">
      <c r="A299" s="20">
        <v>657</v>
      </c>
      <c r="B299" s="19">
        <v>800</v>
      </c>
      <c r="C299" s="30">
        <v>797.564</v>
      </c>
      <c r="D299" s="35">
        <v>3.3925</v>
      </c>
      <c r="E299" s="35">
        <v>34.2754</v>
      </c>
      <c r="F299" s="35">
        <v>3.3925</v>
      </c>
      <c r="G299" s="35">
        <v>0.059058</v>
      </c>
      <c r="H299" s="30">
        <v>89.378</v>
      </c>
      <c r="I299" s="42">
        <f t="shared" si="17"/>
        <v>27.27037634512135</v>
      </c>
      <c r="K299" s="30">
        <v>17.17412</v>
      </c>
      <c r="L299" s="23">
        <v>0.39504</v>
      </c>
      <c r="N299" s="46">
        <v>0.426</v>
      </c>
      <c r="P299" s="30">
        <v>44.85927</v>
      </c>
      <c r="Q299" s="23">
        <v>3.228856</v>
      </c>
      <c r="R299" s="62">
        <v>130.0693</v>
      </c>
      <c r="S299" s="23">
        <f t="shared" si="18"/>
        <v>2.8994965811971527</v>
      </c>
      <c r="T299" s="23">
        <f t="shared" si="19"/>
        <v>13.893239587024011</v>
      </c>
      <c r="W299" s="30">
        <v>797.564</v>
      </c>
      <c r="X299" s="35">
        <v>2367.8907605789577</v>
      </c>
      <c r="Y299" s="35"/>
      <c r="Z299" s="78">
        <v>2370.477107598262</v>
      </c>
      <c r="AA299" s="56"/>
    </row>
    <row r="300" spans="1:27" ht="12.75">
      <c r="A300" s="20">
        <v>656</v>
      </c>
      <c r="B300" s="19">
        <v>1000</v>
      </c>
      <c r="C300" s="30">
        <v>999.955</v>
      </c>
      <c r="D300" s="35">
        <v>3.0282</v>
      </c>
      <c r="E300" s="35">
        <v>34.3609</v>
      </c>
      <c r="F300" s="35">
        <v>3.0282</v>
      </c>
      <c r="G300" s="35">
        <v>0.058721</v>
      </c>
      <c r="H300" s="30">
        <v>89.381</v>
      </c>
      <c r="I300" s="42">
        <f t="shared" si="17"/>
        <v>27.37262493242065</v>
      </c>
      <c r="K300" s="30">
        <v>13.90863</v>
      </c>
      <c r="L300" s="23">
        <v>0.31996</v>
      </c>
      <c r="N300" s="46">
        <v>0.321</v>
      </c>
      <c r="P300" s="30">
        <v>45.25372</v>
      </c>
      <c r="Q300" s="23">
        <v>3.269072</v>
      </c>
      <c r="R300" s="62">
        <v>142.9857</v>
      </c>
      <c r="S300" s="23">
        <f t="shared" si="18"/>
        <v>3.1596452181168755</v>
      </c>
      <c r="T300" s="23">
        <f t="shared" si="19"/>
        <v>13.842986633515567</v>
      </c>
      <c r="W300" s="30">
        <v>999.955</v>
      </c>
      <c r="X300" s="35">
        <v>2381.155778305786</v>
      </c>
      <c r="Y300" s="35"/>
      <c r="Z300" s="78">
        <v>2386.9155533473</v>
      </c>
      <c r="AA300" s="56"/>
    </row>
    <row r="301" spans="1:27" ht="12.75">
      <c r="A301" s="20">
        <v>655</v>
      </c>
      <c r="B301" s="19">
        <v>1250</v>
      </c>
      <c r="C301" s="30">
        <v>1249.68</v>
      </c>
      <c r="D301" s="35">
        <v>2.6447</v>
      </c>
      <c r="E301" s="35">
        <v>34.4473</v>
      </c>
      <c r="F301" s="35">
        <v>2.6447</v>
      </c>
      <c r="G301" s="35">
        <v>0.058081</v>
      </c>
      <c r="H301" s="30">
        <v>89.3916</v>
      </c>
      <c r="I301" s="42">
        <f t="shared" si="17"/>
        <v>27.475794812461345</v>
      </c>
      <c r="K301" s="30">
        <v>15.04195</v>
      </c>
      <c r="L301" s="23">
        <v>0.34607</v>
      </c>
      <c r="N301" s="46">
        <v>0.344</v>
      </c>
      <c r="P301" s="30">
        <v>45.42422</v>
      </c>
      <c r="Q301" s="23">
        <v>3.273446</v>
      </c>
      <c r="R301" s="62">
        <v>157.1285</v>
      </c>
      <c r="S301" s="23">
        <f t="shared" si="18"/>
        <v>3.459134796370747</v>
      </c>
      <c r="T301" s="23">
        <f t="shared" si="19"/>
        <v>13.876575327651656</v>
      </c>
      <c r="W301" s="30">
        <v>1249.68</v>
      </c>
      <c r="X301" s="35">
        <v>2396.132734169435</v>
      </c>
      <c r="Y301" s="35"/>
      <c r="Z301" s="78">
        <v>2397.4456040541527</v>
      </c>
      <c r="AA301" s="56"/>
    </row>
    <row r="302" spans="1:27" ht="12.75">
      <c r="A302" s="20">
        <v>654</v>
      </c>
      <c r="B302" s="19">
        <v>1500</v>
      </c>
      <c r="C302" s="30">
        <v>1499.62</v>
      </c>
      <c r="D302" s="35">
        <v>2.3874</v>
      </c>
      <c r="E302" s="35">
        <v>34.5009</v>
      </c>
      <c r="F302" s="35">
        <v>2.3874</v>
      </c>
      <c r="G302" s="35">
        <v>0.057293</v>
      </c>
      <c r="H302" s="30">
        <v>89.4197</v>
      </c>
      <c r="I302" s="42">
        <f t="shared" si="17"/>
        <v>27.54059527018103</v>
      </c>
      <c r="K302" s="30">
        <v>22.30271</v>
      </c>
      <c r="L302" s="23">
        <v>0.51315</v>
      </c>
      <c r="N302" s="46">
        <v>0.528</v>
      </c>
      <c r="P302" s="30">
        <v>45.651</v>
      </c>
      <c r="Q302" s="23">
        <v>3.246505</v>
      </c>
      <c r="R302" s="62">
        <v>165.9614</v>
      </c>
      <c r="S302" s="23">
        <f t="shared" si="18"/>
        <v>3.6354384350835685</v>
      </c>
      <c r="T302" s="23">
        <f t="shared" si="19"/>
        <v>14.061583148647546</v>
      </c>
      <c r="W302" s="30">
        <v>1499.62</v>
      </c>
      <c r="X302" s="35">
        <v>2406.2441816442247</v>
      </c>
      <c r="Y302" s="35"/>
      <c r="Z302" s="78">
        <v>2400.3292610417184</v>
      </c>
      <c r="AA302" s="56"/>
    </row>
    <row r="303" spans="1:27" ht="12.75">
      <c r="A303" s="20">
        <v>653</v>
      </c>
      <c r="B303" s="19">
        <v>1750</v>
      </c>
      <c r="C303" s="30">
        <v>1749.591</v>
      </c>
      <c r="D303" s="35">
        <v>2.1398</v>
      </c>
      <c r="E303" s="35">
        <v>34.5476</v>
      </c>
      <c r="F303" s="35">
        <v>2.1398</v>
      </c>
      <c r="G303" s="35">
        <v>0.05577</v>
      </c>
      <c r="H303" s="30">
        <v>89.4224</v>
      </c>
      <c r="I303" s="42">
        <f t="shared" si="17"/>
        <v>27.598332682134924</v>
      </c>
      <c r="K303" s="30">
        <v>35.14906</v>
      </c>
      <c r="L303" s="23">
        <v>0.80876</v>
      </c>
      <c r="N303" s="46">
        <v>0.888</v>
      </c>
      <c r="P303" s="30">
        <v>44.58726</v>
      </c>
      <c r="Q303" s="23">
        <v>3.174761</v>
      </c>
      <c r="R303" s="62">
        <v>169.9585</v>
      </c>
      <c r="S303" s="23">
        <f t="shared" si="18"/>
        <v>3.811817546088277</v>
      </c>
      <c r="T303" s="23">
        <f t="shared" si="19"/>
        <v>14.044288688187866</v>
      </c>
      <c r="W303" s="30">
        <v>1749.591</v>
      </c>
      <c r="X303" s="35">
        <v>2417.947431246234</v>
      </c>
      <c r="Y303" s="35"/>
      <c r="Z303" s="78">
        <v>2400.907593359141</v>
      </c>
      <c r="AA303" s="56"/>
    </row>
    <row r="304" spans="1:27" ht="12.75">
      <c r="A304" s="20">
        <v>652</v>
      </c>
      <c r="B304" s="19">
        <v>2000</v>
      </c>
      <c r="C304" s="30">
        <v>2001.673</v>
      </c>
      <c r="D304" s="35">
        <v>1.9667</v>
      </c>
      <c r="E304" s="35">
        <v>34.584</v>
      </c>
      <c r="F304" s="35">
        <v>1.9667</v>
      </c>
      <c r="G304" s="35">
        <v>0.054507</v>
      </c>
      <c r="H304" s="30">
        <v>89.4244</v>
      </c>
      <c r="I304" s="42">
        <f t="shared" si="17"/>
        <v>27.641282065856103</v>
      </c>
      <c r="K304" s="30">
        <v>48.96555</v>
      </c>
      <c r="L304" s="23">
        <v>1.12672</v>
      </c>
      <c r="N304" s="46">
        <v>1.238</v>
      </c>
      <c r="P304" s="30">
        <v>43.58021</v>
      </c>
      <c r="Q304" s="23">
        <v>3.089433</v>
      </c>
      <c r="R304" s="62">
        <v>173.0255</v>
      </c>
      <c r="S304" s="23">
        <f t="shared" si="18"/>
        <v>3.970276875673614</v>
      </c>
      <c r="T304" s="23">
        <f t="shared" si="19"/>
        <v>14.106216253921026</v>
      </c>
      <c r="W304" s="30">
        <v>2001.673</v>
      </c>
      <c r="X304" s="35">
        <v>2423.8741410532393</v>
      </c>
      <c r="Y304" s="35"/>
      <c r="Z304" s="78">
        <v>2391.044926139696</v>
      </c>
      <c r="AA304" s="56"/>
    </row>
    <row r="305" spans="1:27" ht="12.75">
      <c r="A305" s="20">
        <v>651</v>
      </c>
      <c r="B305" s="19">
        <v>2250</v>
      </c>
      <c r="C305" s="30">
        <v>2250.056</v>
      </c>
      <c r="D305" s="35">
        <v>1.8178</v>
      </c>
      <c r="E305" s="35">
        <v>34.6145</v>
      </c>
      <c r="F305" s="35">
        <v>1.8178</v>
      </c>
      <c r="G305" s="35">
        <v>0.052544</v>
      </c>
      <c r="H305" s="30">
        <v>89.4337</v>
      </c>
      <c r="I305" s="42">
        <f t="shared" si="17"/>
        <v>27.67730046958195</v>
      </c>
      <c r="K305" s="30">
        <v>63.65931</v>
      </c>
      <c r="L305" s="23">
        <v>1.46489</v>
      </c>
      <c r="N305" s="46">
        <v>1.633</v>
      </c>
      <c r="P305" s="30">
        <v>42.29388</v>
      </c>
      <c r="Q305" s="23">
        <v>3.017447</v>
      </c>
      <c r="R305" s="62">
        <v>175.1571</v>
      </c>
      <c r="S305" s="23">
        <f t="shared" si="18"/>
        <v>4.141428972702434</v>
      </c>
      <c r="T305" s="23">
        <f t="shared" si="19"/>
        <v>14.016445027866272</v>
      </c>
      <c r="W305" s="30">
        <v>2250.056</v>
      </c>
      <c r="X305" s="35">
        <v>2420.7392657118667</v>
      </c>
      <c r="Y305" s="35"/>
      <c r="Z305" s="78">
        <v>2382.517025895065</v>
      </c>
      <c r="AA305" s="56"/>
    </row>
    <row r="306" spans="1:27" ht="12.75">
      <c r="A306" s="20">
        <v>650</v>
      </c>
      <c r="B306" s="19">
        <v>2500</v>
      </c>
      <c r="C306" s="30">
        <v>2498.424</v>
      </c>
      <c r="D306" s="35">
        <v>1.7356</v>
      </c>
      <c r="E306" s="35">
        <v>34.6308</v>
      </c>
      <c r="F306" s="35">
        <v>1.7356</v>
      </c>
      <c r="G306" s="35">
        <v>0.051252</v>
      </c>
      <c r="H306" s="30">
        <v>89.4494</v>
      </c>
      <c r="I306" s="42">
        <f t="shared" si="17"/>
        <v>27.69664316071089</v>
      </c>
      <c r="K306" s="30">
        <v>69.74869</v>
      </c>
      <c r="L306" s="23">
        <v>1.60505</v>
      </c>
      <c r="N306" s="46">
        <v>1.94</v>
      </c>
      <c r="P306" s="30">
        <v>41.67966</v>
      </c>
      <c r="Q306" s="23">
        <v>2.954367</v>
      </c>
      <c r="R306" s="62">
        <v>176.1617</v>
      </c>
      <c r="S306" s="23">
        <f t="shared" si="18"/>
        <v>4.226562788659984</v>
      </c>
      <c r="T306" s="23">
        <f t="shared" si="19"/>
        <v>14.107813958116916</v>
      </c>
      <c r="W306" s="30">
        <v>2498.424</v>
      </c>
      <c r="X306" s="35">
        <v>2419.4903134456017</v>
      </c>
      <c r="Y306" s="35"/>
      <c r="Z306" s="78">
        <v>2376.650655000512</v>
      </c>
      <c r="AA306" s="56"/>
    </row>
    <row r="307" spans="1:27" ht="12.75">
      <c r="A307" s="20">
        <v>649</v>
      </c>
      <c r="B307" s="19">
        <v>3000</v>
      </c>
      <c r="C307" s="30">
        <v>2999.641</v>
      </c>
      <c r="D307" s="35">
        <v>1.6063</v>
      </c>
      <c r="E307" s="35">
        <v>34.6554</v>
      </c>
      <c r="F307" s="35">
        <v>1.6063</v>
      </c>
      <c r="G307" s="35">
        <v>0.048915</v>
      </c>
      <c r="H307" s="30">
        <v>89.4226</v>
      </c>
      <c r="I307" s="42">
        <f t="shared" si="17"/>
        <v>27.726075089690994</v>
      </c>
      <c r="K307" s="30">
        <v>85.43257</v>
      </c>
      <c r="L307" s="23">
        <v>1.96602</v>
      </c>
      <c r="N307" s="46">
        <v>2.435</v>
      </c>
      <c r="P307" s="30">
        <v>40.1715</v>
      </c>
      <c r="Q307" s="23">
        <v>2.85957</v>
      </c>
      <c r="R307" s="62">
        <v>175.0963</v>
      </c>
      <c r="S307" s="23">
        <f t="shared" si="18"/>
        <v>4.358719490185829</v>
      </c>
      <c r="T307" s="23">
        <f t="shared" si="19"/>
        <v>14.048091146570988</v>
      </c>
      <c r="W307" s="30">
        <v>2999.641</v>
      </c>
      <c r="X307" s="35">
        <v>2429.6875566080275</v>
      </c>
      <c r="Y307" s="35"/>
      <c r="Z307" s="78">
        <v>2362.3784540044517</v>
      </c>
      <c r="AA307" s="56"/>
    </row>
    <row r="308" spans="1:27" ht="12.75">
      <c r="A308" s="20">
        <v>648</v>
      </c>
      <c r="B308" s="19" t="s">
        <v>44</v>
      </c>
      <c r="C308" s="30">
        <v>3497.875</v>
      </c>
      <c r="D308" s="35">
        <v>1.5734</v>
      </c>
      <c r="E308" s="35">
        <v>34.6671</v>
      </c>
      <c r="F308" s="35">
        <v>1.5734</v>
      </c>
      <c r="G308" s="35">
        <v>0.048017</v>
      </c>
      <c r="H308" s="30">
        <v>89.2785</v>
      </c>
      <c r="I308" s="42">
        <f t="shared" si="17"/>
        <v>27.737899100982304</v>
      </c>
      <c r="K308" s="30">
        <v>93.58382</v>
      </c>
      <c r="L308" s="23">
        <v>2.15364</v>
      </c>
      <c r="N308" s="46">
        <v>2.763</v>
      </c>
      <c r="P308" s="30">
        <v>39.61371</v>
      </c>
      <c r="Q308" s="23">
        <v>2.787208</v>
      </c>
      <c r="R308" s="62">
        <v>175.5362</v>
      </c>
      <c r="S308" s="23">
        <f t="shared" si="18"/>
        <v>4.4311981887079</v>
      </c>
      <c r="T308" s="23">
        <f t="shared" si="19"/>
        <v>14.212685239135363</v>
      </c>
      <c r="W308" s="30">
        <v>3497.875</v>
      </c>
      <c r="X308" s="35">
        <v>2437.8855787348343</v>
      </c>
      <c r="Y308" s="35"/>
      <c r="Z308" s="78">
        <v>2361.255808917689</v>
      </c>
      <c r="AA308" s="56"/>
    </row>
    <row r="311" spans="2:28" ht="12.75">
      <c r="B311" s="60" t="s">
        <v>163</v>
      </c>
      <c r="AB311" s="1"/>
    </row>
    <row r="312" spans="2:28" ht="12.75">
      <c r="B312" s="60" t="s">
        <v>164</v>
      </c>
      <c r="AB312" s="1"/>
    </row>
    <row r="313" spans="2:28" ht="12.75">
      <c r="B313" s="60" t="s">
        <v>162</v>
      </c>
      <c r="AB313" s="1"/>
    </row>
    <row r="314" ht="12.75">
      <c r="AB314" s="1"/>
    </row>
    <row r="315" spans="2:27" ht="12.75">
      <c r="B315" s="8" t="s">
        <v>3</v>
      </c>
      <c r="C315" s="31" t="s">
        <v>4</v>
      </c>
      <c r="D315" s="34" t="s">
        <v>4</v>
      </c>
      <c r="E315" s="34" t="s">
        <v>4</v>
      </c>
      <c r="F315" s="34" t="s">
        <v>4</v>
      </c>
      <c r="G315" s="34" t="s">
        <v>4</v>
      </c>
      <c r="H315" s="45" t="s">
        <v>4</v>
      </c>
      <c r="I315" s="43"/>
      <c r="J315" s="9" t="s">
        <v>4</v>
      </c>
      <c r="K315" s="31" t="s">
        <v>4</v>
      </c>
      <c r="L315" s="9" t="s">
        <v>4</v>
      </c>
      <c r="M315" s="29" t="s">
        <v>5</v>
      </c>
      <c r="N315" s="12"/>
      <c r="O315" s="3"/>
      <c r="P315" s="3"/>
      <c r="R315" s="3"/>
      <c r="S315" s="3"/>
      <c r="T315" s="3"/>
      <c r="V315" s="3"/>
      <c r="W315" s="31" t="s">
        <v>4</v>
      </c>
      <c r="X315" s="34" t="s">
        <v>57</v>
      </c>
      <c r="Y315" s="34"/>
      <c r="Z315" s="34" t="s">
        <v>57</v>
      </c>
      <c r="AA315" s="31"/>
    </row>
    <row r="316" spans="2:28" ht="12.75">
      <c r="B316" s="8" t="s">
        <v>7</v>
      </c>
      <c r="C316" s="11" t="s">
        <v>7</v>
      </c>
      <c r="D316" s="34" t="s">
        <v>8</v>
      </c>
      <c r="E316" s="34" t="s">
        <v>9</v>
      </c>
      <c r="F316" s="34" t="s">
        <v>8</v>
      </c>
      <c r="G316" s="34" t="s">
        <v>10</v>
      </c>
      <c r="H316" s="31" t="s">
        <v>11</v>
      </c>
      <c r="I316" s="43" t="s">
        <v>12</v>
      </c>
      <c r="J316" s="39" t="s">
        <v>13</v>
      </c>
      <c r="K316" s="31" t="s">
        <v>14</v>
      </c>
      <c r="L316" s="9" t="s">
        <v>14</v>
      </c>
      <c r="M316" s="29" t="s">
        <v>15</v>
      </c>
      <c r="N316" s="12" t="s">
        <v>14</v>
      </c>
      <c r="O316" s="11" t="s">
        <v>14</v>
      </c>
      <c r="P316" s="11" t="s">
        <v>16</v>
      </c>
      <c r="Q316" s="12" t="s">
        <v>17</v>
      </c>
      <c r="R316" s="11" t="s">
        <v>18</v>
      </c>
      <c r="S316" s="11" t="s">
        <v>19</v>
      </c>
      <c r="T316" s="11"/>
      <c r="U316" s="9" t="s">
        <v>21</v>
      </c>
      <c r="V316" s="8" t="s">
        <v>129</v>
      </c>
      <c r="W316" s="11" t="s">
        <v>7</v>
      </c>
      <c r="X316" s="29" t="s">
        <v>23</v>
      </c>
      <c r="Y316" s="29"/>
      <c r="Z316" s="29" t="s">
        <v>25</v>
      </c>
      <c r="AA316" s="11"/>
      <c r="AB316" s="1"/>
    </row>
    <row r="317" spans="1:28" ht="12.75">
      <c r="A317" s="22" t="s">
        <v>27</v>
      </c>
      <c r="B317" s="8" t="s">
        <v>28</v>
      </c>
      <c r="C317" s="11" t="s">
        <v>29</v>
      </c>
      <c r="D317" s="34" t="s">
        <v>30</v>
      </c>
      <c r="E317" s="34"/>
      <c r="F317" s="34" t="s">
        <v>30</v>
      </c>
      <c r="G317" s="34"/>
      <c r="H317" s="31"/>
      <c r="I317" s="42"/>
      <c r="J317" s="9"/>
      <c r="K317" s="31" t="s">
        <v>31</v>
      </c>
      <c r="L317" s="9" t="s">
        <v>32</v>
      </c>
      <c r="N317" s="46" t="s">
        <v>33</v>
      </c>
      <c r="O317" s="11" t="s">
        <v>34</v>
      </c>
      <c r="P317" s="11" t="s">
        <v>35</v>
      </c>
      <c r="Q317" s="12" t="s">
        <v>35</v>
      </c>
      <c r="R317" s="11" t="s">
        <v>35</v>
      </c>
      <c r="S317" s="11"/>
      <c r="T317" s="11"/>
      <c r="U317" s="9" t="s">
        <v>36</v>
      </c>
      <c r="V317" s="8"/>
      <c r="W317" s="11" t="s">
        <v>29</v>
      </c>
      <c r="X317" s="29" t="s">
        <v>31</v>
      </c>
      <c r="Y317" s="29"/>
      <c r="Z317" s="29" t="s">
        <v>31</v>
      </c>
      <c r="AA317" s="11"/>
      <c r="AB317" s="13" t="s">
        <v>39</v>
      </c>
    </row>
    <row r="318" spans="1:28" ht="12.75">
      <c r="A318" s="25" t="s">
        <v>40</v>
      </c>
      <c r="B318" s="14" t="s">
        <v>40</v>
      </c>
      <c r="C318" s="16" t="s">
        <v>40</v>
      </c>
      <c r="D318" s="26" t="s">
        <v>40</v>
      </c>
      <c r="E318" s="26"/>
      <c r="F318" s="26" t="s">
        <v>40</v>
      </c>
      <c r="G318" s="26" t="s">
        <v>40</v>
      </c>
      <c r="H318" s="16" t="s">
        <v>40</v>
      </c>
      <c r="I318" s="44"/>
      <c r="J318" s="15"/>
      <c r="K318" s="16"/>
      <c r="L318" s="15"/>
      <c r="M318" s="26" t="s">
        <v>40</v>
      </c>
      <c r="N318" s="15" t="s">
        <v>40</v>
      </c>
      <c r="O318" s="16" t="s">
        <v>40</v>
      </c>
      <c r="P318" s="16" t="s">
        <v>40</v>
      </c>
      <c r="Q318" s="15" t="s">
        <v>40</v>
      </c>
      <c r="R318" s="16" t="s">
        <v>40</v>
      </c>
      <c r="S318" s="16"/>
      <c r="T318" s="16"/>
      <c r="U318" s="15" t="s">
        <v>40</v>
      </c>
      <c r="V318" s="14"/>
      <c r="W318" s="16" t="s">
        <v>40</v>
      </c>
      <c r="X318" s="26"/>
      <c r="Y318" s="26"/>
      <c r="Z318" s="26"/>
      <c r="AA318" s="16"/>
      <c r="AB318" s="14" t="s">
        <v>40</v>
      </c>
    </row>
    <row r="319" spans="1:27" ht="12.75">
      <c r="A319" s="20">
        <v>696</v>
      </c>
      <c r="B319" s="19">
        <v>0</v>
      </c>
      <c r="C319" s="30">
        <v>2.64</v>
      </c>
      <c r="D319" s="35">
        <v>11.4954</v>
      </c>
      <c r="E319" s="35">
        <v>32.3779</v>
      </c>
      <c r="F319" s="35">
        <v>11.4954</v>
      </c>
      <c r="G319" s="35">
        <v>0.7013</v>
      </c>
      <c r="H319" s="30">
        <v>87.0817</v>
      </c>
      <c r="I319" s="42">
        <f aca="true" t="shared" si="20" ref="I319:I340">((999.842594+6.794*10^-2*D319-9.0953*10^-3*D319^2+1.001685*10^-4*D319^3-1.12*10^-6*D319^4+6.536*10^-9*D319^5)+(0.8245-0.00409*D319+7.6438*10^-5*D319^2-8.2467*10^-7*D319^3+5.3875*10^-9*D319^4)*E319+(-5.72466*10^-3+1.0227*10^-4*D319-1.6546*10^-6*D319^2)*E319^1.5+4.8314*10^-4*E319^2)-1000</f>
        <v>24.64655420173358</v>
      </c>
      <c r="K319" s="30">
        <v>247.70371</v>
      </c>
      <c r="L319" s="23">
        <v>5.68313</v>
      </c>
      <c r="N319" s="46">
        <v>6.564</v>
      </c>
      <c r="P319" s="30">
        <v>6.28413</v>
      </c>
      <c r="Q319" s="23">
        <v>0.8600163</v>
      </c>
      <c r="R319" s="30">
        <v>12.13986</v>
      </c>
      <c r="S319" s="23">
        <f aca="true" t="shared" si="21" ref="S319:S340">R319/P319</f>
        <v>1.931828272171327</v>
      </c>
      <c r="T319" s="23">
        <f aca="true" t="shared" si="22" ref="T319:T340">P319/Q319</f>
        <v>7.306989414037851</v>
      </c>
      <c r="U319" s="32">
        <v>0.252</v>
      </c>
      <c r="W319" s="30">
        <v>2.64</v>
      </c>
      <c r="X319" s="78">
        <v>2179.9112939215065</v>
      </c>
      <c r="Y319" s="78"/>
      <c r="Z319" s="35">
        <v>1993.2681584349793</v>
      </c>
      <c r="AA319" s="30"/>
    </row>
    <row r="320" spans="1:27" ht="12.75">
      <c r="A320" s="20">
        <v>695</v>
      </c>
      <c r="B320" s="19">
        <v>10</v>
      </c>
      <c r="C320" s="30">
        <v>10.32</v>
      </c>
      <c r="D320" s="35">
        <v>11.2932</v>
      </c>
      <c r="E320" s="35">
        <v>32.3809</v>
      </c>
      <c r="F320" s="35">
        <v>11.2932</v>
      </c>
      <c r="G320" s="35">
        <v>0.77107</v>
      </c>
      <c r="H320" s="30">
        <v>86.9835</v>
      </c>
      <c r="I320" s="42">
        <f t="shared" si="20"/>
        <v>24.685260149477244</v>
      </c>
      <c r="K320" s="30">
        <v>249.07237</v>
      </c>
      <c r="L320" s="23">
        <v>5.71475</v>
      </c>
      <c r="M320" s="27">
        <v>32.3802</v>
      </c>
      <c r="N320" s="46">
        <v>6.611</v>
      </c>
      <c r="P320" s="30">
        <v>6.283513</v>
      </c>
      <c r="Q320" s="23">
        <v>0.8796094</v>
      </c>
      <c r="R320" s="30">
        <v>12.15042</v>
      </c>
      <c r="S320" s="23">
        <f t="shared" si="21"/>
        <v>1.933698553659394</v>
      </c>
      <c r="T320" s="23">
        <f t="shared" si="22"/>
        <v>7.143526433437387</v>
      </c>
      <c r="U320" s="32">
        <v>0.275</v>
      </c>
      <c r="W320" s="30">
        <v>10.32</v>
      </c>
      <c r="X320" s="78">
        <v>2182.988712305585</v>
      </c>
      <c r="Y320" s="78"/>
      <c r="Z320" s="35">
        <v>1995.4614208978066</v>
      </c>
      <c r="AA320" s="30"/>
    </row>
    <row r="321" spans="1:27" ht="12.75">
      <c r="A321" s="20">
        <v>694</v>
      </c>
      <c r="B321" s="19">
        <v>25</v>
      </c>
      <c r="C321" s="30">
        <v>23.134</v>
      </c>
      <c r="D321" s="35">
        <v>10.8835</v>
      </c>
      <c r="E321" s="35">
        <v>32.3929</v>
      </c>
      <c r="F321" s="35">
        <v>10.8835</v>
      </c>
      <c r="G321" s="35">
        <v>0.92828</v>
      </c>
      <c r="H321" s="30">
        <v>86.814</v>
      </c>
      <c r="I321" s="42">
        <f t="shared" si="20"/>
        <v>24.767031125340736</v>
      </c>
      <c r="K321" s="30">
        <v>253.11872</v>
      </c>
      <c r="L321" s="23">
        <v>5.80805</v>
      </c>
      <c r="N321" s="46">
        <v>6.722</v>
      </c>
      <c r="P321" s="30">
        <v>6.282896</v>
      </c>
      <c r="Q321" s="23">
        <v>0.8750947</v>
      </c>
      <c r="R321" s="30">
        <v>11.9939</v>
      </c>
      <c r="S321" s="23">
        <f t="shared" si="21"/>
        <v>1.9089763701324993</v>
      </c>
      <c r="T321" s="23">
        <f t="shared" si="22"/>
        <v>7.179675525403137</v>
      </c>
      <c r="U321" s="32">
        <v>0.26</v>
      </c>
      <c r="W321" s="30">
        <v>23.134</v>
      </c>
      <c r="X321" s="78">
        <v>2182.988712305585</v>
      </c>
      <c r="Y321" s="78"/>
      <c r="Z321" s="35">
        <v>2005.6219019556322</v>
      </c>
      <c r="AA321" s="30"/>
    </row>
    <row r="322" spans="1:27" ht="12.75">
      <c r="A322" s="20">
        <v>693</v>
      </c>
      <c r="B322" s="19">
        <v>50</v>
      </c>
      <c r="C322" s="30">
        <v>49.791</v>
      </c>
      <c r="D322" s="35">
        <v>8.7562</v>
      </c>
      <c r="E322" s="35">
        <v>32.4522</v>
      </c>
      <c r="F322" s="35">
        <v>8.7562</v>
      </c>
      <c r="G322" s="35">
        <v>1.3414</v>
      </c>
      <c r="H322" s="30">
        <v>87.5215</v>
      </c>
      <c r="I322" s="42">
        <f t="shared" si="20"/>
        <v>25.161624120629313</v>
      </c>
      <c r="K322" s="30">
        <v>264.36718</v>
      </c>
      <c r="L322" s="23">
        <v>6.0685</v>
      </c>
      <c r="N322" s="46">
        <v>7.028</v>
      </c>
      <c r="P322" s="30">
        <v>7.396342</v>
      </c>
      <c r="Q322" s="23">
        <v>0.957365</v>
      </c>
      <c r="R322" s="30">
        <v>12.67326</v>
      </c>
      <c r="S322" s="23">
        <f t="shared" si="21"/>
        <v>1.713449702569189</v>
      </c>
      <c r="T322" s="23">
        <f t="shared" si="22"/>
        <v>7.725728431684884</v>
      </c>
      <c r="U322" s="32">
        <v>0.277</v>
      </c>
      <c r="W322" s="30">
        <v>49.791</v>
      </c>
      <c r="X322" s="78">
        <v>2179.9112939215065</v>
      </c>
      <c r="Y322" s="78"/>
      <c r="Z322" s="35">
        <v>2018.3920750447633</v>
      </c>
      <c r="AA322" s="30"/>
    </row>
    <row r="323" spans="1:27" ht="12.75">
      <c r="A323" s="20">
        <v>692</v>
      </c>
      <c r="B323" s="19">
        <v>75</v>
      </c>
      <c r="C323" s="30">
        <v>75.036</v>
      </c>
      <c r="D323" s="35">
        <v>7.552</v>
      </c>
      <c r="E323" s="35">
        <v>32.4891</v>
      </c>
      <c r="F323" s="35">
        <v>7.552</v>
      </c>
      <c r="G323" s="35">
        <v>1.0989</v>
      </c>
      <c r="H323" s="30">
        <v>88.4828</v>
      </c>
      <c r="I323" s="42">
        <f t="shared" si="20"/>
        <v>25.366425835446307</v>
      </c>
      <c r="K323" s="30">
        <v>260.52804</v>
      </c>
      <c r="L323" s="23">
        <v>5.98157</v>
      </c>
      <c r="N323" s="46">
        <v>6.904</v>
      </c>
      <c r="P323" s="30">
        <v>9.626034</v>
      </c>
      <c r="Q323" s="23">
        <v>1.116288</v>
      </c>
      <c r="R323" s="30">
        <v>14.5263</v>
      </c>
      <c r="S323" s="23">
        <f t="shared" si="21"/>
        <v>1.5090638574515736</v>
      </c>
      <c r="T323" s="23">
        <f t="shared" si="22"/>
        <v>8.623253138974889</v>
      </c>
      <c r="U323" s="32">
        <v>0.276</v>
      </c>
      <c r="W323" s="30">
        <v>75.036</v>
      </c>
      <c r="X323" s="78">
        <v>2187.3739713640116</v>
      </c>
      <c r="Y323" s="78"/>
      <c r="Z323" s="35">
        <v>2033.4395973365106</v>
      </c>
      <c r="AA323" s="30"/>
    </row>
    <row r="324" spans="1:27" ht="12.75">
      <c r="A324" s="20">
        <v>691</v>
      </c>
      <c r="B324" s="19">
        <v>100</v>
      </c>
      <c r="C324" s="30">
        <v>99.726</v>
      </c>
      <c r="D324" s="35">
        <v>6.8673</v>
      </c>
      <c r="E324" s="35">
        <v>32.6005</v>
      </c>
      <c r="F324" s="35">
        <v>6.8673</v>
      </c>
      <c r="G324" s="35">
        <v>0.27173</v>
      </c>
      <c r="H324" s="30">
        <v>89.1615</v>
      </c>
      <c r="I324" s="42">
        <f t="shared" si="20"/>
        <v>25.547032622965617</v>
      </c>
      <c r="K324" s="30">
        <v>249.05537</v>
      </c>
      <c r="L324" s="23">
        <v>5.71917</v>
      </c>
      <c r="N324" s="46">
        <v>6.61</v>
      </c>
      <c r="P324" s="30">
        <v>13.36849</v>
      </c>
      <c r="Q324" s="23">
        <v>1.288876</v>
      </c>
      <c r="R324" s="30">
        <v>18.56497</v>
      </c>
      <c r="S324" s="23">
        <f t="shared" si="21"/>
        <v>1.38871106609647</v>
      </c>
      <c r="T324" s="23">
        <f t="shared" si="22"/>
        <v>10.372208032425153</v>
      </c>
      <c r="U324" s="32">
        <v>0.127</v>
      </c>
      <c r="W324" s="30">
        <v>99.726</v>
      </c>
      <c r="X324" s="78">
        <v>2185.0969437310405</v>
      </c>
      <c r="Y324" s="78"/>
      <c r="Z324" s="35">
        <v>2049.5582245279497</v>
      </c>
      <c r="AA324" s="30"/>
    </row>
    <row r="325" spans="1:27" ht="12.75">
      <c r="A325" s="20">
        <v>690</v>
      </c>
      <c r="B325" s="19">
        <v>150</v>
      </c>
      <c r="C325" s="30">
        <v>149.848</v>
      </c>
      <c r="D325" s="35">
        <v>6.3747</v>
      </c>
      <c r="E325" s="35">
        <v>33.23</v>
      </c>
      <c r="F325" s="35">
        <v>6.3747</v>
      </c>
      <c r="G325" s="35">
        <v>0.057632</v>
      </c>
      <c r="H325" s="30">
        <v>89.29</v>
      </c>
      <c r="I325" s="42">
        <f t="shared" si="20"/>
        <v>26.107325640107547</v>
      </c>
      <c r="K325" s="30">
        <v>197.85646</v>
      </c>
      <c r="L325" s="23">
        <v>4.54595</v>
      </c>
      <c r="N325" s="46">
        <v>5.302</v>
      </c>
      <c r="P325" s="30">
        <v>20.77059</v>
      </c>
      <c r="Q325" s="23">
        <v>1.678344</v>
      </c>
      <c r="R325" s="30">
        <v>31.24066</v>
      </c>
      <c r="S325" s="23">
        <f t="shared" si="21"/>
        <v>1.504081492148273</v>
      </c>
      <c r="T325" s="23">
        <f t="shared" si="22"/>
        <v>12.375645278917789</v>
      </c>
      <c r="W325" s="30">
        <v>149.848</v>
      </c>
      <c r="X325" s="78">
        <v>2227.5814669949536</v>
      </c>
      <c r="Y325" s="78"/>
      <c r="Z325" s="35">
        <v>2123.7537610328736</v>
      </c>
      <c r="AA325" s="30"/>
    </row>
    <row r="326" spans="1:27" ht="12.75">
      <c r="A326" s="20">
        <v>689</v>
      </c>
      <c r="B326" s="19">
        <v>200</v>
      </c>
      <c r="C326" s="30">
        <v>200.785</v>
      </c>
      <c r="D326" s="35">
        <v>6.5581</v>
      </c>
      <c r="E326" s="35">
        <v>33.919</v>
      </c>
      <c r="F326" s="35">
        <v>6.5581</v>
      </c>
      <c r="G326" s="35">
        <v>0.05182</v>
      </c>
      <c r="H326" s="30">
        <v>89.2036</v>
      </c>
      <c r="I326" s="42">
        <f t="shared" si="20"/>
        <v>26.627023322496598</v>
      </c>
      <c r="K326" s="30">
        <v>124.82529</v>
      </c>
      <c r="L326" s="23">
        <v>2.86944</v>
      </c>
      <c r="N326" s="46">
        <v>3.294</v>
      </c>
      <c r="P326" s="30">
        <v>30.01938</v>
      </c>
      <c r="Q326" s="23">
        <v>2.156421</v>
      </c>
      <c r="R326" s="30">
        <v>51.21618</v>
      </c>
      <c r="S326" s="23">
        <f t="shared" si="21"/>
        <v>1.706103856908437</v>
      </c>
      <c r="T326" s="23">
        <f t="shared" si="22"/>
        <v>13.920927314286034</v>
      </c>
      <c r="W326" s="30">
        <v>200.785</v>
      </c>
      <c r="X326" s="78">
        <v>2267.997399356673</v>
      </c>
      <c r="Y326" s="78"/>
      <c r="Z326" s="35">
        <v>2208.735399425849</v>
      </c>
      <c r="AA326" s="30"/>
    </row>
    <row r="327" spans="1:27" ht="12.75">
      <c r="A327" s="20">
        <v>688</v>
      </c>
      <c r="B327" s="19">
        <v>300</v>
      </c>
      <c r="C327" s="30">
        <v>300.972</v>
      </c>
      <c r="D327" s="35">
        <v>5.4204</v>
      </c>
      <c r="E327" s="35">
        <v>33.9452</v>
      </c>
      <c r="F327" s="35">
        <v>5.4204</v>
      </c>
      <c r="G327" s="35">
        <v>0.054627</v>
      </c>
      <c r="H327" s="30">
        <v>89.1889</v>
      </c>
      <c r="I327" s="42">
        <f t="shared" si="20"/>
        <v>26.790397331070608</v>
      </c>
      <c r="K327" s="30">
        <v>84.6516</v>
      </c>
      <c r="L327" s="23">
        <v>1.94625</v>
      </c>
      <c r="N327" s="46">
        <v>2.317</v>
      </c>
      <c r="P327" s="30">
        <v>36.48053</v>
      </c>
      <c r="Q327" s="23">
        <v>2.599983</v>
      </c>
      <c r="R327" s="30">
        <v>68.4931</v>
      </c>
      <c r="S327" s="23">
        <f t="shared" si="21"/>
        <v>1.877524805697724</v>
      </c>
      <c r="T327" s="23">
        <f t="shared" si="22"/>
        <v>14.031064818500738</v>
      </c>
      <c r="W327" s="30">
        <v>300.972</v>
      </c>
      <c r="X327" s="78">
        <v>2287.32633709229</v>
      </c>
      <c r="Y327" s="78"/>
      <c r="Z327" s="35">
        <v>2263.8482757168827</v>
      </c>
      <c r="AA327" s="30"/>
    </row>
    <row r="328" spans="1:27" ht="12.75">
      <c r="A328" s="20">
        <v>687</v>
      </c>
      <c r="B328" s="19">
        <v>400</v>
      </c>
      <c r="C328" s="30">
        <v>402.1</v>
      </c>
      <c r="D328" s="35">
        <v>4.7607</v>
      </c>
      <c r="E328" s="35">
        <v>33.9799</v>
      </c>
      <c r="F328" s="35">
        <v>4.7607</v>
      </c>
      <c r="G328" s="35">
        <v>0.054321</v>
      </c>
      <c r="H328" s="30">
        <v>89.3113</v>
      </c>
      <c r="I328" s="42">
        <f t="shared" si="20"/>
        <v>26.893819468184347</v>
      </c>
      <c r="K328" s="30">
        <v>61.27933</v>
      </c>
      <c r="L328" s="23">
        <v>1.40904</v>
      </c>
      <c r="N328" s="46">
        <v>1.626</v>
      </c>
      <c r="P328" s="30">
        <v>39.94613</v>
      </c>
      <c r="Q328" s="23">
        <v>2.865144</v>
      </c>
      <c r="R328" s="30">
        <v>81.05594</v>
      </c>
      <c r="S328" s="23">
        <f t="shared" si="21"/>
        <v>2.0291312324873525</v>
      </c>
      <c r="T328" s="23">
        <f t="shared" si="22"/>
        <v>13.942102037454312</v>
      </c>
      <c r="W328" s="30">
        <v>402.1</v>
      </c>
      <c r="X328" s="78">
        <v>2295.456050120635</v>
      </c>
      <c r="Y328" s="78"/>
      <c r="Z328" s="35">
        <v>2295.0895026463095</v>
      </c>
      <c r="AA328" s="30"/>
    </row>
    <row r="329" spans="1:27" ht="12.75">
      <c r="A329" s="20">
        <v>686</v>
      </c>
      <c r="B329" s="19">
        <v>600</v>
      </c>
      <c r="C329" s="30">
        <v>600.515</v>
      </c>
      <c r="D329" s="35">
        <v>4.0448</v>
      </c>
      <c r="E329" s="35">
        <v>34.125</v>
      </c>
      <c r="F329" s="35">
        <v>4.0448</v>
      </c>
      <c r="G329" s="35">
        <v>0.056717</v>
      </c>
      <c r="H329" s="30">
        <v>89.4413</v>
      </c>
      <c r="I329" s="42">
        <f t="shared" si="20"/>
        <v>27.085815636444067</v>
      </c>
      <c r="K329" s="30">
        <v>26.3831</v>
      </c>
      <c r="L329" s="23">
        <v>0.60676</v>
      </c>
      <c r="N329" s="46">
        <v>0.654</v>
      </c>
      <c r="P329" s="30">
        <v>43.87573</v>
      </c>
      <c r="Q329" s="23">
        <v>3.150458</v>
      </c>
      <c r="R329" s="30">
        <v>105.704</v>
      </c>
      <c r="S329" s="23">
        <f t="shared" si="21"/>
        <v>2.4091678930470217</v>
      </c>
      <c r="T329" s="23">
        <f t="shared" si="22"/>
        <v>13.9267782652554</v>
      </c>
      <c r="W329" s="30">
        <v>600.515</v>
      </c>
      <c r="X329" s="78">
        <v>2332.7163994749644</v>
      </c>
      <c r="Y329" s="78"/>
      <c r="Z329" s="35">
        <v>2325.6670843292845</v>
      </c>
      <c r="AA329" s="30"/>
    </row>
    <row r="330" spans="1:27" ht="12.75">
      <c r="A330" s="20">
        <v>685</v>
      </c>
      <c r="B330" s="19">
        <v>800</v>
      </c>
      <c r="C330" s="30">
        <v>795.225</v>
      </c>
      <c r="D330" s="35">
        <v>3.6047</v>
      </c>
      <c r="E330" s="35">
        <v>34.2592</v>
      </c>
      <c r="F330" s="35">
        <v>3.6047</v>
      </c>
      <c r="G330" s="35">
        <v>0.058083</v>
      </c>
      <c r="H330" s="30">
        <v>89.4226</v>
      </c>
      <c r="I330" s="42">
        <f t="shared" si="20"/>
        <v>27.23691526377297</v>
      </c>
      <c r="K330" s="30">
        <v>14.51819</v>
      </c>
      <c r="L330" s="23">
        <v>0.33394</v>
      </c>
      <c r="N330" s="46">
        <v>0.358</v>
      </c>
      <c r="P330" s="30">
        <v>45.01164</v>
      </c>
      <c r="Q330" s="23">
        <v>3.272215</v>
      </c>
      <c r="R330" s="30">
        <v>124.42</v>
      </c>
      <c r="S330" s="23">
        <f t="shared" si="21"/>
        <v>2.7641738892428713</v>
      </c>
      <c r="T330" s="23">
        <f t="shared" si="22"/>
        <v>13.755709817356133</v>
      </c>
      <c r="W330" s="30">
        <v>795.225</v>
      </c>
      <c r="X330" s="78">
        <v>2345.8620794447233</v>
      </c>
      <c r="Y330" s="78"/>
      <c r="Z330" s="35">
        <v>2365.1238140078717</v>
      </c>
      <c r="AA330" s="30"/>
    </row>
    <row r="331" spans="1:27" ht="12.75">
      <c r="A331" s="20">
        <v>684</v>
      </c>
      <c r="B331" s="19">
        <v>1000</v>
      </c>
      <c r="C331" s="30">
        <v>1000.479</v>
      </c>
      <c r="D331" s="35">
        <v>3.1626</v>
      </c>
      <c r="E331" s="35">
        <v>34.3764</v>
      </c>
      <c r="F331" s="35">
        <v>3.1626</v>
      </c>
      <c r="G331" s="35">
        <v>0.058507</v>
      </c>
      <c r="H331" s="30">
        <v>89.4023</v>
      </c>
      <c r="I331" s="42">
        <f t="shared" si="20"/>
        <v>27.372606931887503</v>
      </c>
      <c r="K331" s="30">
        <v>12.78616</v>
      </c>
      <c r="L331" s="23">
        <v>0.29414</v>
      </c>
      <c r="N331" s="46">
        <v>0.319</v>
      </c>
      <c r="P331" s="30">
        <v>45.6335</v>
      </c>
      <c r="Q331" s="23">
        <v>3.290696</v>
      </c>
      <c r="R331" s="30">
        <v>140.6145</v>
      </c>
      <c r="S331" s="23">
        <f t="shared" si="21"/>
        <v>3.0813875771089223</v>
      </c>
      <c r="T331" s="23">
        <f t="shared" si="22"/>
        <v>13.867431084487901</v>
      </c>
      <c r="W331" s="30">
        <v>1000.479</v>
      </c>
      <c r="X331" s="78">
        <v>2378.367093841285</v>
      </c>
      <c r="Y331" s="78"/>
      <c r="Z331" s="35">
        <v>2386.323802816668</v>
      </c>
      <c r="AA331" s="30"/>
    </row>
    <row r="332" spans="1:27" ht="12.75">
      <c r="A332" s="20">
        <v>683</v>
      </c>
      <c r="B332" s="19">
        <v>1250</v>
      </c>
      <c r="C332" s="30">
        <v>1246.951</v>
      </c>
      <c r="D332" s="35">
        <v>2.7101</v>
      </c>
      <c r="E332" s="35">
        <v>34.4496</v>
      </c>
      <c r="F332" s="35">
        <v>2.7101</v>
      </c>
      <c r="G332" s="35">
        <v>0.058786</v>
      </c>
      <c r="H332" s="30">
        <v>89.4228</v>
      </c>
      <c r="I332" s="42">
        <f t="shared" si="20"/>
        <v>27.471930396907283</v>
      </c>
      <c r="K332" s="30">
        <v>16.45948</v>
      </c>
      <c r="L332" s="23">
        <v>0.37868</v>
      </c>
      <c r="N332" s="46">
        <v>0.394</v>
      </c>
      <c r="P332" s="30">
        <v>45.5124</v>
      </c>
      <c r="Q332" s="23">
        <v>3.273382</v>
      </c>
      <c r="R332" s="30">
        <v>156.2133</v>
      </c>
      <c r="S332" s="23">
        <f t="shared" si="21"/>
        <v>3.432323938091597</v>
      </c>
      <c r="T332" s="23">
        <f t="shared" si="22"/>
        <v>13.903785137206718</v>
      </c>
      <c r="W332" s="30">
        <v>1246.951</v>
      </c>
      <c r="X332" s="78">
        <v>2389.263515619104</v>
      </c>
      <c r="Y332" s="78"/>
      <c r="Z332" s="35">
        <v>2404.5165165389067</v>
      </c>
      <c r="AA332" s="30"/>
    </row>
    <row r="333" spans="1:27" ht="12.75">
      <c r="A333" s="20">
        <v>682</v>
      </c>
      <c r="B333" s="19">
        <v>1500</v>
      </c>
      <c r="C333" s="30">
        <v>1501.207</v>
      </c>
      <c r="D333" s="35">
        <v>2.4109</v>
      </c>
      <c r="E333" s="35">
        <v>34.503</v>
      </c>
      <c r="F333" s="35">
        <v>2.4109</v>
      </c>
      <c r="G333" s="35">
        <v>0.057107</v>
      </c>
      <c r="H333" s="30">
        <v>89.4261</v>
      </c>
      <c r="I333" s="42">
        <f t="shared" si="20"/>
        <v>27.54030485720864</v>
      </c>
      <c r="K333" s="30">
        <v>25.26466</v>
      </c>
      <c r="L333" s="23">
        <v>0.5813</v>
      </c>
      <c r="M333" s="27">
        <v>34.5005</v>
      </c>
      <c r="N333" s="46">
        <v>0.601</v>
      </c>
      <c r="P333" s="30">
        <v>45.10563</v>
      </c>
      <c r="Q333" s="23">
        <v>3.220198</v>
      </c>
      <c r="R333" s="30">
        <v>161.8948</v>
      </c>
      <c r="S333" s="23">
        <f t="shared" si="21"/>
        <v>3.589237086368154</v>
      </c>
      <c r="T333" s="23">
        <f t="shared" si="22"/>
        <v>14.00709832128335</v>
      </c>
      <c r="W333" s="30">
        <v>1501.207</v>
      </c>
      <c r="X333" s="78">
        <v>2404.4403165129584</v>
      </c>
      <c r="Y333" s="78"/>
      <c r="Z333" s="35">
        <v>2405.1387803791727</v>
      </c>
      <c r="AA333" s="30"/>
    </row>
    <row r="334" spans="1:27" ht="12.75">
      <c r="A334" s="20">
        <v>681</v>
      </c>
      <c r="B334" s="19">
        <v>1500</v>
      </c>
      <c r="C334" s="30">
        <v>1500.915</v>
      </c>
      <c r="D334" s="35">
        <v>2.4106</v>
      </c>
      <c r="E334" s="35">
        <v>34.5031</v>
      </c>
      <c r="F334" s="35">
        <v>2.4106</v>
      </c>
      <c r="G334" s="35">
        <v>0.057266</v>
      </c>
      <c r="H334" s="30">
        <v>89.4288</v>
      </c>
      <c r="I334" s="42">
        <f t="shared" si="20"/>
        <v>27.54041006487182</v>
      </c>
      <c r="K334" s="30">
        <v>25.14736</v>
      </c>
      <c r="L334" s="23">
        <v>0.5786</v>
      </c>
      <c r="M334" s="27">
        <v>34.5009</v>
      </c>
      <c r="N334" s="46">
        <v>0.652</v>
      </c>
      <c r="P334" s="30">
        <v>45.09891</v>
      </c>
      <c r="Q334" s="23">
        <v>3.225277</v>
      </c>
      <c r="R334" s="30">
        <v>162.488</v>
      </c>
      <c r="S334" s="23">
        <f t="shared" si="21"/>
        <v>3.6029252148222652</v>
      </c>
      <c r="T334" s="23">
        <f t="shared" si="22"/>
        <v>13.982957122752556</v>
      </c>
      <c r="W334" s="30">
        <v>1500.915</v>
      </c>
      <c r="X334" s="78">
        <v>2403.9992470021725</v>
      </c>
      <c r="Y334" s="78"/>
      <c r="Z334" s="35">
        <v>2404.164367227374</v>
      </c>
      <c r="AA334" s="30"/>
    </row>
    <row r="335" spans="1:27" ht="12.75">
      <c r="A335" s="20">
        <v>680</v>
      </c>
      <c r="B335" s="19">
        <v>1750</v>
      </c>
      <c r="C335" s="30">
        <v>1752.742</v>
      </c>
      <c r="D335" s="35">
        <v>2.1452</v>
      </c>
      <c r="E335" s="35">
        <v>34.5509</v>
      </c>
      <c r="F335" s="35">
        <v>2.1452</v>
      </c>
      <c r="G335" s="35">
        <v>0.056381</v>
      </c>
      <c r="H335" s="30">
        <v>89.4407</v>
      </c>
      <c r="I335" s="42">
        <f t="shared" si="20"/>
        <v>27.600539490237452</v>
      </c>
      <c r="K335" s="30">
        <v>38.7804</v>
      </c>
      <c r="L335" s="23">
        <v>0.89232</v>
      </c>
      <c r="N335" s="46">
        <v>0.966</v>
      </c>
      <c r="P335" s="30">
        <v>43.95054</v>
      </c>
      <c r="Q335" s="23">
        <v>3.154027</v>
      </c>
      <c r="R335" s="30">
        <v>168.7314</v>
      </c>
      <c r="S335" s="23">
        <f t="shared" si="21"/>
        <v>3.839120065418992</v>
      </c>
      <c r="T335" s="23">
        <f t="shared" si="22"/>
        <v>13.934738034899508</v>
      </c>
      <c r="W335" s="30">
        <v>1752.742</v>
      </c>
      <c r="X335" s="78">
        <v>2420.058186917597</v>
      </c>
      <c r="Y335" s="78"/>
      <c r="Z335" s="35">
        <v>2398.0987954210536</v>
      </c>
      <c r="AA335" s="30"/>
    </row>
    <row r="336" spans="1:27" ht="12.75">
      <c r="A336" s="20">
        <v>679</v>
      </c>
      <c r="B336" s="19">
        <v>2000</v>
      </c>
      <c r="C336" s="30">
        <v>1998.123</v>
      </c>
      <c r="D336" s="35">
        <v>1.9484</v>
      </c>
      <c r="E336" s="35">
        <v>34.5884</v>
      </c>
      <c r="F336" s="35">
        <v>1.9484</v>
      </c>
      <c r="G336" s="35">
        <v>0.053241</v>
      </c>
      <c r="H336" s="30">
        <v>89.4484</v>
      </c>
      <c r="I336" s="42">
        <f t="shared" si="20"/>
        <v>27.646244745492595</v>
      </c>
      <c r="K336" s="30">
        <v>53.57196</v>
      </c>
      <c r="L336" s="23">
        <v>1.23273</v>
      </c>
      <c r="N336" s="46">
        <v>1.361</v>
      </c>
      <c r="P336" s="30">
        <v>42.97454</v>
      </c>
      <c r="Q336" s="23">
        <v>3.073595</v>
      </c>
      <c r="R336" s="30">
        <v>172.6131</v>
      </c>
      <c r="S336" s="23">
        <f t="shared" si="21"/>
        <v>4.016636361901722</v>
      </c>
      <c r="T336" s="23">
        <f t="shared" si="22"/>
        <v>13.981848617010373</v>
      </c>
      <c r="W336" s="30">
        <v>1998.123</v>
      </c>
      <c r="X336" s="78">
        <v>2429.370768179414</v>
      </c>
      <c r="Y336" s="78"/>
      <c r="Z336" s="35">
        <v>2388.60777122073</v>
      </c>
      <c r="AA336" s="30"/>
    </row>
    <row r="337" spans="1:27" ht="12.75">
      <c r="A337" s="20">
        <v>678</v>
      </c>
      <c r="B337" s="19">
        <v>2250</v>
      </c>
      <c r="C337" s="30">
        <v>2249.369</v>
      </c>
      <c r="D337" s="35">
        <v>1.8167</v>
      </c>
      <c r="E337" s="35">
        <v>34.6137</v>
      </c>
      <c r="F337" s="35">
        <v>1.8167</v>
      </c>
      <c r="G337" s="35">
        <v>0.05291</v>
      </c>
      <c r="H337" s="30">
        <v>89.4257</v>
      </c>
      <c r="I337" s="42">
        <f t="shared" si="20"/>
        <v>27.67674346348508</v>
      </c>
      <c r="K337" s="30">
        <v>65.74772</v>
      </c>
      <c r="L337" s="23">
        <v>1.51295</v>
      </c>
      <c r="M337" s="27">
        <v>34.6116</v>
      </c>
      <c r="N337" s="46">
        <v>1.68</v>
      </c>
      <c r="P337" s="30">
        <v>42.11337</v>
      </c>
      <c r="Q337" s="23">
        <v>3.02908</v>
      </c>
      <c r="R337" s="30">
        <v>172.6587</v>
      </c>
      <c r="S337" s="23">
        <f t="shared" si="21"/>
        <v>4.099854749216223</v>
      </c>
      <c r="T337" s="23">
        <f t="shared" si="22"/>
        <v>13.90302336022819</v>
      </c>
      <c r="W337" s="30">
        <v>2249.369</v>
      </c>
      <c r="X337" s="78">
        <v>2430.6037579482013</v>
      </c>
      <c r="Y337" s="78"/>
      <c r="Z337" s="35">
        <v>2381.369702274874</v>
      </c>
      <c r="AA337" s="30"/>
    </row>
    <row r="338" spans="1:27" ht="12.75">
      <c r="A338" s="20">
        <v>677</v>
      </c>
      <c r="B338" s="19">
        <v>2500</v>
      </c>
      <c r="C338" s="30">
        <v>2497.024</v>
      </c>
      <c r="D338" s="35">
        <v>1.7255</v>
      </c>
      <c r="E338" s="35">
        <v>34.6316</v>
      </c>
      <c r="F338" s="35">
        <v>1.7255</v>
      </c>
      <c r="G338" s="35">
        <v>0.051941</v>
      </c>
      <c r="H338" s="30">
        <v>89.3982</v>
      </c>
      <c r="I338" s="42">
        <f t="shared" si="20"/>
        <v>27.69804960565716</v>
      </c>
      <c r="K338" s="30">
        <v>76.28559</v>
      </c>
      <c r="L338" s="23">
        <v>1.75548</v>
      </c>
      <c r="M338" s="27">
        <v>34.6296</v>
      </c>
      <c r="N338" s="46">
        <v>1.967</v>
      </c>
      <c r="P338" s="30">
        <v>41.42378</v>
      </c>
      <c r="Q338" s="23">
        <v>2.952808</v>
      </c>
      <c r="R338" s="30">
        <v>175.813</v>
      </c>
      <c r="S338" s="23">
        <f t="shared" si="21"/>
        <v>4.244252938770918</v>
      </c>
      <c r="T338" s="23">
        <f t="shared" si="22"/>
        <v>14.02860599131403</v>
      </c>
      <c r="W338" s="30">
        <v>2497.024</v>
      </c>
      <c r="X338" s="78">
        <v>2433.6310986813214</v>
      </c>
      <c r="Y338" s="78"/>
      <c r="Z338" s="35">
        <v>2379.731007467229</v>
      </c>
      <c r="AA338" s="30"/>
    </row>
    <row r="339" spans="1:27" ht="12.75">
      <c r="A339" s="20">
        <v>676</v>
      </c>
      <c r="B339" s="19">
        <v>2750</v>
      </c>
      <c r="C339" s="30">
        <v>2749.807</v>
      </c>
      <c r="D339" s="35">
        <v>1.6608</v>
      </c>
      <c r="E339" s="35">
        <v>34.6449</v>
      </c>
      <c r="F339" s="35">
        <v>1.6608</v>
      </c>
      <c r="G339" s="35">
        <v>0.050796</v>
      </c>
      <c r="H339" s="30">
        <v>89.3926</v>
      </c>
      <c r="I339" s="42">
        <f t="shared" si="20"/>
        <v>27.71358826926712</v>
      </c>
      <c r="K339" s="30">
        <v>85.6794</v>
      </c>
      <c r="L339" s="23">
        <v>1.97168</v>
      </c>
      <c r="M339" s="27">
        <v>34.6432</v>
      </c>
      <c r="N339" s="46">
        <v>2.217</v>
      </c>
      <c r="P339" s="30">
        <v>40.90543</v>
      </c>
      <c r="Q339" s="23">
        <v>2.908104</v>
      </c>
      <c r="R339" s="30">
        <v>176.9561</v>
      </c>
      <c r="S339" s="23">
        <f t="shared" si="21"/>
        <v>4.3259806827602105</v>
      </c>
      <c r="T339" s="23">
        <f t="shared" si="22"/>
        <v>14.06601345756548</v>
      </c>
      <c r="W339" s="30">
        <v>2749.807</v>
      </c>
      <c r="X339" s="78">
        <v>2435.906616384693</v>
      </c>
      <c r="Y339" s="78"/>
      <c r="Z339" s="35">
        <v>2372.52895379187</v>
      </c>
      <c r="AA339" s="30"/>
    </row>
    <row r="340" spans="1:27" ht="12.75">
      <c r="A340" s="20">
        <v>675</v>
      </c>
      <c r="B340" s="19" t="s">
        <v>44</v>
      </c>
      <c r="C340" s="30">
        <v>3271.746</v>
      </c>
      <c r="D340" s="35">
        <v>1.6644</v>
      </c>
      <c r="E340" s="35">
        <v>34.6514</v>
      </c>
      <c r="F340" s="35">
        <v>1.6644</v>
      </c>
      <c r="G340" s="35">
        <v>0.051007</v>
      </c>
      <c r="H340" s="30">
        <v>89.3293</v>
      </c>
      <c r="I340" s="42">
        <f t="shared" si="20"/>
        <v>27.718533614273156</v>
      </c>
      <c r="K340" s="30">
        <v>92.67091</v>
      </c>
      <c r="L340" s="23">
        <v>2.13258</v>
      </c>
      <c r="M340" s="27">
        <v>34.6507</v>
      </c>
      <c r="N340" s="46">
        <v>2.383</v>
      </c>
      <c r="P340" s="30">
        <v>40.67189</v>
      </c>
      <c r="Q340" s="23">
        <v>2.886029</v>
      </c>
      <c r="R340" s="30">
        <v>174.8058</v>
      </c>
      <c r="S340" s="23">
        <f t="shared" si="21"/>
        <v>4.29795123855813</v>
      </c>
      <c r="T340" s="23">
        <f t="shared" si="22"/>
        <v>14.092682367363597</v>
      </c>
      <c r="W340" s="30">
        <v>3271.746</v>
      </c>
      <c r="X340" s="78">
        <v>2426.995007405409</v>
      </c>
      <c r="Y340" s="78"/>
      <c r="Z340" s="35">
        <v>2369.817571375112</v>
      </c>
      <c r="AA340" s="30"/>
    </row>
    <row r="341" spans="16:18" ht="12.75">
      <c r="P341" s="30"/>
      <c r="Q341" s="30"/>
      <c r="R341" s="23"/>
    </row>
    <row r="342" spans="16:18" ht="12.75">
      <c r="P342" s="30"/>
      <c r="Q342" s="30"/>
      <c r="R342" s="23"/>
    </row>
    <row r="343" spans="2:28" ht="12.75">
      <c r="B343" s="60" t="s">
        <v>165</v>
      </c>
      <c r="AB343" s="1"/>
    </row>
    <row r="344" spans="2:28" ht="12.75">
      <c r="B344" s="60" t="s">
        <v>166</v>
      </c>
      <c r="AB344" s="1"/>
    </row>
    <row r="345" spans="2:28" ht="12.75">
      <c r="B345" s="60" t="s">
        <v>126</v>
      </c>
      <c r="AB345" s="1"/>
    </row>
    <row r="346" ht="12.75">
      <c r="AB346" s="1"/>
    </row>
    <row r="347" spans="2:27" ht="12.75">
      <c r="B347" s="8" t="s">
        <v>3</v>
      </c>
      <c r="C347" s="31" t="s">
        <v>4</v>
      </c>
      <c r="D347" s="34" t="s">
        <v>4</v>
      </c>
      <c r="E347" s="34" t="s">
        <v>4</v>
      </c>
      <c r="F347" s="34" t="s">
        <v>4</v>
      </c>
      <c r="G347" s="34" t="s">
        <v>4</v>
      </c>
      <c r="H347" s="45" t="s">
        <v>4</v>
      </c>
      <c r="I347" s="43"/>
      <c r="J347" s="9" t="s">
        <v>4</v>
      </c>
      <c r="K347" s="31" t="s">
        <v>4</v>
      </c>
      <c r="L347" s="9" t="s">
        <v>4</v>
      </c>
      <c r="M347" s="29" t="s">
        <v>5</v>
      </c>
      <c r="N347" s="12"/>
      <c r="O347" s="3"/>
      <c r="P347" s="3"/>
      <c r="R347" s="3"/>
      <c r="S347" s="3"/>
      <c r="T347" s="3"/>
      <c r="V347" s="3"/>
      <c r="W347" s="31" t="s">
        <v>4</v>
      </c>
      <c r="X347" s="34"/>
      <c r="Y347" s="34"/>
      <c r="Z347" s="34"/>
      <c r="AA347" s="31"/>
    </row>
    <row r="348" spans="2:28" ht="12.75">
      <c r="B348" s="8" t="s">
        <v>7</v>
      </c>
      <c r="C348" s="11" t="s">
        <v>7</v>
      </c>
      <c r="D348" s="34" t="s">
        <v>8</v>
      </c>
      <c r="E348" s="34" t="s">
        <v>9</v>
      </c>
      <c r="F348" s="34" t="s">
        <v>8</v>
      </c>
      <c r="G348" s="34" t="s">
        <v>10</v>
      </c>
      <c r="H348" s="31" t="s">
        <v>11</v>
      </c>
      <c r="I348" s="43" t="s">
        <v>12</v>
      </c>
      <c r="J348" s="39" t="s">
        <v>13</v>
      </c>
      <c r="K348" s="31" t="s">
        <v>14</v>
      </c>
      <c r="L348" s="9" t="s">
        <v>14</v>
      </c>
      <c r="M348" s="29" t="s">
        <v>15</v>
      </c>
      <c r="N348" s="12" t="s">
        <v>14</v>
      </c>
      <c r="O348" s="11" t="s">
        <v>14</v>
      </c>
      <c r="P348" s="11" t="s">
        <v>16</v>
      </c>
      <c r="Q348" s="12" t="s">
        <v>17</v>
      </c>
      <c r="R348" s="11" t="s">
        <v>18</v>
      </c>
      <c r="S348" s="11" t="s">
        <v>19</v>
      </c>
      <c r="T348" s="11"/>
      <c r="U348" s="9" t="s">
        <v>21</v>
      </c>
      <c r="V348" s="8" t="s">
        <v>129</v>
      </c>
      <c r="W348" s="11" t="s">
        <v>7</v>
      </c>
      <c r="X348" s="29" t="s">
        <v>23</v>
      </c>
      <c r="Y348" s="29"/>
      <c r="Z348" s="29" t="s">
        <v>25</v>
      </c>
      <c r="AA348" s="11"/>
      <c r="AB348" s="1"/>
    </row>
    <row r="349" spans="1:28" ht="12.75">
      <c r="A349" s="22" t="s">
        <v>27</v>
      </c>
      <c r="B349" s="8" t="s">
        <v>28</v>
      </c>
      <c r="C349" s="11" t="s">
        <v>29</v>
      </c>
      <c r="D349" s="34" t="s">
        <v>30</v>
      </c>
      <c r="E349" s="34"/>
      <c r="F349" s="34" t="s">
        <v>30</v>
      </c>
      <c r="G349" s="34"/>
      <c r="H349" s="31"/>
      <c r="I349" s="42"/>
      <c r="J349" s="9"/>
      <c r="K349" s="31" t="s">
        <v>31</v>
      </c>
      <c r="L349" s="9" t="s">
        <v>32</v>
      </c>
      <c r="N349" s="46" t="s">
        <v>33</v>
      </c>
      <c r="O349" s="11" t="s">
        <v>34</v>
      </c>
      <c r="P349" s="11" t="s">
        <v>35</v>
      </c>
      <c r="Q349" s="12" t="s">
        <v>35</v>
      </c>
      <c r="R349" s="11" t="s">
        <v>35</v>
      </c>
      <c r="S349" s="11"/>
      <c r="T349" s="11"/>
      <c r="U349" s="9" t="s">
        <v>36</v>
      </c>
      <c r="V349" s="8"/>
      <c r="W349" s="11" t="s">
        <v>29</v>
      </c>
      <c r="X349" s="29" t="s">
        <v>31</v>
      </c>
      <c r="Y349" s="29"/>
      <c r="Z349" s="29" t="s">
        <v>31</v>
      </c>
      <c r="AA349" s="11"/>
      <c r="AB349" s="13" t="s">
        <v>39</v>
      </c>
    </row>
    <row r="350" spans="1:28" ht="12.75">
      <c r="A350" s="25" t="s">
        <v>40</v>
      </c>
      <c r="B350" s="14" t="s">
        <v>40</v>
      </c>
      <c r="C350" s="16" t="s">
        <v>40</v>
      </c>
      <c r="D350" s="26" t="s">
        <v>40</v>
      </c>
      <c r="E350" s="26"/>
      <c r="F350" s="26" t="s">
        <v>40</v>
      </c>
      <c r="G350" s="26" t="s">
        <v>40</v>
      </c>
      <c r="H350" s="16" t="s">
        <v>40</v>
      </c>
      <c r="I350" s="44"/>
      <c r="J350" s="15"/>
      <c r="K350" s="16"/>
      <c r="L350" s="15"/>
      <c r="M350" s="26" t="s">
        <v>40</v>
      </c>
      <c r="N350" s="15" t="s">
        <v>40</v>
      </c>
      <c r="O350" s="16" t="s">
        <v>40</v>
      </c>
      <c r="P350" s="16" t="s">
        <v>40</v>
      </c>
      <c r="Q350" s="15" t="s">
        <v>40</v>
      </c>
      <c r="R350" s="16" t="s">
        <v>40</v>
      </c>
      <c r="S350" s="16"/>
      <c r="T350" s="16"/>
      <c r="U350" s="15" t="s">
        <v>40</v>
      </c>
      <c r="V350" s="14"/>
      <c r="W350" s="16" t="s">
        <v>40</v>
      </c>
      <c r="X350" s="26"/>
      <c r="Y350" s="26"/>
      <c r="Z350" s="26"/>
      <c r="AA350" s="16"/>
      <c r="AB350" s="14" t="s">
        <v>40</v>
      </c>
    </row>
    <row r="351" spans="1:27" ht="12.75">
      <c r="A351" s="20">
        <v>709</v>
      </c>
      <c r="B351" s="19">
        <v>0</v>
      </c>
      <c r="C351" s="30">
        <v>2.949</v>
      </c>
      <c r="D351" s="35">
        <v>11.4682</v>
      </c>
      <c r="E351" s="35">
        <v>32.3782</v>
      </c>
      <c r="F351" s="35">
        <v>11.4682</v>
      </c>
      <c r="G351" s="35">
        <v>0.24098</v>
      </c>
      <c r="H351" s="30">
        <v>87.1715</v>
      </c>
      <c r="I351" s="42">
        <f aca="true" t="shared" si="23" ref="I351:I363">((999.842594+6.794*10^-2*D351-9.0953*10^-3*D351^2+1.001685*10^-4*D351^3-1.12*10^-6*D351^4+6.536*10^-9*D351^5)+(0.8245-0.00409*D351+7.6438*10^-5*D351^2-8.2467*10^-7*D351^3+5.3875*10^-9*D351^4)*E351+(-5.72466*10^-3+1.0227*10^-4*D351-1.6546*10^-6*D351^2)*E351^1.5+4.8314*10^-4*E351^2)-1000</f>
        <v>24.651704356777373</v>
      </c>
      <c r="J351" s="23">
        <v>198.24</v>
      </c>
      <c r="K351" s="30">
        <v>239.46192</v>
      </c>
      <c r="L351" s="23">
        <v>5.49406</v>
      </c>
      <c r="P351" s="30"/>
      <c r="Q351" s="23"/>
      <c r="R351" s="30"/>
      <c r="S351" s="23"/>
      <c r="T351" s="23"/>
      <c r="U351" s="27">
        <v>0.283</v>
      </c>
      <c r="W351" s="30">
        <v>2.949</v>
      </c>
      <c r="X351" s="35"/>
      <c r="Y351" s="35"/>
      <c r="Z351" s="35"/>
      <c r="AA351" s="30"/>
    </row>
    <row r="352" spans="1:28" ht="12.75">
      <c r="A352" s="22">
        <v>708</v>
      </c>
      <c r="B352" s="19">
        <v>5</v>
      </c>
      <c r="C352" s="30">
        <v>5.367</v>
      </c>
      <c r="D352" s="35">
        <v>11.4619</v>
      </c>
      <c r="E352" s="35">
        <v>32.3783</v>
      </c>
      <c r="F352" s="35">
        <v>11.4619</v>
      </c>
      <c r="G352" s="35">
        <v>0.25353</v>
      </c>
      <c r="H352" s="30">
        <v>87.1583</v>
      </c>
      <c r="I352" s="42">
        <f t="shared" si="23"/>
        <v>24.652919876435362</v>
      </c>
      <c r="J352" s="23">
        <v>132.79</v>
      </c>
      <c r="K352" s="30">
        <v>239.56136</v>
      </c>
      <c r="L352" s="23">
        <v>5.49635</v>
      </c>
      <c r="M352" s="26"/>
      <c r="N352" s="15"/>
      <c r="O352" s="16"/>
      <c r="P352" s="16"/>
      <c r="Q352" s="15"/>
      <c r="R352" s="16"/>
      <c r="S352" s="16"/>
      <c r="T352" s="16"/>
      <c r="U352" s="29"/>
      <c r="V352" s="14"/>
      <c r="W352" s="30">
        <v>5.367</v>
      </c>
      <c r="X352" s="35"/>
      <c r="Y352" s="35"/>
      <c r="Z352" s="35"/>
      <c r="AA352" s="30"/>
      <c r="AB352" s="14"/>
    </row>
    <row r="353" spans="1:28" ht="12.75">
      <c r="A353" s="20">
        <v>707</v>
      </c>
      <c r="B353" s="19">
        <v>10</v>
      </c>
      <c r="C353" s="30">
        <v>9.479</v>
      </c>
      <c r="D353" s="35">
        <v>11.4464</v>
      </c>
      <c r="E353" s="35">
        <v>32.3785</v>
      </c>
      <c r="F353" s="35">
        <v>11.4464</v>
      </c>
      <c r="G353" s="35">
        <v>0.53431</v>
      </c>
      <c r="H353" s="30">
        <v>87.1013</v>
      </c>
      <c r="I353" s="42">
        <f t="shared" si="23"/>
        <v>24.65587297447655</v>
      </c>
      <c r="J353" s="23">
        <v>93.544</v>
      </c>
      <c r="K353" s="30">
        <v>239.52818</v>
      </c>
      <c r="L353" s="23">
        <v>5.49561</v>
      </c>
      <c r="M353" s="26"/>
      <c r="N353" s="15"/>
      <c r="O353" s="16"/>
      <c r="P353" s="16"/>
      <c r="Q353" s="15"/>
      <c r="R353" s="16"/>
      <c r="S353" s="16"/>
      <c r="T353" s="16"/>
      <c r="U353" s="29">
        <v>0.264</v>
      </c>
      <c r="V353" s="14"/>
      <c r="W353" s="30">
        <v>9.479</v>
      </c>
      <c r="X353" s="35"/>
      <c r="Y353" s="35"/>
      <c r="Z353" s="35"/>
      <c r="AA353" s="30"/>
      <c r="AB353" s="14"/>
    </row>
    <row r="354" spans="1:28" ht="12.75">
      <c r="A354" s="22">
        <v>706</v>
      </c>
      <c r="B354" s="19">
        <v>15</v>
      </c>
      <c r="C354" s="30">
        <v>14.944</v>
      </c>
      <c r="D354" s="35">
        <v>11.2985</v>
      </c>
      <c r="E354" s="35">
        <v>32.3831</v>
      </c>
      <c r="F354" s="35">
        <v>11.2985</v>
      </c>
      <c r="G354" s="35">
        <v>0.37777</v>
      </c>
      <c r="H354" s="30">
        <v>87.0652</v>
      </c>
      <c r="I354" s="42">
        <f t="shared" si="23"/>
        <v>24.68602232892863</v>
      </c>
      <c r="J354" s="23">
        <v>68.094</v>
      </c>
      <c r="K354" s="30">
        <v>239.97126</v>
      </c>
      <c r="L354" s="23">
        <v>5.50594</v>
      </c>
      <c r="M354" s="26"/>
      <c r="N354" s="15"/>
      <c r="O354" s="16"/>
      <c r="P354" s="16"/>
      <c r="Q354" s="15"/>
      <c r="R354" s="16"/>
      <c r="S354" s="16"/>
      <c r="T354" s="16"/>
      <c r="U354" s="29"/>
      <c r="V354" s="14"/>
      <c r="W354" s="30">
        <v>14.944</v>
      </c>
      <c r="X354" s="35"/>
      <c r="Y354" s="35"/>
      <c r="Z354" s="35"/>
      <c r="AA354" s="30"/>
      <c r="AB354" s="14"/>
    </row>
    <row r="355" spans="1:28" ht="12.75">
      <c r="A355" s="20">
        <v>705</v>
      </c>
      <c r="B355" s="19">
        <v>20</v>
      </c>
      <c r="C355" s="30">
        <v>20.888</v>
      </c>
      <c r="D355" s="35">
        <v>10.794</v>
      </c>
      <c r="E355" s="35">
        <v>32.3948</v>
      </c>
      <c r="F355" s="35">
        <v>10.794</v>
      </c>
      <c r="G355" s="35">
        <v>0.48836</v>
      </c>
      <c r="H355" s="30">
        <v>87.0702</v>
      </c>
      <c r="I355" s="42">
        <f t="shared" si="23"/>
        <v>24.784107438174033</v>
      </c>
      <c r="J355" s="23">
        <v>53.765</v>
      </c>
      <c r="K355" s="30">
        <v>243.94592</v>
      </c>
      <c r="L355" s="23">
        <v>5.59767</v>
      </c>
      <c r="M355" s="26"/>
      <c r="N355" s="15"/>
      <c r="O355" s="16"/>
      <c r="P355" s="16"/>
      <c r="Q355" s="15"/>
      <c r="R355" s="16"/>
      <c r="S355" s="16"/>
      <c r="T355" s="16"/>
      <c r="U355" s="29">
        <v>0.254</v>
      </c>
      <c r="V355" s="14"/>
      <c r="W355" s="30">
        <v>20.888</v>
      </c>
      <c r="X355" s="35"/>
      <c r="Y355" s="35"/>
      <c r="Z355" s="35"/>
      <c r="AA355" s="30"/>
      <c r="AB355" s="14"/>
    </row>
    <row r="356" spans="1:28" ht="12.75">
      <c r="A356" s="22">
        <v>704</v>
      </c>
      <c r="B356" s="19">
        <v>25</v>
      </c>
      <c r="C356" s="30">
        <v>25.481</v>
      </c>
      <c r="D356" s="35">
        <v>10.5216</v>
      </c>
      <c r="E356" s="35">
        <v>32.3994</v>
      </c>
      <c r="F356" s="35">
        <v>10.5216</v>
      </c>
      <c r="G356" s="35">
        <v>0.60437</v>
      </c>
      <c r="H356" s="30">
        <v>87.0613</v>
      </c>
      <c r="I356" s="42">
        <f t="shared" si="23"/>
        <v>24.834657575043593</v>
      </c>
      <c r="J356" s="23">
        <v>45.447</v>
      </c>
      <c r="K356" s="30">
        <v>246.03549</v>
      </c>
      <c r="L356" s="23">
        <v>5.64589</v>
      </c>
      <c r="M356" s="26"/>
      <c r="N356" s="15"/>
      <c r="O356" s="16"/>
      <c r="P356" s="16"/>
      <c r="Q356" s="15"/>
      <c r="R356" s="16"/>
      <c r="S356" s="16"/>
      <c r="T356" s="16"/>
      <c r="U356" s="29"/>
      <c r="V356" s="14"/>
      <c r="W356" s="30">
        <v>25.481</v>
      </c>
      <c r="X356" s="35"/>
      <c r="Y356" s="35"/>
      <c r="Z356" s="35"/>
      <c r="AA356" s="30"/>
      <c r="AB356" s="14"/>
    </row>
    <row r="357" spans="1:28" ht="12.75">
      <c r="A357" s="20">
        <v>703</v>
      </c>
      <c r="B357" s="19">
        <v>30</v>
      </c>
      <c r="C357" s="30">
        <v>30.515</v>
      </c>
      <c r="D357" s="35">
        <v>10.1672</v>
      </c>
      <c r="E357" s="35">
        <v>32.4087</v>
      </c>
      <c r="F357" s="35">
        <v>10.1672</v>
      </c>
      <c r="G357" s="35">
        <v>0.85714</v>
      </c>
      <c r="H357" s="30">
        <v>87.012</v>
      </c>
      <c r="I357" s="42">
        <f t="shared" si="23"/>
        <v>24.901871861664404</v>
      </c>
      <c r="J357" s="23">
        <v>34.42</v>
      </c>
      <c r="K357" s="30">
        <v>248.36353</v>
      </c>
      <c r="L357" s="23">
        <v>5.69969</v>
      </c>
      <c r="M357" s="26"/>
      <c r="N357" s="15"/>
      <c r="O357" s="16"/>
      <c r="P357" s="16"/>
      <c r="Q357" s="15"/>
      <c r="R357" s="16"/>
      <c r="S357" s="16"/>
      <c r="T357" s="16"/>
      <c r="U357" s="29">
        <v>0.277</v>
      </c>
      <c r="V357" s="14"/>
      <c r="W357" s="30">
        <v>30.515</v>
      </c>
      <c r="X357" s="35"/>
      <c r="Y357" s="35"/>
      <c r="Z357" s="35"/>
      <c r="AA357" s="30"/>
      <c r="AB357" s="14"/>
    </row>
    <row r="358" spans="1:28" ht="12.75">
      <c r="A358" s="22">
        <v>702</v>
      </c>
      <c r="B358" s="19">
        <v>25</v>
      </c>
      <c r="C358" s="30">
        <v>34.405</v>
      </c>
      <c r="D358" s="35">
        <v>9.6924</v>
      </c>
      <c r="E358" s="35">
        <v>32.4191</v>
      </c>
      <c r="F358" s="35">
        <v>9.6924</v>
      </c>
      <c r="G358" s="35">
        <v>0.86053</v>
      </c>
      <c r="H358" s="30">
        <v>87.0883</v>
      </c>
      <c r="I358" s="42">
        <f t="shared" si="23"/>
        <v>24.988285546425004</v>
      </c>
      <c r="J358" s="23">
        <v>29.076</v>
      </c>
      <c r="K358" s="30">
        <v>252.30769</v>
      </c>
      <c r="L358" s="23">
        <v>5.79069</v>
      </c>
      <c r="M358" s="26"/>
      <c r="N358" s="15"/>
      <c r="O358" s="16"/>
      <c r="P358" s="16"/>
      <c r="Q358" s="15"/>
      <c r="R358" s="16"/>
      <c r="S358" s="16"/>
      <c r="T358" s="16"/>
      <c r="U358" s="15"/>
      <c r="V358" s="14"/>
      <c r="W358" s="30">
        <v>34.405</v>
      </c>
      <c r="X358" s="35"/>
      <c r="Y358" s="35"/>
      <c r="Z358" s="35"/>
      <c r="AA358" s="30"/>
      <c r="AB358" s="14"/>
    </row>
    <row r="359" spans="1:28" ht="12.75">
      <c r="A359" s="20">
        <v>701</v>
      </c>
      <c r="B359" s="19">
        <v>40</v>
      </c>
      <c r="C359" s="30">
        <v>38.393</v>
      </c>
      <c r="D359" s="35">
        <v>9.2625</v>
      </c>
      <c r="E359" s="35">
        <v>32.4274</v>
      </c>
      <c r="F359" s="35">
        <v>9.2625</v>
      </c>
      <c r="G359" s="35">
        <v>1.2142</v>
      </c>
      <c r="H359" s="30">
        <v>87.265</v>
      </c>
      <c r="I359" s="42">
        <f t="shared" si="23"/>
        <v>25.063628021228624</v>
      </c>
      <c r="J359" s="23">
        <v>23.545</v>
      </c>
      <c r="K359" s="30">
        <v>253.93793</v>
      </c>
      <c r="L359" s="23">
        <v>5.82854</v>
      </c>
      <c r="M359" s="26"/>
      <c r="N359" s="15"/>
      <c r="O359" s="16"/>
      <c r="P359" s="16"/>
      <c r="Q359" s="15"/>
      <c r="R359" s="16"/>
      <c r="S359" s="16"/>
      <c r="T359" s="16"/>
      <c r="U359" s="15"/>
      <c r="V359" s="14"/>
      <c r="W359" s="30">
        <v>38.393</v>
      </c>
      <c r="X359" s="35"/>
      <c r="Y359" s="35"/>
      <c r="Z359" s="35"/>
      <c r="AA359" s="30"/>
      <c r="AB359" s="14"/>
    </row>
    <row r="360" spans="1:28" ht="12.75">
      <c r="A360" s="22">
        <v>700</v>
      </c>
      <c r="B360" s="19">
        <v>50</v>
      </c>
      <c r="C360" s="30">
        <v>48.078</v>
      </c>
      <c r="D360" s="35">
        <v>8.7003</v>
      </c>
      <c r="E360" s="35">
        <v>32.4384</v>
      </c>
      <c r="F360" s="35">
        <v>8.7003</v>
      </c>
      <c r="G360" s="35">
        <v>1.2925</v>
      </c>
      <c r="H360" s="30">
        <v>87.4388</v>
      </c>
      <c r="I360" s="42">
        <f t="shared" si="23"/>
        <v>25.159326706887896</v>
      </c>
      <c r="J360" s="23">
        <v>13.411</v>
      </c>
      <c r="K360" s="30">
        <v>253.5203</v>
      </c>
      <c r="L360" s="23">
        <v>5.8195</v>
      </c>
      <c r="M360" s="26"/>
      <c r="N360" s="15"/>
      <c r="O360" s="16"/>
      <c r="P360" s="16"/>
      <c r="Q360" s="15"/>
      <c r="R360" s="16"/>
      <c r="S360" s="16"/>
      <c r="T360" s="16"/>
      <c r="U360" s="15"/>
      <c r="V360" s="14"/>
      <c r="W360" s="30">
        <v>48.078</v>
      </c>
      <c r="X360" s="35"/>
      <c r="Y360" s="35"/>
      <c r="Z360" s="35"/>
      <c r="AA360" s="30"/>
      <c r="AB360" s="14"/>
    </row>
    <row r="361" spans="1:28" ht="12.75">
      <c r="A361" s="20">
        <v>699</v>
      </c>
      <c r="B361" s="19">
        <v>100</v>
      </c>
      <c r="C361" s="30">
        <v>100.247</v>
      </c>
      <c r="D361" s="35">
        <v>7.2012</v>
      </c>
      <c r="E361" s="35">
        <v>32.5331</v>
      </c>
      <c r="F361" s="35">
        <v>7.2012</v>
      </c>
      <c r="G361" s="35">
        <v>0.38861</v>
      </c>
      <c r="H361" s="30">
        <v>89.1066</v>
      </c>
      <c r="I361" s="42">
        <f t="shared" si="23"/>
        <v>25.44928055101127</v>
      </c>
      <c r="J361" s="23">
        <v>1.1436</v>
      </c>
      <c r="K361" s="30">
        <v>240.97287</v>
      </c>
      <c r="L361" s="23">
        <v>5.53304</v>
      </c>
      <c r="M361" s="26"/>
      <c r="N361" s="15"/>
      <c r="O361" s="16"/>
      <c r="P361" s="16"/>
      <c r="Q361" s="15"/>
      <c r="R361" s="16"/>
      <c r="S361" s="16"/>
      <c r="T361" s="16"/>
      <c r="U361" s="15"/>
      <c r="V361" s="14"/>
      <c r="W361" s="30">
        <v>100.247</v>
      </c>
      <c r="X361" s="35"/>
      <c r="Y361" s="35"/>
      <c r="Z361" s="35"/>
      <c r="AA361" s="30"/>
      <c r="AB361" s="14"/>
    </row>
    <row r="362" spans="1:28" ht="12.75">
      <c r="A362" s="22">
        <v>698</v>
      </c>
      <c r="B362" s="19">
        <v>175</v>
      </c>
      <c r="C362" s="30">
        <v>174.866</v>
      </c>
      <c r="D362" s="35">
        <v>6.7392</v>
      </c>
      <c r="E362" s="35">
        <v>33.8262</v>
      </c>
      <c r="F362" s="35">
        <v>6.7392</v>
      </c>
      <c r="G362" s="35">
        <v>0.0075421</v>
      </c>
      <c r="H362" s="30">
        <v>89.277</v>
      </c>
      <c r="I362" s="42">
        <f t="shared" si="23"/>
        <v>26.52980937041184</v>
      </c>
      <c r="J362" s="23">
        <v>0.56637</v>
      </c>
      <c r="K362" s="30">
        <v>134.44183</v>
      </c>
      <c r="L362" s="23">
        <v>3.09021</v>
      </c>
      <c r="M362" s="26"/>
      <c r="N362" s="15"/>
      <c r="O362" s="16"/>
      <c r="P362" s="16"/>
      <c r="Q362" s="15"/>
      <c r="R362" s="16"/>
      <c r="S362" s="16"/>
      <c r="T362" s="16"/>
      <c r="U362" s="15"/>
      <c r="V362" s="14"/>
      <c r="W362" s="30">
        <v>174.866</v>
      </c>
      <c r="X362" s="35"/>
      <c r="Y362" s="35"/>
      <c r="Z362" s="35"/>
      <c r="AA362" s="30"/>
      <c r="AB362" s="14"/>
    </row>
    <row r="363" spans="1:28" ht="12.75">
      <c r="A363" s="20">
        <v>697</v>
      </c>
      <c r="B363" s="19">
        <v>200</v>
      </c>
      <c r="C363" s="30">
        <v>200.3</v>
      </c>
      <c r="D363" s="35">
        <v>6.5719</v>
      </c>
      <c r="E363" s="35">
        <v>33.9022</v>
      </c>
      <c r="F363" s="35">
        <v>6.5719</v>
      </c>
      <c r="G363" s="35">
        <v>0.026175</v>
      </c>
      <c r="H363" s="30">
        <v>89.2457</v>
      </c>
      <c r="I363" s="42">
        <f t="shared" si="23"/>
        <v>26.61195251455547</v>
      </c>
      <c r="J363" s="23">
        <v>0.5455</v>
      </c>
      <c r="K363" s="30">
        <v>120.3934</v>
      </c>
      <c r="L363" s="23">
        <v>2.76752</v>
      </c>
      <c r="M363" s="26"/>
      <c r="N363" s="15"/>
      <c r="O363" s="16"/>
      <c r="P363" s="16"/>
      <c r="Q363" s="15"/>
      <c r="R363" s="16"/>
      <c r="S363" s="16"/>
      <c r="T363" s="16"/>
      <c r="U363" s="15"/>
      <c r="V363" s="14"/>
      <c r="W363" s="30">
        <v>200.3</v>
      </c>
      <c r="X363" s="35"/>
      <c r="Y363" s="35"/>
      <c r="Z363" s="35"/>
      <c r="AA363" s="30"/>
      <c r="AB363" s="14"/>
    </row>
    <row r="364" spans="1:28" ht="12.75">
      <c r="A364" s="25"/>
      <c r="B364" s="8"/>
      <c r="C364" s="16"/>
      <c r="D364" s="26"/>
      <c r="E364" s="26"/>
      <c r="F364" s="26"/>
      <c r="G364" s="26"/>
      <c r="H364" s="16"/>
      <c r="I364" s="44"/>
      <c r="J364" s="15"/>
      <c r="K364" s="16"/>
      <c r="L364" s="15"/>
      <c r="M364" s="26"/>
      <c r="N364" s="15"/>
      <c r="O364" s="16"/>
      <c r="P364" s="16"/>
      <c r="Q364" s="15"/>
      <c r="R364" s="16"/>
      <c r="S364" s="16"/>
      <c r="T364" s="16"/>
      <c r="U364" s="15"/>
      <c r="V364" s="14"/>
      <c r="W364" s="16"/>
      <c r="X364" s="26"/>
      <c r="Y364" s="26"/>
      <c r="Z364" s="26"/>
      <c r="AA364" s="16"/>
      <c r="AB364" s="14"/>
    </row>
    <row r="365" spans="1:28" ht="12.75">
      <c r="A365" s="25"/>
      <c r="B365" s="8"/>
      <c r="C365" s="16"/>
      <c r="D365" s="26"/>
      <c r="E365" s="26"/>
      <c r="F365" s="26"/>
      <c r="G365" s="26"/>
      <c r="H365" s="16"/>
      <c r="I365" s="44"/>
      <c r="J365" s="15"/>
      <c r="K365" s="16"/>
      <c r="L365" s="15"/>
      <c r="M365" s="26"/>
      <c r="N365" s="15"/>
      <c r="O365" s="16"/>
      <c r="P365" s="16"/>
      <c r="Q365" s="15"/>
      <c r="R365" s="16"/>
      <c r="S365" s="16"/>
      <c r="T365" s="16"/>
      <c r="U365" s="15"/>
      <c r="V365" s="14"/>
      <c r="W365" s="16"/>
      <c r="X365" s="26"/>
      <c r="Y365" s="26"/>
      <c r="Z365" s="26"/>
      <c r="AA365" s="16"/>
      <c r="AB365" s="14"/>
    </row>
    <row r="366" spans="2:28" ht="12.75">
      <c r="B366" s="60" t="s">
        <v>167</v>
      </c>
      <c r="AB366" s="1"/>
    </row>
    <row r="367" spans="2:28" ht="12.75">
      <c r="B367" s="60" t="s">
        <v>168</v>
      </c>
      <c r="AB367" s="1"/>
    </row>
    <row r="368" spans="2:28" ht="12.75">
      <c r="B368" s="60" t="s">
        <v>126</v>
      </c>
      <c r="AB368" s="1"/>
    </row>
    <row r="369" ht="12.75">
      <c r="AB369" s="1"/>
    </row>
    <row r="370" spans="2:27" ht="12.75">
      <c r="B370" s="8" t="s">
        <v>3</v>
      </c>
      <c r="C370" s="31" t="s">
        <v>4</v>
      </c>
      <c r="D370" s="34" t="s">
        <v>4</v>
      </c>
      <c r="E370" s="34" t="s">
        <v>4</v>
      </c>
      <c r="F370" s="34" t="s">
        <v>4</v>
      </c>
      <c r="G370" s="34" t="s">
        <v>4</v>
      </c>
      <c r="H370" s="45" t="s">
        <v>4</v>
      </c>
      <c r="I370" s="43"/>
      <c r="J370" s="9" t="s">
        <v>4</v>
      </c>
      <c r="K370" s="31" t="s">
        <v>4</v>
      </c>
      <c r="L370" s="9" t="s">
        <v>4</v>
      </c>
      <c r="M370" s="29" t="s">
        <v>5</v>
      </c>
      <c r="N370" s="12"/>
      <c r="O370" s="3"/>
      <c r="P370" s="3"/>
      <c r="R370" s="3"/>
      <c r="S370" s="3"/>
      <c r="T370" s="3"/>
      <c r="V370" s="3"/>
      <c r="W370" s="31" t="s">
        <v>4</v>
      </c>
      <c r="X370" s="34"/>
      <c r="Y370" s="34"/>
      <c r="Z370" s="34"/>
      <c r="AA370" s="31"/>
    </row>
    <row r="371" spans="2:28" ht="12.75">
      <c r="B371" s="8" t="s">
        <v>7</v>
      </c>
      <c r="C371" s="11" t="s">
        <v>7</v>
      </c>
      <c r="D371" s="34" t="s">
        <v>8</v>
      </c>
      <c r="E371" s="34" t="s">
        <v>9</v>
      </c>
      <c r="F371" s="34" t="s">
        <v>8</v>
      </c>
      <c r="G371" s="34" t="s">
        <v>10</v>
      </c>
      <c r="H371" s="31" t="s">
        <v>11</v>
      </c>
      <c r="I371" s="43" t="s">
        <v>12</v>
      </c>
      <c r="J371" s="39" t="s">
        <v>13</v>
      </c>
      <c r="K371" s="31" t="s">
        <v>14</v>
      </c>
      <c r="L371" s="9" t="s">
        <v>14</v>
      </c>
      <c r="M371" s="29" t="s">
        <v>15</v>
      </c>
      <c r="N371" s="12" t="s">
        <v>14</v>
      </c>
      <c r="O371" s="11" t="s">
        <v>14</v>
      </c>
      <c r="P371" s="11" t="s">
        <v>16</v>
      </c>
      <c r="Q371" s="12" t="s">
        <v>17</v>
      </c>
      <c r="R371" s="11" t="s">
        <v>18</v>
      </c>
      <c r="S371" s="11" t="s">
        <v>19</v>
      </c>
      <c r="T371" s="11"/>
      <c r="U371" s="9" t="s">
        <v>21</v>
      </c>
      <c r="V371" s="8" t="s">
        <v>129</v>
      </c>
      <c r="W371" s="11" t="s">
        <v>7</v>
      </c>
      <c r="X371" s="29" t="s">
        <v>23</v>
      </c>
      <c r="Y371" s="29"/>
      <c r="Z371" s="29" t="s">
        <v>25</v>
      </c>
      <c r="AA371" s="11"/>
      <c r="AB371" s="1"/>
    </row>
    <row r="372" spans="1:28" ht="12.75">
      <c r="A372" s="22" t="s">
        <v>27</v>
      </c>
      <c r="B372" s="8" t="s">
        <v>28</v>
      </c>
      <c r="C372" s="11" t="s">
        <v>29</v>
      </c>
      <c r="D372" s="34" t="s">
        <v>30</v>
      </c>
      <c r="E372" s="34"/>
      <c r="F372" s="34" t="s">
        <v>30</v>
      </c>
      <c r="G372" s="34"/>
      <c r="H372" s="31"/>
      <c r="I372" s="42"/>
      <c r="J372" s="9"/>
      <c r="K372" s="31" t="s">
        <v>31</v>
      </c>
      <c r="L372" s="9" t="s">
        <v>32</v>
      </c>
      <c r="N372" s="46" t="s">
        <v>33</v>
      </c>
      <c r="O372" s="11" t="s">
        <v>34</v>
      </c>
      <c r="P372" s="11" t="s">
        <v>35</v>
      </c>
      <c r="Q372" s="12" t="s">
        <v>35</v>
      </c>
      <c r="R372" s="11" t="s">
        <v>35</v>
      </c>
      <c r="S372" s="11"/>
      <c r="T372" s="11"/>
      <c r="U372" s="9" t="s">
        <v>36</v>
      </c>
      <c r="V372" s="8"/>
      <c r="W372" s="11" t="s">
        <v>29</v>
      </c>
      <c r="X372" s="29" t="s">
        <v>31</v>
      </c>
      <c r="Y372" s="29"/>
      <c r="Z372" s="29" t="s">
        <v>31</v>
      </c>
      <c r="AA372" s="11"/>
      <c r="AB372" s="13" t="s">
        <v>39</v>
      </c>
    </row>
    <row r="373" spans="1:28" ht="12.75">
      <c r="A373" s="25" t="s">
        <v>40</v>
      </c>
      <c r="B373" s="14" t="s">
        <v>40</v>
      </c>
      <c r="C373" s="16" t="s">
        <v>40</v>
      </c>
      <c r="D373" s="26" t="s">
        <v>40</v>
      </c>
      <c r="E373" s="26"/>
      <c r="F373" s="26" t="s">
        <v>40</v>
      </c>
      <c r="G373" s="26" t="s">
        <v>40</v>
      </c>
      <c r="H373" s="16" t="s">
        <v>40</v>
      </c>
      <c r="I373" s="44"/>
      <c r="J373" s="15"/>
      <c r="K373" s="16"/>
      <c r="L373" s="15"/>
      <c r="M373" s="26" t="s">
        <v>40</v>
      </c>
      <c r="N373" s="15" t="s">
        <v>40</v>
      </c>
      <c r="O373" s="16" t="s">
        <v>40</v>
      </c>
      <c r="P373" s="16" t="s">
        <v>40</v>
      </c>
      <c r="Q373" s="15" t="s">
        <v>40</v>
      </c>
      <c r="R373" s="16" t="s">
        <v>40</v>
      </c>
      <c r="S373" s="16"/>
      <c r="T373" s="16"/>
      <c r="U373" s="15" t="s">
        <v>40</v>
      </c>
      <c r="V373" s="14"/>
      <c r="W373" s="16" t="s">
        <v>40</v>
      </c>
      <c r="X373" s="26"/>
      <c r="Y373" s="26"/>
      <c r="Z373" s="26"/>
      <c r="AA373" s="16"/>
      <c r="AB373" s="14" t="s">
        <v>40</v>
      </c>
    </row>
    <row r="374" spans="1:28" ht="12.75">
      <c r="A374" s="22">
        <v>729</v>
      </c>
      <c r="B374" s="19">
        <v>0</v>
      </c>
      <c r="C374" s="30">
        <v>2.841</v>
      </c>
      <c r="D374" s="35">
        <v>13.2534</v>
      </c>
      <c r="E374" s="35">
        <v>32.193</v>
      </c>
      <c r="F374" s="35">
        <v>13.2534</v>
      </c>
      <c r="G374" s="35">
        <v>0.11514</v>
      </c>
      <c r="H374" s="30">
        <v>86.0585</v>
      </c>
      <c r="I374" s="42">
        <f aca="true" t="shared" si="24" ref="I374:I386">((999.842594+6.794*10^-2*D374-9.0953*10^-3*D374^2+1.001685*10^-4*D374^3-1.12*10^-6*D374^4+6.536*10^-9*D374^5)+(0.8245-0.00409*D374+7.6438*10^-5*D374^2-8.2467*10^-7*D374^3+5.3875*10^-9*D374^4)*E374+(-5.72466*10^-3+1.0227*10^-4*D374-1.6546*10^-6*D374^2)*E374^1.5+4.8314*10^-4*E374^2)-1000</f>
        <v>24.170125096351285</v>
      </c>
      <c r="J374" s="23">
        <v>760.1</v>
      </c>
      <c r="K374" s="30">
        <v>230.37193</v>
      </c>
      <c r="L374" s="23">
        <v>5.28302</v>
      </c>
      <c r="M374" s="26"/>
      <c r="N374" s="15"/>
      <c r="O374" s="16"/>
      <c r="P374" s="16"/>
      <c r="Q374" s="15"/>
      <c r="R374" s="16"/>
      <c r="S374" s="16"/>
      <c r="T374" s="16"/>
      <c r="U374" s="29">
        <v>0.231</v>
      </c>
      <c r="V374" s="14"/>
      <c r="W374" s="30">
        <v>2.841</v>
      </c>
      <c r="X374" s="35"/>
      <c r="Y374" s="35"/>
      <c r="Z374" s="35"/>
      <c r="AA374" s="30"/>
      <c r="AB374" s="14"/>
    </row>
    <row r="375" spans="1:28" ht="12.75">
      <c r="A375" s="22">
        <v>728</v>
      </c>
      <c r="B375" s="19">
        <v>5</v>
      </c>
      <c r="C375" s="30">
        <v>5.11</v>
      </c>
      <c r="D375" s="35">
        <v>13.255</v>
      </c>
      <c r="E375" s="35">
        <v>32.1923</v>
      </c>
      <c r="F375" s="35">
        <v>13.255</v>
      </c>
      <c r="G375" s="35">
        <v>0.12641</v>
      </c>
      <c r="H375" s="30">
        <v>86.0166</v>
      </c>
      <c r="I375" s="42">
        <f t="shared" si="24"/>
        <v>24.169267005478332</v>
      </c>
      <c r="J375" s="23">
        <v>543.57</v>
      </c>
      <c r="K375" s="30">
        <v>230.0645</v>
      </c>
      <c r="L375" s="23">
        <v>5.27597</v>
      </c>
      <c r="M375" s="26"/>
      <c r="N375" s="15"/>
      <c r="O375" s="16"/>
      <c r="P375" s="16"/>
      <c r="Q375" s="15"/>
      <c r="R375" s="16"/>
      <c r="S375" s="16"/>
      <c r="T375" s="16"/>
      <c r="U375" s="29"/>
      <c r="V375" s="14"/>
      <c r="W375" s="30">
        <v>5.11</v>
      </c>
      <c r="X375" s="35"/>
      <c r="Y375" s="35"/>
      <c r="Z375" s="35"/>
      <c r="AA375" s="30"/>
      <c r="AB375" s="14"/>
    </row>
    <row r="376" spans="1:28" ht="12.75">
      <c r="A376" s="22">
        <v>727</v>
      </c>
      <c r="B376" s="19">
        <v>10</v>
      </c>
      <c r="C376" s="30">
        <v>10.077</v>
      </c>
      <c r="D376" s="35">
        <v>12.3941</v>
      </c>
      <c r="E376" s="35">
        <v>32.219</v>
      </c>
      <c r="F376" s="35">
        <v>12.3941</v>
      </c>
      <c r="G376" s="35">
        <v>0.1632</v>
      </c>
      <c r="H376" s="30">
        <v>85.7646</v>
      </c>
      <c r="I376" s="42">
        <f t="shared" si="24"/>
        <v>24.356753458246658</v>
      </c>
      <c r="J376" s="23">
        <v>328.25</v>
      </c>
      <c r="K376" s="30">
        <v>236.89712</v>
      </c>
      <c r="L376" s="23">
        <v>5.43366</v>
      </c>
      <c r="M376" s="26"/>
      <c r="N376" s="15"/>
      <c r="O376" s="16"/>
      <c r="P376" s="16"/>
      <c r="Q376" s="15"/>
      <c r="R376" s="16"/>
      <c r="S376" s="16"/>
      <c r="T376" s="16"/>
      <c r="U376" s="29">
        <v>0.275</v>
      </c>
      <c r="V376" s="14"/>
      <c r="W376" s="30">
        <v>10.077</v>
      </c>
      <c r="X376" s="35"/>
      <c r="Y376" s="35"/>
      <c r="Z376" s="35"/>
      <c r="AA376" s="30"/>
      <c r="AB376" s="14"/>
    </row>
    <row r="377" spans="1:28" ht="12.75">
      <c r="A377" s="22">
        <v>726</v>
      </c>
      <c r="B377" s="19">
        <v>15</v>
      </c>
      <c r="C377" s="30">
        <v>15.392</v>
      </c>
      <c r="D377" s="35">
        <v>12.2728</v>
      </c>
      <c r="E377" s="35">
        <v>32.3353</v>
      </c>
      <c r="F377" s="35">
        <v>12.2728</v>
      </c>
      <c r="G377" s="35">
        <v>0.16707</v>
      </c>
      <c r="H377" s="30">
        <v>86.0547</v>
      </c>
      <c r="I377" s="42">
        <f t="shared" si="24"/>
        <v>24.469852392420535</v>
      </c>
      <c r="J377" s="23">
        <v>225.79</v>
      </c>
      <c r="K377" s="30">
        <v>238.28515</v>
      </c>
      <c r="L377" s="23">
        <v>5.4661</v>
      </c>
      <c r="M377" s="26"/>
      <c r="N377" s="15"/>
      <c r="O377" s="16"/>
      <c r="P377" s="16"/>
      <c r="Q377" s="15"/>
      <c r="R377" s="16"/>
      <c r="S377" s="16"/>
      <c r="T377" s="16"/>
      <c r="U377" s="29"/>
      <c r="V377" s="14"/>
      <c r="W377" s="30">
        <v>15.392</v>
      </c>
      <c r="X377" s="35"/>
      <c r="Y377" s="35"/>
      <c r="Z377" s="35"/>
      <c r="AA377" s="30"/>
      <c r="AB377" s="14"/>
    </row>
    <row r="378" spans="1:28" ht="12.75">
      <c r="A378" s="22">
        <v>725</v>
      </c>
      <c r="B378" s="19">
        <v>20</v>
      </c>
      <c r="C378" s="30">
        <v>21.088</v>
      </c>
      <c r="D378" s="35">
        <v>12.2451</v>
      </c>
      <c r="E378" s="35">
        <v>32.4179</v>
      </c>
      <c r="F378" s="35">
        <v>12.2451</v>
      </c>
      <c r="G378" s="35">
        <v>0.22093</v>
      </c>
      <c r="H378" s="30">
        <v>86.6968</v>
      </c>
      <c r="I378" s="42">
        <f t="shared" si="24"/>
        <v>24.539127423231548</v>
      </c>
      <c r="J378" s="23">
        <v>153.84</v>
      </c>
      <c r="K378" s="30">
        <v>238.04803</v>
      </c>
      <c r="L378" s="23">
        <v>5.46103</v>
      </c>
      <c r="M378" s="26"/>
      <c r="N378" s="15"/>
      <c r="O378" s="16"/>
      <c r="P378" s="16"/>
      <c r="Q378" s="15"/>
      <c r="R378" s="16"/>
      <c r="S378" s="16"/>
      <c r="T378" s="16"/>
      <c r="U378" s="29">
        <v>0.244</v>
      </c>
      <c r="V378" s="14"/>
      <c r="W378" s="30">
        <v>21.088</v>
      </c>
      <c r="X378" s="35"/>
      <c r="Y378" s="35"/>
      <c r="Z378" s="35"/>
      <c r="AA378" s="30"/>
      <c r="AB378" s="14"/>
    </row>
    <row r="379" spans="1:28" ht="12.75">
      <c r="A379" s="22">
        <v>724</v>
      </c>
      <c r="B379" s="19">
        <v>25</v>
      </c>
      <c r="C379" s="30">
        <v>26.089</v>
      </c>
      <c r="D379" s="35">
        <v>11.5185</v>
      </c>
      <c r="E379" s="35">
        <v>32.4136</v>
      </c>
      <c r="F379" s="35">
        <v>11.5185</v>
      </c>
      <c r="G379" s="35">
        <v>0.4227</v>
      </c>
      <c r="H379" s="30">
        <v>86.1841</v>
      </c>
      <c r="I379" s="42">
        <f t="shared" si="24"/>
        <v>24.67011055875946</v>
      </c>
      <c r="J379" s="23">
        <v>108.14</v>
      </c>
      <c r="K379" s="30">
        <v>245.98335</v>
      </c>
      <c r="L379" s="23">
        <v>5.64379</v>
      </c>
      <c r="M379" s="26"/>
      <c r="N379" s="15"/>
      <c r="O379" s="16"/>
      <c r="P379" s="16"/>
      <c r="Q379" s="15"/>
      <c r="R379" s="16"/>
      <c r="S379" s="16"/>
      <c r="T379" s="16"/>
      <c r="U379" s="29"/>
      <c r="V379" s="14"/>
      <c r="W379" s="30">
        <v>26.089</v>
      </c>
      <c r="X379" s="35"/>
      <c r="Y379" s="35"/>
      <c r="Z379" s="35"/>
      <c r="AA379" s="30"/>
      <c r="AB379" s="14"/>
    </row>
    <row r="380" spans="1:28" ht="12.75">
      <c r="A380" s="22">
        <v>723</v>
      </c>
      <c r="B380" s="19">
        <v>30</v>
      </c>
      <c r="C380" s="30">
        <v>30.369</v>
      </c>
      <c r="D380" s="35">
        <v>10.9346</v>
      </c>
      <c r="E380" s="35">
        <v>32.4335</v>
      </c>
      <c r="F380" s="35">
        <v>10.9346</v>
      </c>
      <c r="G380" s="35">
        <v>1.1695</v>
      </c>
      <c r="H380" s="30">
        <v>84.9479</v>
      </c>
      <c r="I380" s="42">
        <f t="shared" si="24"/>
        <v>24.78968444385532</v>
      </c>
      <c r="J380" s="23">
        <v>77.666</v>
      </c>
      <c r="K380" s="30">
        <v>250.0995</v>
      </c>
      <c r="L380" s="23">
        <v>5.7389</v>
      </c>
      <c r="M380" s="26"/>
      <c r="N380" s="15"/>
      <c r="O380" s="16"/>
      <c r="P380" s="16"/>
      <c r="Q380" s="15"/>
      <c r="R380" s="16"/>
      <c r="S380" s="16"/>
      <c r="T380" s="16"/>
      <c r="U380" s="29">
        <v>0.5</v>
      </c>
      <c r="V380" s="14"/>
      <c r="W380" s="30">
        <v>30.369</v>
      </c>
      <c r="X380" s="35"/>
      <c r="Y380" s="35"/>
      <c r="Z380" s="35"/>
      <c r="AA380" s="30"/>
      <c r="AB380" s="14"/>
    </row>
    <row r="381" spans="1:28" ht="12.75">
      <c r="A381" s="22">
        <v>722</v>
      </c>
      <c r="B381" s="19">
        <v>25</v>
      </c>
      <c r="C381" s="30">
        <v>34.031</v>
      </c>
      <c r="D381" s="35">
        <v>10.3305</v>
      </c>
      <c r="E381" s="35">
        <v>32.4666</v>
      </c>
      <c r="F381" s="35">
        <v>10.3305</v>
      </c>
      <c r="G381" s="35">
        <v>1.742</v>
      </c>
      <c r="H381" s="30">
        <v>84.4204</v>
      </c>
      <c r="I381" s="42">
        <f t="shared" si="24"/>
        <v>24.919534937741446</v>
      </c>
      <c r="J381" s="23">
        <v>58.994</v>
      </c>
      <c r="K381" s="30">
        <v>253.36277</v>
      </c>
      <c r="L381" s="23">
        <v>5.81452</v>
      </c>
      <c r="M381" s="26"/>
      <c r="N381" s="15"/>
      <c r="O381" s="16"/>
      <c r="P381" s="16"/>
      <c r="Q381" s="15"/>
      <c r="R381" s="16"/>
      <c r="S381" s="16"/>
      <c r="T381" s="16"/>
      <c r="U381" s="15"/>
      <c r="V381" s="14"/>
      <c r="W381" s="30">
        <v>34.031</v>
      </c>
      <c r="X381" s="35"/>
      <c r="Y381" s="35"/>
      <c r="Z381" s="35"/>
      <c r="AA381" s="30"/>
      <c r="AB381" s="14"/>
    </row>
    <row r="382" spans="1:28" ht="12.75">
      <c r="A382" s="22">
        <v>721</v>
      </c>
      <c r="B382" s="19">
        <v>40</v>
      </c>
      <c r="C382" s="30">
        <v>38.028</v>
      </c>
      <c r="D382" s="35">
        <v>10.044</v>
      </c>
      <c r="E382" s="35">
        <v>32.4641</v>
      </c>
      <c r="F382" s="35">
        <v>10.044</v>
      </c>
      <c r="G382" s="35">
        <v>1.8928</v>
      </c>
      <c r="H382" s="30">
        <v>85.2212</v>
      </c>
      <c r="I382" s="42">
        <f t="shared" si="24"/>
        <v>24.965632923560406</v>
      </c>
      <c r="J382" s="23">
        <v>41.903</v>
      </c>
      <c r="K382" s="30">
        <v>249.47345</v>
      </c>
      <c r="L382" s="23">
        <v>5.72552</v>
      </c>
      <c r="M382" s="26"/>
      <c r="N382" s="15"/>
      <c r="O382" s="16"/>
      <c r="P382" s="16"/>
      <c r="Q382" s="15"/>
      <c r="R382" s="16"/>
      <c r="S382" s="16"/>
      <c r="T382" s="16"/>
      <c r="U382" s="15"/>
      <c r="V382" s="14"/>
      <c r="W382" s="30">
        <v>38.028</v>
      </c>
      <c r="X382" s="35"/>
      <c r="Y382" s="35"/>
      <c r="Z382" s="35"/>
      <c r="AA382" s="30"/>
      <c r="AB382" s="14"/>
    </row>
    <row r="383" spans="1:28" ht="12.75">
      <c r="A383" s="22">
        <v>720</v>
      </c>
      <c r="B383" s="19">
        <v>50</v>
      </c>
      <c r="C383" s="30">
        <v>50.128</v>
      </c>
      <c r="D383" s="35">
        <v>8.9361</v>
      </c>
      <c r="E383" s="35">
        <v>32.4954</v>
      </c>
      <c r="F383" s="35">
        <v>8.9361</v>
      </c>
      <c r="G383" s="35">
        <v>1.7741</v>
      </c>
      <c r="H383" s="30">
        <v>86.9566</v>
      </c>
      <c r="I383" s="42">
        <f t="shared" si="24"/>
        <v>25.167817613506713</v>
      </c>
      <c r="J383" s="23">
        <v>15.01</v>
      </c>
      <c r="K383" s="30">
        <v>243.46382</v>
      </c>
      <c r="L383" s="23">
        <v>5.5887</v>
      </c>
      <c r="M383" s="26"/>
      <c r="N383" s="15"/>
      <c r="O383" s="16"/>
      <c r="P383" s="16"/>
      <c r="Q383" s="15"/>
      <c r="R383" s="16"/>
      <c r="S383" s="16"/>
      <c r="T383" s="16"/>
      <c r="U383" s="15"/>
      <c r="V383" s="14"/>
      <c r="W383" s="30">
        <v>50.128</v>
      </c>
      <c r="X383" s="35"/>
      <c r="Y383" s="35"/>
      <c r="Z383" s="35"/>
      <c r="AA383" s="30"/>
      <c r="AB383" s="14"/>
    </row>
    <row r="384" spans="1:28" ht="12.75">
      <c r="A384" s="22">
        <v>719</v>
      </c>
      <c r="B384" s="19">
        <v>100</v>
      </c>
      <c r="C384" s="30">
        <v>100.379</v>
      </c>
      <c r="D384" s="35">
        <v>7.5474</v>
      </c>
      <c r="E384" s="35">
        <v>32.8844</v>
      </c>
      <c r="F384" s="35">
        <v>7.5474</v>
      </c>
      <c r="G384" s="35">
        <v>0.08525</v>
      </c>
      <c r="H384" s="30">
        <v>89.3161</v>
      </c>
      <c r="I384" s="42">
        <f t="shared" si="24"/>
        <v>25.67775336215118</v>
      </c>
      <c r="J384" s="23">
        <v>1.5123</v>
      </c>
      <c r="K384" s="30">
        <v>206.55202</v>
      </c>
      <c r="L384" s="23">
        <v>4.74375</v>
      </c>
      <c r="M384" s="26"/>
      <c r="N384" s="15"/>
      <c r="O384" s="16"/>
      <c r="P384" s="16"/>
      <c r="Q384" s="15"/>
      <c r="R384" s="16"/>
      <c r="S384" s="16"/>
      <c r="T384" s="16"/>
      <c r="U384" s="15"/>
      <c r="V384" s="14"/>
      <c r="W384" s="30">
        <v>100.379</v>
      </c>
      <c r="X384" s="35"/>
      <c r="Y384" s="35"/>
      <c r="Z384" s="35"/>
      <c r="AA384" s="30"/>
      <c r="AB384" s="14"/>
    </row>
    <row r="385" spans="1:28" ht="12.75">
      <c r="A385" s="22">
        <v>718</v>
      </c>
      <c r="B385" s="19">
        <v>175</v>
      </c>
      <c r="C385" s="30">
        <v>173.869</v>
      </c>
      <c r="D385" s="35">
        <v>7.3521</v>
      </c>
      <c r="E385" s="35">
        <v>33.9331</v>
      </c>
      <c r="F385" s="35">
        <v>7.3521</v>
      </c>
      <c r="G385" s="35">
        <v>0.019956</v>
      </c>
      <c r="H385" s="30">
        <v>89.2849</v>
      </c>
      <c r="I385" s="42">
        <f t="shared" si="24"/>
        <v>26.529907063677683</v>
      </c>
      <c r="J385" s="23">
        <v>0.57394</v>
      </c>
      <c r="K385" s="30">
        <v>116.59301</v>
      </c>
      <c r="L385" s="23">
        <v>2.67995</v>
      </c>
      <c r="M385" s="26"/>
      <c r="N385" s="15"/>
      <c r="O385" s="16"/>
      <c r="P385" s="16"/>
      <c r="Q385" s="15"/>
      <c r="R385" s="16"/>
      <c r="S385" s="16"/>
      <c r="T385" s="16"/>
      <c r="U385" s="15"/>
      <c r="V385" s="14"/>
      <c r="W385" s="30">
        <v>173.869</v>
      </c>
      <c r="X385" s="35"/>
      <c r="Y385" s="35"/>
      <c r="Z385" s="35"/>
      <c r="AA385" s="30"/>
      <c r="AB385" s="14"/>
    </row>
    <row r="386" spans="1:28" ht="12.75">
      <c r="A386" s="22">
        <v>717</v>
      </c>
      <c r="B386" s="19">
        <v>200</v>
      </c>
      <c r="C386" s="30">
        <v>201.252</v>
      </c>
      <c r="D386" s="35">
        <v>7.139</v>
      </c>
      <c r="E386" s="35">
        <v>33.9731</v>
      </c>
      <c r="F386" s="35">
        <v>7.139</v>
      </c>
      <c r="G386" s="35">
        <v>0.030146</v>
      </c>
      <c r="H386" s="30">
        <v>89.237</v>
      </c>
      <c r="I386" s="42">
        <f t="shared" si="24"/>
        <v>26.59113854536895</v>
      </c>
      <c r="J386" s="23">
        <v>0.54642</v>
      </c>
      <c r="K386" s="30">
        <v>87.97783</v>
      </c>
      <c r="L386" s="23">
        <v>2.02233</v>
      </c>
      <c r="M386" s="26"/>
      <c r="N386" s="15"/>
      <c r="O386" s="16"/>
      <c r="P386" s="16"/>
      <c r="Q386" s="15"/>
      <c r="R386" s="16"/>
      <c r="S386" s="16"/>
      <c r="T386" s="16"/>
      <c r="U386" s="15"/>
      <c r="V386" s="14"/>
      <c r="W386" s="30">
        <v>201.252</v>
      </c>
      <c r="X386" s="35"/>
      <c r="Y386" s="35"/>
      <c r="Z386" s="35"/>
      <c r="AA386" s="30"/>
      <c r="AB386" s="14"/>
    </row>
    <row r="387" spans="1:28" ht="12.75">
      <c r="A387" s="25"/>
      <c r="B387" s="14"/>
      <c r="C387" s="16"/>
      <c r="D387" s="26"/>
      <c r="E387" s="26"/>
      <c r="F387" s="26"/>
      <c r="G387" s="26"/>
      <c r="H387" s="16"/>
      <c r="I387" s="44"/>
      <c r="J387" s="15"/>
      <c r="K387" s="16"/>
      <c r="L387" s="15"/>
      <c r="M387" s="26"/>
      <c r="N387" s="15"/>
      <c r="O387" s="16"/>
      <c r="P387" s="16"/>
      <c r="Q387" s="15"/>
      <c r="R387" s="16"/>
      <c r="S387" s="16"/>
      <c r="T387" s="16"/>
      <c r="U387" s="15"/>
      <c r="V387" s="14"/>
      <c r="W387" s="16"/>
      <c r="X387" s="26"/>
      <c r="Y387" s="26"/>
      <c r="Z387" s="26"/>
      <c r="AA387" s="16"/>
      <c r="AB387" s="14"/>
    </row>
    <row r="388" spans="1:28" ht="12.75">
      <c r="A388" s="25"/>
      <c r="B388" s="14"/>
      <c r="C388" s="16"/>
      <c r="D388" s="26"/>
      <c r="E388" s="26"/>
      <c r="F388" s="26"/>
      <c r="G388" s="26"/>
      <c r="H388" s="16"/>
      <c r="I388" s="44"/>
      <c r="J388" s="15"/>
      <c r="K388" s="16"/>
      <c r="L388" s="15"/>
      <c r="M388" s="26"/>
      <c r="N388" s="15"/>
      <c r="O388" s="16"/>
      <c r="P388" s="16"/>
      <c r="Q388" s="15"/>
      <c r="R388" s="16"/>
      <c r="S388" s="16"/>
      <c r="T388" s="16"/>
      <c r="U388" s="15"/>
      <c r="V388" s="14"/>
      <c r="W388" s="16"/>
      <c r="X388" s="26"/>
      <c r="Y388" s="26"/>
      <c r="Z388" s="26"/>
      <c r="AA388" s="16"/>
      <c r="AB388" s="14"/>
    </row>
    <row r="389" spans="2:28" ht="12.75">
      <c r="B389" s="60" t="s">
        <v>169</v>
      </c>
      <c r="AB389" s="1"/>
    </row>
    <row r="390" spans="2:28" ht="12.75">
      <c r="B390" s="71" t="s">
        <v>170</v>
      </c>
      <c r="AB390" s="1"/>
    </row>
    <row r="391" spans="2:28" ht="12.75">
      <c r="B391" s="60" t="s">
        <v>162</v>
      </c>
      <c r="AB391" s="1"/>
    </row>
    <row r="392" ht="12.75">
      <c r="AB392" s="1"/>
    </row>
    <row r="393" spans="2:27" ht="12.75">
      <c r="B393" s="8" t="s">
        <v>3</v>
      </c>
      <c r="C393" s="31" t="s">
        <v>4</v>
      </c>
      <c r="D393" s="34" t="s">
        <v>4</v>
      </c>
      <c r="E393" s="34" t="s">
        <v>4</v>
      </c>
      <c r="F393" s="34" t="s">
        <v>4</v>
      </c>
      <c r="G393" s="34" t="s">
        <v>4</v>
      </c>
      <c r="H393" s="45" t="s">
        <v>4</v>
      </c>
      <c r="I393" s="43"/>
      <c r="J393" s="9" t="s">
        <v>4</v>
      </c>
      <c r="K393" s="31" t="s">
        <v>4</v>
      </c>
      <c r="L393" s="9" t="s">
        <v>4</v>
      </c>
      <c r="M393" s="29" t="s">
        <v>5</v>
      </c>
      <c r="N393" s="12"/>
      <c r="O393" s="3"/>
      <c r="P393" s="3"/>
      <c r="R393" s="3"/>
      <c r="S393" s="3"/>
      <c r="T393" s="3"/>
      <c r="V393" s="3"/>
      <c r="W393" s="31" t="s">
        <v>4</v>
      </c>
      <c r="X393" s="34"/>
      <c r="Y393" s="34"/>
      <c r="Z393" s="34"/>
      <c r="AA393" s="31"/>
    </row>
    <row r="394" spans="2:28" ht="12.75">
      <c r="B394" s="8" t="s">
        <v>7</v>
      </c>
      <c r="C394" s="11" t="s">
        <v>7</v>
      </c>
      <c r="D394" s="34" t="s">
        <v>8</v>
      </c>
      <c r="E394" s="34" t="s">
        <v>9</v>
      </c>
      <c r="F394" s="34" t="s">
        <v>8</v>
      </c>
      <c r="G394" s="34" t="s">
        <v>10</v>
      </c>
      <c r="H394" s="31" t="s">
        <v>11</v>
      </c>
      <c r="I394" s="43" t="s">
        <v>12</v>
      </c>
      <c r="J394" s="39" t="s">
        <v>13</v>
      </c>
      <c r="K394" s="31" t="s">
        <v>14</v>
      </c>
      <c r="L394" s="9" t="s">
        <v>14</v>
      </c>
      <c r="M394" s="29" t="s">
        <v>15</v>
      </c>
      <c r="N394" s="12" t="s">
        <v>14</v>
      </c>
      <c r="O394" s="11" t="s">
        <v>14</v>
      </c>
      <c r="P394" s="11" t="s">
        <v>16</v>
      </c>
      <c r="Q394" s="12" t="s">
        <v>17</v>
      </c>
      <c r="R394" s="11" t="s">
        <v>18</v>
      </c>
      <c r="S394" s="11" t="s">
        <v>19</v>
      </c>
      <c r="T394" s="11" t="s">
        <v>20</v>
      </c>
      <c r="U394" s="9" t="s">
        <v>21</v>
      </c>
      <c r="V394" s="8" t="s">
        <v>129</v>
      </c>
      <c r="W394" s="11" t="s">
        <v>7</v>
      </c>
      <c r="X394" s="29" t="s">
        <v>23</v>
      </c>
      <c r="Y394" s="29"/>
      <c r="Z394" s="29" t="s">
        <v>25</v>
      </c>
      <c r="AA394" s="11"/>
      <c r="AB394" s="1"/>
    </row>
    <row r="395" spans="1:28" ht="12.75">
      <c r="A395" s="22" t="s">
        <v>27</v>
      </c>
      <c r="B395" s="8" t="s">
        <v>28</v>
      </c>
      <c r="C395" s="11" t="s">
        <v>29</v>
      </c>
      <c r="D395" s="34" t="s">
        <v>30</v>
      </c>
      <c r="E395" s="34"/>
      <c r="F395" s="34" t="s">
        <v>30</v>
      </c>
      <c r="G395" s="34"/>
      <c r="H395" s="31"/>
      <c r="I395" s="42"/>
      <c r="J395" s="9"/>
      <c r="K395" s="31" t="s">
        <v>31</v>
      </c>
      <c r="L395" s="9" t="s">
        <v>32</v>
      </c>
      <c r="N395" s="46" t="s">
        <v>33</v>
      </c>
      <c r="O395" s="11" t="s">
        <v>34</v>
      </c>
      <c r="P395" s="11" t="s">
        <v>35</v>
      </c>
      <c r="Q395" s="12" t="s">
        <v>35</v>
      </c>
      <c r="R395" s="11" t="s">
        <v>35</v>
      </c>
      <c r="S395" s="11"/>
      <c r="T395" s="11"/>
      <c r="U395" s="9" t="s">
        <v>36</v>
      </c>
      <c r="V395" s="8"/>
      <c r="W395" s="11" t="s">
        <v>29</v>
      </c>
      <c r="X395" s="29" t="s">
        <v>31</v>
      </c>
      <c r="Y395" s="29"/>
      <c r="Z395" s="29" t="s">
        <v>31</v>
      </c>
      <c r="AA395" s="11"/>
      <c r="AB395" s="13" t="s">
        <v>39</v>
      </c>
    </row>
    <row r="396" spans="1:28" ht="12.75">
      <c r="A396" s="25" t="s">
        <v>40</v>
      </c>
      <c r="B396" s="14" t="s">
        <v>40</v>
      </c>
      <c r="C396" s="16" t="s">
        <v>40</v>
      </c>
      <c r="D396" s="26" t="s">
        <v>40</v>
      </c>
      <c r="E396" s="26"/>
      <c r="F396" s="26" t="s">
        <v>40</v>
      </c>
      <c r="G396" s="26" t="s">
        <v>40</v>
      </c>
      <c r="H396" s="16" t="s">
        <v>40</v>
      </c>
      <c r="I396" s="44"/>
      <c r="J396" s="15"/>
      <c r="K396" s="16"/>
      <c r="L396" s="15"/>
      <c r="M396" s="26" t="s">
        <v>40</v>
      </c>
      <c r="N396" s="15" t="s">
        <v>40</v>
      </c>
      <c r="O396" s="16" t="s">
        <v>40</v>
      </c>
      <c r="P396" s="16" t="s">
        <v>40</v>
      </c>
      <c r="Q396" s="15" t="s">
        <v>40</v>
      </c>
      <c r="R396" s="16" t="s">
        <v>40</v>
      </c>
      <c r="S396" s="16"/>
      <c r="T396" s="16"/>
      <c r="U396" s="15" t="s">
        <v>40</v>
      </c>
      <c r="V396" s="14"/>
      <c r="W396" s="16" t="s">
        <v>40</v>
      </c>
      <c r="X396" s="26"/>
      <c r="Y396" s="26"/>
      <c r="Z396" s="26"/>
      <c r="AA396" s="16"/>
      <c r="AB396" s="14" t="s">
        <v>40</v>
      </c>
    </row>
    <row r="397" spans="1:27" ht="12.75">
      <c r="A397" s="56">
        <v>749</v>
      </c>
      <c r="B397" s="19">
        <v>0</v>
      </c>
      <c r="C397" s="30">
        <v>3.365</v>
      </c>
      <c r="D397" s="35">
        <v>13.576</v>
      </c>
      <c r="E397" s="35">
        <v>32.196</v>
      </c>
      <c r="F397" s="35">
        <v>13.576</v>
      </c>
      <c r="G397" s="35">
        <v>0.28236</v>
      </c>
      <c r="H397" s="30">
        <v>82.8485</v>
      </c>
      <c r="I397" s="42">
        <f aca="true" t="shared" si="25" ref="I397:I416">((999.842594+6.794*10^-2*D397-9.0953*10^-3*D397^2+1.001685*10^-4*D397^3-1.12*10^-6*D397^4+6.536*10^-9*D397^5)+(0.8245-0.00409*D397+7.6438*10^-5*D397^2-8.2467*10^-7*D397^3+5.3875*10^-9*D397^4)*E397+(-5.72466*10^-3+1.0227*10^-4*D397-1.6546*10^-6*D397^2)*E397^1.5+4.8314*10^-4*E397^2)-1000</f>
        <v>24.108086642979515</v>
      </c>
      <c r="K397" s="30">
        <v>312.80626</v>
      </c>
      <c r="L397" s="23">
        <v>7.17302</v>
      </c>
      <c r="N397" s="46">
        <v>6.369</v>
      </c>
      <c r="P397" s="30">
        <v>0</v>
      </c>
      <c r="Q397" s="23">
        <v>0.3449828</v>
      </c>
      <c r="R397" s="30">
        <v>0.7739977</v>
      </c>
      <c r="S397" s="23"/>
      <c r="T397" s="23"/>
      <c r="W397" s="30">
        <v>3.365</v>
      </c>
      <c r="X397" s="35"/>
      <c r="Y397" s="35"/>
      <c r="Z397" s="35"/>
      <c r="AA397" s="30"/>
    </row>
    <row r="398" spans="1:27" ht="12.75">
      <c r="A398" s="56">
        <v>748</v>
      </c>
      <c r="B398" s="19">
        <v>10</v>
      </c>
      <c r="C398" s="30">
        <v>9.909</v>
      </c>
      <c r="D398" s="35">
        <v>13.3148</v>
      </c>
      <c r="E398" s="35">
        <v>32.2291</v>
      </c>
      <c r="F398" s="35">
        <v>13.3148</v>
      </c>
      <c r="G398" s="35">
        <v>0.26334</v>
      </c>
      <c r="H398" s="30">
        <v>86.5321</v>
      </c>
      <c r="I398" s="42">
        <f t="shared" si="25"/>
        <v>24.185869979945437</v>
      </c>
      <c r="K398" s="30">
        <v>311.5071</v>
      </c>
      <c r="L398" s="23">
        <v>7.14378</v>
      </c>
      <c r="M398" s="27">
        <v>32.2574</v>
      </c>
      <c r="N398" s="46">
        <v>6.441</v>
      </c>
      <c r="P398" s="30">
        <v>0</v>
      </c>
      <c r="Q398" s="23">
        <v>0.3546511</v>
      </c>
      <c r="R398" s="30">
        <v>0.5972248</v>
      </c>
      <c r="S398" s="23"/>
      <c r="T398" s="23"/>
      <c r="W398" s="30">
        <v>9.909</v>
      </c>
      <c r="X398" s="35"/>
      <c r="Y398" s="35"/>
      <c r="Z398" s="35"/>
      <c r="AA398" s="30"/>
    </row>
    <row r="399" spans="1:27" ht="12.75">
      <c r="A399" s="56">
        <v>747</v>
      </c>
      <c r="B399" s="19">
        <v>25</v>
      </c>
      <c r="C399" s="30">
        <v>24.862</v>
      </c>
      <c r="D399" s="35">
        <v>11.1232</v>
      </c>
      <c r="E399" s="35">
        <v>32.4279</v>
      </c>
      <c r="F399" s="35">
        <v>11.1232</v>
      </c>
      <c r="G399" s="35">
        <v>1.2833</v>
      </c>
      <c r="H399" s="30">
        <v>85.6562</v>
      </c>
      <c r="I399" s="42">
        <f t="shared" si="25"/>
        <v>24.752078883147533</v>
      </c>
      <c r="K399" s="30">
        <v>345.51722</v>
      </c>
      <c r="L399" s="23">
        <v>7.92811</v>
      </c>
      <c r="N399" s="46">
        <v>7.028</v>
      </c>
      <c r="P399" s="30">
        <v>0.1473767</v>
      </c>
      <c r="Q399" s="23">
        <v>0.4925687</v>
      </c>
      <c r="R399" s="30">
        <v>1.122832</v>
      </c>
      <c r="S399" s="23">
        <f aca="true" t="shared" si="26" ref="S399:S416">R399/P399</f>
        <v>7.618789130167795</v>
      </c>
      <c r="T399" s="23">
        <f aca="true" t="shared" si="27" ref="T399:T416">P399/Q399</f>
        <v>0.2992002942939736</v>
      </c>
      <c r="W399" s="30">
        <v>24.862</v>
      </c>
      <c r="X399" s="35"/>
      <c r="Y399" s="35"/>
      <c r="Z399" s="35"/>
      <c r="AA399" s="30"/>
    </row>
    <row r="400" spans="1:27" ht="12.75">
      <c r="A400" s="56">
        <v>746</v>
      </c>
      <c r="B400" s="19">
        <v>50</v>
      </c>
      <c r="C400" s="30">
        <v>49.916</v>
      </c>
      <c r="D400" s="35">
        <v>8.8086</v>
      </c>
      <c r="E400" s="35">
        <v>32.4976</v>
      </c>
      <c r="F400" s="35">
        <v>8.8086</v>
      </c>
      <c r="G400" s="35">
        <v>1.9028</v>
      </c>
      <c r="H400" s="30">
        <v>87.3089</v>
      </c>
      <c r="I400" s="42">
        <f t="shared" si="25"/>
        <v>25.189160818508753</v>
      </c>
      <c r="K400" s="30">
        <v>344.21095</v>
      </c>
      <c r="L400" s="23">
        <v>7.90151</v>
      </c>
      <c r="N400" s="46">
        <v>6.862</v>
      </c>
      <c r="P400" s="30">
        <v>5.296116</v>
      </c>
      <c r="Q400" s="23">
        <v>0.8469443</v>
      </c>
      <c r="R400" s="30">
        <v>9.036806</v>
      </c>
      <c r="S400" s="23">
        <f t="shared" si="26"/>
        <v>1.7063081699872134</v>
      </c>
      <c r="T400" s="23">
        <f t="shared" si="27"/>
        <v>6.253204608614757</v>
      </c>
      <c r="W400" s="30">
        <v>49.916</v>
      </c>
      <c r="X400" s="35"/>
      <c r="Y400" s="35"/>
      <c r="Z400" s="35"/>
      <c r="AA400" s="30"/>
    </row>
    <row r="401" spans="1:27" ht="12.75">
      <c r="A401" s="56">
        <v>745</v>
      </c>
      <c r="B401" s="19">
        <v>75</v>
      </c>
      <c r="C401" s="30">
        <v>75.154</v>
      </c>
      <c r="D401" s="35">
        <v>8.1158</v>
      </c>
      <c r="E401" s="35">
        <v>32.5236</v>
      </c>
      <c r="F401" s="35">
        <v>8.1158</v>
      </c>
      <c r="G401" s="35">
        <v>0.19281</v>
      </c>
      <c r="H401" s="30">
        <v>89.2938</v>
      </c>
      <c r="I401" s="42">
        <f t="shared" si="25"/>
        <v>25.31310745131941</v>
      </c>
      <c r="K401" s="30">
        <v>337.22227</v>
      </c>
      <c r="L401" s="23">
        <v>7.74202</v>
      </c>
      <c r="N401" s="46">
        <v>6.599</v>
      </c>
      <c r="P401" s="30">
        <v>8.005144</v>
      </c>
      <c r="Q401" s="23">
        <v>0.9832583</v>
      </c>
      <c r="R401" s="30">
        <v>10.97473</v>
      </c>
      <c r="S401" s="23">
        <f t="shared" si="26"/>
        <v>1.3709597228981765</v>
      </c>
      <c r="T401" s="23">
        <f t="shared" si="27"/>
        <v>8.14144564047921</v>
      </c>
      <c r="W401" s="30">
        <v>75.154</v>
      </c>
      <c r="X401" s="35"/>
      <c r="Y401" s="35"/>
      <c r="Z401" s="35"/>
      <c r="AA401" s="30"/>
    </row>
    <row r="402" spans="1:27" ht="12.75">
      <c r="A402" s="56">
        <v>744</v>
      </c>
      <c r="B402" s="19">
        <v>100</v>
      </c>
      <c r="C402" s="30">
        <v>100.314</v>
      </c>
      <c r="D402" s="35">
        <v>7.5641</v>
      </c>
      <c r="E402" s="35">
        <v>32.8813</v>
      </c>
      <c r="F402" s="35">
        <v>7.5641</v>
      </c>
      <c r="G402" s="35">
        <v>0.082188</v>
      </c>
      <c r="H402" s="30">
        <v>89.491</v>
      </c>
      <c r="I402" s="42">
        <f t="shared" si="25"/>
        <v>25.67297125858954</v>
      </c>
      <c r="K402" s="30">
        <v>290.59839</v>
      </c>
      <c r="L402" s="23">
        <v>6.67396</v>
      </c>
      <c r="N402" s="46">
        <v>5.7</v>
      </c>
      <c r="P402" s="30">
        <v>14.89103</v>
      </c>
      <c r="Q402" s="23">
        <v>1.338092</v>
      </c>
      <c r="R402" s="30">
        <v>16.97532</v>
      </c>
      <c r="S402" s="23">
        <f t="shared" si="26"/>
        <v>1.1399694984161606</v>
      </c>
      <c r="T402" s="23">
        <f t="shared" si="27"/>
        <v>11.128554688317395</v>
      </c>
      <c r="W402" s="30">
        <v>100.314</v>
      </c>
      <c r="X402" s="35"/>
      <c r="Y402" s="35"/>
      <c r="Z402" s="35"/>
      <c r="AA402" s="30"/>
    </row>
    <row r="403" spans="1:27" ht="12.75">
      <c r="A403" s="56">
        <v>743</v>
      </c>
      <c r="B403" s="19">
        <v>125</v>
      </c>
      <c r="C403" s="30">
        <v>124.991</v>
      </c>
      <c r="D403" s="35">
        <v>7.5141</v>
      </c>
      <c r="E403" s="35">
        <v>33.4477</v>
      </c>
      <c r="F403" s="35">
        <v>7.5141</v>
      </c>
      <c r="G403" s="35">
        <v>0.048315</v>
      </c>
      <c r="H403" s="30">
        <v>89.5115</v>
      </c>
      <c r="I403" s="42">
        <f t="shared" si="25"/>
        <v>26.125274911612223</v>
      </c>
      <c r="K403" s="30">
        <v>219.47988</v>
      </c>
      <c r="L403" s="23">
        <v>5.04286</v>
      </c>
      <c r="N403" s="46">
        <v>4.304</v>
      </c>
      <c r="P403" s="30">
        <v>22.43438</v>
      </c>
      <c r="Q403" s="23">
        <v>1.731208</v>
      </c>
      <c r="R403" s="30">
        <v>26.35726</v>
      </c>
      <c r="S403" s="23">
        <f t="shared" si="26"/>
        <v>1.174860192258489</v>
      </c>
      <c r="T403" s="23">
        <f t="shared" si="27"/>
        <v>12.958801022176422</v>
      </c>
      <c r="W403" s="30">
        <v>124.991</v>
      </c>
      <c r="X403" s="35"/>
      <c r="Y403" s="35"/>
      <c r="Z403" s="35"/>
      <c r="AA403" s="30"/>
    </row>
    <row r="404" spans="1:27" ht="12.75">
      <c r="A404" s="56">
        <v>742</v>
      </c>
      <c r="B404" s="19">
        <v>125</v>
      </c>
      <c r="C404" s="30">
        <v>125.392</v>
      </c>
      <c r="D404" s="35">
        <v>7.5136</v>
      </c>
      <c r="E404" s="35">
        <v>33.4489</v>
      </c>
      <c r="F404" s="35">
        <v>7.5136</v>
      </c>
      <c r="G404" s="35">
        <v>0.047589</v>
      </c>
      <c r="H404" s="30">
        <v>89.5125</v>
      </c>
      <c r="I404" s="42">
        <f t="shared" si="25"/>
        <v>26.126289102919145</v>
      </c>
      <c r="K404" s="30">
        <v>220.66706</v>
      </c>
      <c r="L404" s="23">
        <v>5.07014</v>
      </c>
      <c r="N404" s="46">
        <v>4.302</v>
      </c>
      <c r="P404" s="30">
        <v>22.26489</v>
      </c>
      <c r="Q404" s="23">
        <v>1.740516</v>
      </c>
      <c r="R404" s="30">
        <v>26.35816</v>
      </c>
      <c r="S404" s="23">
        <f t="shared" si="26"/>
        <v>1.1838441600205525</v>
      </c>
      <c r="T404" s="23">
        <f t="shared" si="27"/>
        <v>12.792120267782659</v>
      </c>
      <c r="W404" s="30">
        <v>125.392</v>
      </c>
      <c r="X404" s="35"/>
      <c r="Y404" s="35"/>
      <c r="Z404" s="35"/>
      <c r="AA404" s="30"/>
    </row>
    <row r="405" spans="1:27" ht="12.75">
      <c r="A405" s="56">
        <v>741</v>
      </c>
      <c r="B405" s="19">
        <v>150</v>
      </c>
      <c r="C405" s="30">
        <v>150.337</v>
      </c>
      <c r="D405" s="35">
        <v>7.5483</v>
      </c>
      <c r="E405" s="35">
        <v>33.8105</v>
      </c>
      <c r="F405" s="35">
        <v>7.5483</v>
      </c>
      <c r="G405" s="35">
        <v>0.029303</v>
      </c>
      <c r="H405" s="30">
        <v>89.4989</v>
      </c>
      <c r="I405" s="42">
        <f t="shared" si="25"/>
        <v>26.405681936204928</v>
      </c>
      <c r="K405" s="30">
        <v>170.40923</v>
      </c>
      <c r="L405" s="23">
        <v>3.91646</v>
      </c>
      <c r="N405" s="46">
        <v>3.369</v>
      </c>
      <c r="P405" s="30">
        <v>27.31298</v>
      </c>
      <c r="Q405" s="23">
        <v>2.015552</v>
      </c>
      <c r="R405" s="30">
        <v>35.41923</v>
      </c>
      <c r="S405" s="23">
        <f t="shared" si="26"/>
        <v>1.2967911227555542</v>
      </c>
      <c r="T405" s="23">
        <f t="shared" si="27"/>
        <v>13.551116517956372</v>
      </c>
      <c r="W405" s="30">
        <v>150.337</v>
      </c>
      <c r="X405" s="35"/>
      <c r="Y405" s="35"/>
      <c r="Z405" s="35"/>
      <c r="AA405" s="30"/>
    </row>
    <row r="406" spans="1:27" ht="12.75">
      <c r="A406" s="56">
        <v>740</v>
      </c>
      <c r="B406" s="19">
        <v>175</v>
      </c>
      <c r="C406" s="30">
        <v>174.621</v>
      </c>
      <c r="D406" s="35">
        <v>7.3569</v>
      </c>
      <c r="E406" s="35">
        <v>33.9264</v>
      </c>
      <c r="F406" s="35">
        <v>7.3569</v>
      </c>
      <c r="G406" s="35">
        <v>0.038207</v>
      </c>
      <c r="H406" s="30">
        <v>89.5004</v>
      </c>
      <c r="I406" s="42">
        <f t="shared" si="25"/>
        <v>26.52395992421566</v>
      </c>
      <c r="K406" s="30">
        <v>163.26938</v>
      </c>
      <c r="L406" s="23">
        <v>3.7528</v>
      </c>
      <c r="N406" s="46">
        <v>3.195</v>
      </c>
      <c r="P406" s="30">
        <v>28.55629</v>
      </c>
      <c r="Q406" s="23">
        <v>2.065816</v>
      </c>
      <c r="R406" s="30">
        <v>39.69547</v>
      </c>
      <c r="S406" s="23">
        <f t="shared" si="26"/>
        <v>1.3900779828191967</v>
      </c>
      <c r="T406" s="23">
        <f t="shared" si="27"/>
        <v>13.82324950528024</v>
      </c>
      <c r="W406" s="30">
        <v>174.621</v>
      </c>
      <c r="X406" s="35"/>
      <c r="Y406" s="35"/>
      <c r="Z406" s="35"/>
      <c r="AA406" s="30"/>
    </row>
    <row r="407" spans="1:27" ht="12.75">
      <c r="A407" s="56">
        <v>729</v>
      </c>
      <c r="B407" s="19">
        <v>200</v>
      </c>
      <c r="C407" s="30">
        <v>200.252</v>
      </c>
      <c r="D407" s="35">
        <v>7.2195</v>
      </c>
      <c r="E407" s="35">
        <v>33.957</v>
      </c>
      <c r="F407" s="35">
        <v>7.2195</v>
      </c>
      <c r="G407" s="35">
        <v>0.044487</v>
      </c>
      <c r="H407" s="30">
        <v>89.496</v>
      </c>
      <c r="I407" s="42">
        <f t="shared" si="25"/>
        <v>26.567283006337902</v>
      </c>
      <c r="K407" s="30">
        <v>146.80417</v>
      </c>
      <c r="L407" s="23">
        <v>3.37449</v>
      </c>
      <c r="N407" s="46">
        <v>2.823</v>
      </c>
      <c r="P407" s="30">
        <v>30.50689</v>
      </c>
      <c r="Q407" s="23">
        <v>2.197863</v>
      </c>
      <c r="R407" s="30">
        <v>43.0867</v>
      </c>
      <c r="S407" s="23">
        <f t="shared" si="26"/>
        <v>1.4123596341678881</v>
      </c>
      <c r="T407" s="23">
        <f t="shared" si="27"/>
        <v>13.88025095285739</v>
      </c>
      <c r="W407" s="30">
        <v>200.252</v>
      </c>
      <c r="X407" s="35"/>
      <c r="Y407" s="35"/>
      <c r="Z407" s="35"/>
      <c r="AA407" s="30"/>
    </row>
    <row r="408" spans="1:27" ht="12.75">
      <c r="A408" s="56">
        <v>738</v>
      </c>
      <c r="B408" s="19">
        <v>250</v>
      </c>
      <c r="C408" s="30">
        <v>249.218</v>
      </c>
      <c r="D408" s="35">
        <v>6.7544</v>
      </c>
      <c r="E408" s="35">
        <v>33.976</v>
      </c>
      <c r="F408" s="35">
        <v>6.7544</v>
      </c>
      <c r="G408" s="35">
        <v>0.041305</v>
      </c>
      <c r="H408" s="30">
        <v>89.522</v>
      </c>
      <c r="I408" s="42">
        <f t="shared" si="25"/>
        <v>26.6458569022775</v>
      </c>
      <c r="K408" s="30">
        <v>118.2471</v>
      </c>
      <c r="L408" s="23">
        <v>2.71828</v>
      </c>
      <c r="N408" s="46">
        <v>2.212</v>
      </c>
      <c r="P408" s="30">
        <v>33.65539</v>
      </c>
      <c r="Q408" s="23">
        <v>2.433376</v>
      </c>
      <c r="R408" s="30">
        <v>50.77553</v>
      </c>
      <c r="S408" s="23">
        <f t="shared" si="26"/>
        <v>1.508689395665895</v>
      </c>
      <c r="T408" s="23">
        <f t="shared" si="27"/>
        <v>13.83073968018095</v>
      </c>
      <c r="W408" s="30">
        <v>249.218</v>
      </c>
      <c r="X408" s="35"/>
      <c r="Y408" s="35"/>
      <c r="Z408" s="35"/>
      <c r="AA408" s="30"/>
    </row>
    <row r="409" spans="1:27" ht="12.75">
      <c r="A409" s="56">
        <v>737</v>
      </c>
      <c r="B409" s="19">
        <v>300</v>
      </c>
      <c r="C409" s="30">
        <v>298.907</v>
      </c>
      <c r="D409" s="35">
        <v>6.13</v>
      </c>
      <c r="E409" s="35">
        <v>33.9766</v>
      </c>
      <c r="F409" s="35">
        <v>6.13</v>
      </c>
      <c r="G409" s="35">
        <v>0.043273</v>
      </c>
      <c r="H409" s="30">
        <v>89.5746</v>
      </c>
      <c r="I409" s="42">
        <f t="shared" si="25"/>
        <v>26.727923479191986</v>
      </c>
      <c r="K409" s="30">
        <v>101.8924</v>
      </c>
      <c r="L409" s="23">
        <v>2.3425</v>
      </c>
      <c r="N409" s="46">
        <v>1.908</v>
      </c>
      <c r="P409" s="30">
        <v>35.87969</v>
      </c>
      <c r="Q409" s="23">
        <v>2.595509</v>
      </c>
      <c r="R409" s="30">
        <v>58.3081</v>
      </c>
      <c r="S409" s="23">
        <f t="shared" si="26"/>
        <v>1.625100439831002</v>
      </c>
      <c r="T409" s="23">
        <f t="shared" si="27"/>
        <v>13.823758653890238</v>
      </c>
      <c r="W409" s="30">
        <v>298.907</v>
      </c>
      <c r="X409" s="35"/>
      <c r="Y409" s="35"/>
      <c r="Z409" s="35"/>
      <c r="AA409" s="30"/>
    </row>
    <row r="410" spans="1:27" ht="12.75">
      <c r="A410" s="56">
        <v>736</v>
      </c>
      <c r="B410" s="19">
        <v>400</v>
      </c>
      <c r="C410" s="30">
        <v>400.257</v>
      </c>
      <c r="D410" s="35">
        <v>5.5</v>
      </c>
      <c r="E410" s="35">
        <v>34.0519</v>
      </c>
      <c r="F410" s="35">
        <v>5.5</v>
      </c>
      <c r="G410" s="35">
        <v>0.036989</v>
      </c>
      <c r="H410" s="30">
        <v>89.6623</v>
      </c>
      <c r="I410" s="42">
        <f t="shared" si="25"/>
        <v>26.865344124604235</v>
      </c>
      <c r="K410" s="30">
        <v>59.98905</v>
      </c>
      <c r="L410" s="23">
        <v>1.37933</v>
      </c>
      <c r="N410" s="46">
        <v>1.1</v>
      </c>
      <c r="P410" s="30">
        <v>39.46778</v>
      </c>
      <c r="Q410" s="23">
        <v>2.913076</v>
      </c>
      <c r="R410" s="30">
        <v>73.07341</v>
      </c>
      <c r="S410" s="23">
        <f t="shared" si="26"/>
        <v>1.8514699838703874</v>
      </c>
      <c r="T410" s="23">
        <f t="shared" si="27"/>
        <v>13.548489637757475</v>
      </c>
      <c r="W410" s="30">
        <v>400.257</v>
      </c>
      <c r="X410" s="35"/>
      <c r="Y410" s="35"/>
      <c r="Z410" s="35"/>
      <c r="AA410" s="30"/>
    </row>
    <row r="411" spans="1:27" ht="12.75">
      <c r="A411" s="56">
        <v>735</v>
      </c>
      <c r="B411" s="19">
        <v>400</v>
      </c>
      <c r="C411" s="30">
        <v>399.717</v>
      </c>
      <c r="D411" s="35">
        <v>5.4999</v>
      </c>
      <c r="E411" s="35">
        <v>34.0518</v>
      </c>
      <c r="F411" s="35">
        <v>5.4999</v>
      </c>
      <c r="G411" s="35">
        <v>0.037523</v>
      </c>
      <c r="H411" s="30">
        <v>89.6645</v>
      </c>
      <c r="I411" s="42">
        <f t="shared" si="25"/>
        <v>26.865276987518428</v>
      </c>
      <c r="K411" s="30">
        <v>59.80744</v>
      </c>
      <c r="L411" s="23">
        <v>1.37515</v>
      </c>
      <c r="N411" s="46">
        <v>1.095</v>
      </c>
      <c r="P411" s="30">
        <v>39.78617</v>
      </c>
      <c r="Q411" s="23">
        <v>2.917459</v>
      </c>
      <c r="R411" s="30">
        <v>72.7184</v>
      </c>
      <c r="S411" s="23">
        <f t="shared" si="26"/>
        <v>1.8277305908058001</v>
      </c>
      <c r="T411" s="23">
        <f t="shared" si="27"/>
        <v>13.63726791019171</v>
      </c>
      <c r="W411" s="30">
        <v>399.717</v>
      </c>
      <c r="X411" s="35"/>
      <c r="Y411" s="35"/>
      <c r="Z411" s="35"/>
      <c r="AA411" s="30"/>
    </row>
    <row r="412" spans="1:27" ht="12.75">
      <c r="A412" s="56">
        <v>734</v>
      </c>
      <c r="B412" s="19">
        <v>600</v>
      </c>
      <c r="C412" s="30">
        <v>600.759</v>
      </c>
      <c r="D412" s="35">
        <v>4.4832</v>
      </c>
      <c r="E412" s="35">
        <v>34.1628</v>
      </c>
      <c r="F412" s="35">
        <v>4.4832</v>
      </c>
      <c r="G412" s="35">
        <v>0.046051</v>
      </c>
      <c r="H412" s="30">
        <v>89.7548</v>
      </c>
      <c r="I412" s="42">
        <f t="shared" si="25"/>
        <v>27.069485535909052</v>
      </c>
      <c r="K412" s="30">
        <v>25.20818</v>
      </c>
      <c r="L412" s="23">
        <v>0.57973</v>
      </c>
      <c r="M412" s="27">
        <v>34.1613</v>
      </c>
      <c r="N412" s="46">
        <v>0.425</v>
      </c>
      <c r="P412" s="30">
        <v>43.32306</v>
      </c>
      <c r="Q412" s="23">
        <v>3.170185</v>
      </c>
      <c r="R412" s="30">
        <v>98.11185</v>
      </c>
      <c r="S412" s="23">
        <f t="shared" si="26"/>
        <v>2.264656513182587</v>
      </c>
      <c r="T412" s="23">
        <f t="shared" si="27"/>
        <v>13.665782911722816</v>
      </c>
      <c r="W412" s="30">
        <v>600.759</v>
      </c>
      <c r="X412" s="35"/>
      <c r="Y412" s="35"/>
      <c r="Z412" s="35"/>
      <c r="AA412" s="30"/>
    </row>
    <row r="413" spans="1:27" ht="12.75">
      <c r="A413" s="56">
        <v>733</v>
      </c>
      <c r="B413" s="19">
        <v>800</v>
      </c>
      <c r="C413" s="30">
        <v>799.104</v>
      </c>
      <c r="D413" s="35">
        <v>4.0167</v>
      </c>
      <c r="E413" s="35">
        <v>34.2994</v>
      </c>
      <c r="F413" s="35">
        <v>4.0167</v>
      </c>
      <c r="G413" s="35">
        <v>0.054112</v>
      </c>
      <c r="H413" s="30">
        <v>89.6211</v>
      </c>
      <c r="I413" s="42">
        <f t="shared" si="25"/>
        <v>27.227435127414765</v>
      </c>
      <c r="K413" s="30">
        <v>15.3337</v>
      </c>
      <c r="L413" s="23">
        <v>0.35269</v>
      </c>
      <c r="M413" s="27">
        <v>34.2968</v>
      </c>
      <c r="N413" s="46">
        <v>0.219</v>
      </c>
      <c r="P413" s="30">
        <v>44.13298</v>
      </c>
      <c r="Q413" s="23">
        <v>3.284742</v>
      </c>
      <c r="R413" s="30">
        <v>116.2157</v>
      </c>
      <c r="S413" s="23">
        <f t="shared" si="26"/>
        <v>2.6333073361463466</v>
      </c>
      <c r="T413" s="23">
        <f t="shared" si="27"/>
        <v>13.435752336104327</v>
      </c>
      <c r="W413" s="30">
        <v>799.104</v>
      </c>
      <c r="X413" s="35"/>
      <c r="Y413" s="35"/>
      <c r="Z413" s="35"/>
      <c r="AA413" s="30"/>
    </row>
    <row r="414" spans="1:27" ht="12.75">
      <c r="A414" s="56">
        <v>732</v>
      </c>
      <c r="B414" s="19">
        <v>1000</v>
      </c>
      <c r="C414" s="30">
        <v>1000.114</v>
      </c>
      <c r="D414" s="35">
        <v>3.5723</v>
      </c>
      <c r="E414" s="35">
        <v>34.3923</v>
      </c>
      <c r="F414" s="35">
        <v>3.5723</v>
      </c>
      <c r="G414" s="35">
        <v>0.049886</v>
      </c>
      <c r="H414" s="30">
        <v>89.5567</v>
      </c>
      <c r="I414" s="42">
        <f t="shared" si="25"/>
        <v>27.346130395289492</v>
      </c>
      <c r="K414" s="30">
        <v>17.04483</v>
      </c>
      <c r="L414" s="23">
        <v>0.3921</v>
      </c>
      <c r="M414" s="27">
        <v>34.3885</v>
      </c>
      <c r="N414" s="46">
        <v>0.265</v>
      </c>
      <c r="P414" s="30">
        <v>44.5064</v>
      </c>
      <c r="Q414" s="23">
        <v>3.284588</v>
      </c>
      <c r="R414" s="30">
        <v>130.0149</v>
      </c>
      <c r="S414" s="23">
        <f t="shared" si="26"/>
        <v>2.9212630093649454</v>
      </c>
      <c r="T414" s="23">
        <f t="shared" si="27"/>
        <v>13.550070815578698</v>
      </c>
      <c r="W414" s="30">
        <v>1000.114</v>
      </c>
      <c r="X414" s="35"/>
      <c r="Y414" s="35"/>
      <c r="Z414" s="35"/>
      <c r="AA414" s="30"/>
    </row>
    <row r="415" spans="1:27" ht="12.75">
      <c r="A415" s="56">
        <v>731</v>
      </c>
      <c r="B415" s="19">
        <v>1250</v>
      </c>
      <c r="C415" s="30">
        <v>1250.257</v>
      </c>
      <c r="D415" s="35">
        <v>3.0251</v>
      </c>
      <c r="E415" s="35">
        <v>34.4642</v>
      </c>
      <c r="F415" s="35">
        <v>3.0251</v>
      </c>
      <c r="G415" s="35">
        <v>0.061217</v>
      </c>
      <c r="H415" s="30">
        <v>89.6143</v>
      </c>
      <c r="I415" s="42">
        <f t="shared" si="25"/>
        <v>27.455369510844093</v>
      </c>
      <c r="K415" s="30">
        <v>26.1217</v>
      </c>
      <c r="L415" s="23">
        <v>0.60097</v>
      </c>
      <c r="M415" s="27">
        <v>34.4322</v>
      </c>
      <c r="N415" s="46">
        <v>0.341</v>
      </c>
      <c r="P415" s="30">
        <v>44.77057</v>
      </c>
      <c r="Q415" s="23">
        <v>3.26683</v>
      </c>
      <c r="R415" s="30">
        <v>139.444</v>
      </c>
      <c r="S415" s="23">
        <f t="shared" si="26"/>
        <v>3.1146353508566005</v>
      </c>
      <c r="T415" s="23">
        <f t="shared" si="27"/>
        <v>13.704591301047191</v>
      </c>
      <c r="W415" s="30">
        <v>1250.257</v>
      </c>
      <c r="X415" s="35"/>
      <c r="Y415" s="35"/>
      <c r="Z415" s="35"/>
      <c r="AA415" s="30"/>
    </row>
    <row r="416" spans="1:27" ht="12.75">
      <c r="A416" s="56">
        <v>730</v>
      </c>
      <c r="B416" s="19" t="s">
        <v>48</v>
      </c>
      <c r="C416" s="30">
        <v>1319.035</v>
      </c>
      <c r="D416" s="35">
        <v>2.8671</v>
      </c>
      <c r="E416" s="35">
        <v>34.4887</v>
      </c>
      <c r="F416" s="35">
        <v>2.8671</v>
      </c>
      <c r="G416" s="35">
        <v>0.061336</v>
      </c>
      <c r="H416" s="30">
        <v>89.4155</v>
      </c>
      <c r="I416" s="42">
        <f t="shared" si="25"/>
        <v>27.489252291488583</v>
      </c>
      <c r="K416" s="30">
        <v>32.47138</v>
      </c>
      <c r="L416" s="23">
        <v>0.74707</v>
      </c>
      <c r="M416" s="27">
        <v>34.4881</v>
      </c>
      <c r="N416" s="46">
        <v>0.514</v>
      </c>
      <c r="P416" s="30">
        <v>44.21588</v>
      </c>
      <c r="Q416" s="23">
        <v>3.244661</v>
      </c>
      <c r="R416" s="30">
        <v>151.506</v>
      </c>
      <c r="S416" s="23">
        <f t="shared" si="26"/>
        <v>3.4265064949515875</v>
      </c>
      <c r="T416" s="23">
        <f t="shared" si="27"/>
        <v>13.627272618002312</v>
      </c>
      <c r="W416" s="30">
        <v>1319.035</v>
      </c>
      <c r="X416" s="35"/>
      <c r="Y416" s="35"/>
      <c r="Z416" s="35"/>
      <c r="AA416" s="30"/>
    </row>
    <row r="417" spans="16:18" ht="12.75">
      <c r="P417" s="30"/>
      <c r="Q417" s="30"/>
      <c r="R417" s="23"/>
    </row>
    <row r="418" spans="16:18" ht="12.75">
      <c r="P418" s="30"/>
      <c r="Q418" s="30"/>
      <c r="R418" s="23"/>
    </row>
    <row r="419" spans="16:18" ht="12.75">
      <c r="P419" s="30"/>
      <c r="Q419" s="30"/>
      <c r="R419" s="23"/>
    </row>
    <row r="420" spans="16:18" ht="12.75">
      <c r="P420" s="30"/>
      <c r="Q420" s="30"/>
      <c r="R420" s="23"/>
    </row>
    <row r="421" spans="16:18" ht="12.75">
      <c r="P421" s="30"/>
      <c r="Q421" s="30"/>
      <c r="R421" s="23"/>
    </row>
    <row r="422" spans="16:18" ht="12.75">
      <c r="P422" s="30"/>
      <c r="Q422" s="30"/>
      <c r="R422" s="23"/>
    </row>
    <row r="423" spans="16:18" ht="12.75">
      <c r="P423" s="30"/>
      <c r="Q423" s="30"/>
      <c r="R423" s="23"/>
    </row>
    <row r="424" spans="16:18" ht="12.75">
      <c r="P424" s="30"/>
      <c r="Q424" s="30"/>
      <c r="R424" s="23"/>
    </row>
    <row r="425" spans="16:18" ht="12.75">
      <c r="P425" s="65"/>
      <c r="Q425" s="58"/>
      <c r="R425" s="23"/>
    </row>
    <row r="426" spans="16:18" ht="12.75">
      <c r="P426" s="30"/>
      <c r="Q426" s="30"/>
      <c r="R426" s="23"/>
    </row>
    <row r="427" spans="16:18" ht="12.75">
      <c r="P427" s="30"/>
      <c r="Q427" s="30"/>
      <c r="R427" s="23"/>
    </row>
    <row r="428" spans="16:18" ht="12.75">
      <c r="P428" s="30"/>
      <c r="Q428" s="30"/>
      <c r="R428" s="23"/>
    </row>
    <row r="429" spans="16:18" ht="12.75">
      <c r="P429" s="30"/>
      <c r="Q429" s="30"/>
      <c r="R429" s="23"/>
    </row>
    <row r="430" spans="16:18" ht="12.75">
      <c r="P430" s="30"/>
      <c r="Q430" s="30"/>
      <c r="R430" s="23"/>
    </row>
    <row r="431" spans="16:18" ht="12.75">
      <c r="P431" s="30"/>
      <c r="Q431" s="30"/>
      <c r="R431" s="23"/>
    </row>
    <row r="432" spans="16:18" ht="12.75">
      <c r="P432" s="30"/>
      <c r="Q432" s="30"/>
      <c r="R432" s="23"/>
    </row>
    <row r="433" spans="16:18" ht="12.75">
      <c r="P433" s="30"/>
      <c r="Q433" s="30"/>
      <c r="R433" s="23"/>
    </row>
    <row r="434" spans="16:18" ht="12.75">
      <c r="P434" s="30"/>
      <c r="Q434" s="30"/>
      <c r="R434" s="23"/>
    </row>
    <row r="435" spans="16:18" ht="12.75">
      <c r="P435" s="30"/>
      <c r="Q435" s="30"/>
      <c r="R435" s="23"/>
    </row>
    <row r="436" spans="16:18" ht="12.75">
      <c r="P436" s="30"/>
      <c r="Q436" s="30"/>
      <c r="R436" s="23"/>
    </row>
    <row r="437" spans="16:18" ht="12.75">
      <c r="P437" s="30"/>
      <c r="Q437" s="30"/>
      <c r="R437" s="23"/>
    </row>
    <row r="438" spans="16:18" ht="12.75">
      <c r="P438" s="30"/>
      <c r="Q438" s="30"/>
      <c r="R438" s="23"/>
    </row>
    <row r="439" spans="16:18" ht="12.75">
      <c r="P439" s="58"/>
      <c r="Q439" s="58"/>
      <c r="R439" s="66"/>
    </row>
    <row r="440" spans="16:18" ht="12.75">
      <c r="P440" s="30"/>
      <c r="Q440" s="30"/>
      <c r="R440" s="23"/>
    </row>
    <row r="441" spans="16:18" ht="12.75">
      <c r="P441" s="30"/>
      <c r="Q441" s="30"/>
      <c r="R441" s="23"/>
    </row>
    <row r="442" spans="16:18" ht="12.75">
      <c r="P442" s="30"/>
      <c r="Q442" s="30"/>
      <c r="R442" s="23"/>
    </row>
  </sheetData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12" r:id="rId1"/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39"/>
  <sheetViews>
    <sheetView workbookViewId="0" topLeftCell="H1">
      <selection activeCell="O13" sqref="O13"/>
    </sheetView>
  </sheetViews>
  <sheetFormatPr defaultColWidth="9.140625" defaultRowHeight="12.75"/>
  <cols>
    <col min="1" max="7" width="9.140625" style="56" customWidth="1"/>
    <col min="9" max="14" width="9.140625" style="56" customWidth="1"/>
  </cols>
  <sheetData>
    <row r="1" spans="1:6" ht="12.75">
      <c r="A1" s="88" t="s">
        <v>171</v>
      </c>
      <c r="B1" s="86"/>
      <c r="C1" s="86"/>
      <c r="D1" s="88"/>
      <c r="E1" s="88"/>
      <c r="F1" s="88"/>
    </row>
    <row r="2" spans="1:6" ht="12.75">
      <c r="A2" s="79" t="s">
        <v>172</v>
      </c>
      <c r="B2" s="81"/>
      <c r="C2" s="81"/>
      <c r="D2" s="79"/>
      <c r="E2" s="79"/>
      <c r="F2" s="79"/>
    </row>
    <row r="4" spans="1:13" ht="12.75">
      <c r="A4" s="56" t="s">
        <v>173</v>
      </c>
      <c r="B4" s="56" t="s">
        <v>23</v>
      </c>
      <c r="C4" s="56" t="s">
        <v>174</v>
      </c>
      <c r="D4" s="56" t="s">
        <v>175</v>
      </c>
      <c r="E4" s="56" t="s">
        <v>23</v>
      </c>
      <c r="I4" s="56" t="s">
        <v>173</v>
      </c>
      <c r="J4" s="56" t="s">
        <v>25</v>
      </c>
      <c r="K4" s="56" t="s">
        <v>174</v>
      </c>
      <c r="L4" s="56" t="s">
        <v>175</v>
      </c>
      <c r="M4" s="56" t="s">
        <v>25</v>
      </c>
    </row>
    <row r="5" spans="2:14" ht="12.75">
      <c r="B5" s="56" t="s">
        <v>176</v>
      </c>
      <c r="C5" s="56" t="s">
        <v>177</v>
      </c>
      <c r="D5" s="56" t="s">
        <v>178</v>
      </c>
      <c r="E5" s="56" t="s">
        <v>179</v>
      </c>
      <c r="F5" s="56" t="s">
        <v>180</v>
      </c>
      <c r="J5" s="56" t="s">
        <v>176</v>
      </c>
      <c r="K5" s="56" t="s">
        <v>177</v>
      </c>
      <c r="L5" s="56" t="s">
        <v>178</v>
      </c>
      <c r="M5" s="56" t="s">
        <v>179</v>
      </c>
      <c r="N5" s="56" t="s">
        <v>180</v>
      </c>
    </row>
    <row r="6" spans="1:14" ht="12.75">
      <c r="A6" s="84">
        <v>696</v>
      </c>
      <c r="B6" s="85">
        <v>2181.74</v>
      </c>
      <c r="C6" s="85" t="s">
        <v>65</v>
      </c>
      <c r="D6" s="85">
        <v>2345.93</v>
      </c>
      <c r="E6" s="85">
        <f aca="true" t="shared" si="0" ref="E6:E69">(2342.09/D6)*B6*1.0008</f>
        <v>2179.9112939215065</v>
      </c>
      <c r="F6" s="85">
        <f aca="true" t="shared" si="1" ref="F6:F36">E6-B6</f>
        <v>-1.8287060784932692</v>
      </c>
      <c r="G6"/>
      <c r="H6" s="86"/>
      <c r="I6" s="84">
        <v>696</v>
      </c>
      <c r="J6" s="87">
        <v>1991.212</v>
      </c>
      <c r="K6" s="88" t="s">
        <v>181</v>
      </c>
      <c r="L6" s="88">
        <v>2176.994</v>
      </c>
      <c r="M6" s="88">
        <f>2177.5/L6*J6*1.0008</f>
        <v>1993.2681584349793</v>
      </c>
      <c r="N6" s="85">
        <f>M6-J6</f>
        <v>2.056158434979352</v>
      </c>
    </row>
    <row r="7" spans="1:14" ht="12.75">
      <c r="A7" s="84">
        <v>695</v>
      </c>
      <c r="B7" s="85">
        <v>2184.82</v>
      </c>
      <c r="C7" s="85" t="s">
        <v>65</v>
      </c>
      <c r="D7" s="85">
        <v>2345.93</v>
      </c>
      <c r="E7" s="85">
        <f t="shared" si="0"/>
        <v>2182.988712305585</v>
      </c>
      <c r="F7" s="85">
        <f t="shared" si="1"/>
        <v>-1.8312876944150958</v>
      </c>
      <c r="G7"/>
      <c r="H7" s="86"/>
      <c r="I7" s="84">
        <v>695</v>
      </c>
      <c r="J7" s="87">
        <v>1993.403</v>
      </c>
      <c r="K7" s="88" t="s">
        <v>181</v>
      </c>
      <c r="L7" s="88">
        <v>2176.994</v>
      </c>
      <c r="M7" s="88">
        <f aca="true" t="shared" si="2" ref="M7:M38">2177.5/L7*J7*1.0008</f>
        <v>1995.4614208978066</v>
      </c>
      <c r="N7" s="85">
        <f aca="true" t="shared" si="3" ref="N7:N60">M7-J7</f>
        <v>2.058420897806627</v>
      </c>
    </row>
    <row r="8" spans="1:14" ht="12.75">
      <c r="A8" s="88">
        <v>694</v>
      </c>
      <c r="B8" s="88">
        <v>2184.82</v>
      </c>
      <c r="C8" s="85" t="s">
        <v>65</v>
      </c>
      <c r="D8" s="88">
        <v>2345.93</v>
      </c>
      <c r="E8" s="85">
        <f t="shared" si="0"/>
        <v>2182.988712305585</v>
      </c>
      <c r="F8" s="85">
        <f t="shared" si="1"/>
        <v>-1.8312876944150958</v>
      </c>
      <c r="G8"/>
      <c r="H8" s="86"/>
      <c r="I8" s="84">
        <v>694</v>
      </c>
      <c r="J8" s="87">
        <v>2003.553</v>
      </c>
      <c r="K8" s="88" t="s">
        <v>181</v>
      </c>
      <c r="L8" s="88">
        <v>2176.994</v>
      </c>
      <c r="M8" s="88">
        <f t="shared" si="2"/>
        <v>2005.6219019556322</v>
      </c>
      <c r="N8" s="85">
        <f t="shared" si="3"/>
        <v>2.0689019556321</v>
      </c>
    </row>
    <row r="9" spans="1:14" ht="12.75">
      <c r="A9" s="88">
        <v>693</v>
      </c>
      <c r="B9" s="88">
        <v>2181.74</v>
      </c>
      <c r="C9" s="85" t="s">
        <v>65</v>
      </c>
      <c r="D9" s="88">
        <v>2345.93</v>
      </c>
      <c r="E9" s="85">
        <f t="shared" si="0"/>
        <v>2179.9112939215065</v>
      </c>
      <c r="F9" s="85">
        <f t="shared" si="1"/>
        <v>-1.8287060784932692</v>
      </c>
      <c r="G9"/>
      <c r="H9" s="86"/>
      <c r="I9" s="84">
        <v>693</v>
      </c>
      <c r="J9" s="87">
        <v>2016.31</v>
      </c>
      <c r="K9" s="88" t="s">
        <v>181</v>
      </c>
      <c r="L9" s="88">
        <v>2176.994</v>
      </c>
      <c r="M9" s="88">
        <f t="shared" si="2"/>
        <v>2018.3920750447633</v>
      </c>
      <c r="N9" s="85">
        <f t="shared" si="3"/>
        <v>2.0820750447633145</v>
      </c>
    </row>
    <row r="10" spans="1:14" ht="12.75">
      <c r="A10" s="84">
        <v>692</v>
      </c>
      <c r="B10" s="85">
        <v>2182.07</v>
      </c>
      <c r="C10" s="85" t="s">
        <v>65</v>
      </c>
      <c r="D10" s="85">
        <v>2338.28</v>
      </c>
      <c r="E10" s="85">
        <f t="shared" si="0"/>
        <v>2187.3739713640116</v>
      </c>
      <c r="F10" s="85">
        <f t="shared" si="1"/>
        <v>5.303971364011431</v>
      </c>
      <c r="G10"/>
      <c r="H10" s="86"/>
      <c r="I10" s="84">
        <v>692</v>
      </c>
      <c r="J10" s="87">
        <v>2031.342</v>
      </c>
      <c r="K10" s="88" t="s">
        <v>181</v>
      </c>
      <c r="L10" s="88">
        <v>2176.994</v>
      </c>
      <c r="M10" s="88">
        <f t="shared" si="2"/>
        <v>2033.4395973365106</v>
      </c>
      <c r="N10" s="85">
        <f t="shared" si="3"/>
        <v>2.097597336510489</v>
      </c>
    </row>
    <row r="11" spans="1:14" ht="12.75">
      <c r="A11" s="88">
        <v>691</v>
      </c>
      <c r="B11" s="88">
        <v>2186.93</v>
      </c>
      <c r="C11" s="85" t="s">
        <v>65</v>
      </c>
      <c r="D11" s="88">
        <v>2345.93</v>
      </c>
      <c r="E11" s="85">
        <f t="shared" si="0"/>
        <v>2185.0969437310405</v>
      </c>
      <c r="F11" s="85">
        <f t="shared" si="1"/>
        <v>-1.8330562689593535</v>
      </c>
      <c r="G11"/>
      <c r="H11" s="86"/>
      <c r="I11" s="84">
        <v>691</v>
      </c>
      <c r="J11" s="87">
        <v>2047.444</v>
      </c>
      <c r="K11" s="88" t="s">
        <v>181</v>
      </c>
      <c r="L11" s="88">
        <v>2176.994</v>
      </c>
      <c r="M11" s="88">
        <f t="shared" si="2"/>
        <v>2049.5582245279497</v>
      </c>
      <c r="N11" s="85">
        <f t="shared" si="3"/>
        <v>2.114224527949773</v>
      </c>
    </row>
    <row r="12" spans="1:14" ht="12.75">
      <c r="A12" s="84">
        <v>690</v>
      </c>
      <c r="B12" s="85">
        <v>2222.18</v>
      </c>
      <c r="C12" s="85" t="s">
        <v>65</v>
      </c>
      <c r="D12" s="85">
        <v>2338.28</v>
      </c>
      <c r="E12" s="85">
        <f t="shared" si="0"/>
        <v>2227.5814669949536</v>
      </c>
      <c r="F12" s="85">
        <f t="shared" si="1"/>
        <v>5.401466994953807</v>
      </c>
      <c r="G12"/>
      <c r="H12" s="86"/>
      <c r="I12" s="84">
        <v>690</v>
      </c>
      <c r="J12" s="87">
        <v>2121.563</v>
      </c>
      <c r="K12" s="88" t="s">
        <v>181</v>
      </c>
      <c r="L12" s="88">
        <v>2176.994</v>
      </c>
      <c r="M12" s="88">
        <f t="shared" si="2"/>
        <v>2123.7537610328736</v>
      </c>
      <c r="N12" s="85">
        <f t="shared" si="3"/>
        <v>2.1907610328735245</v>
      </c>
    </row>
    <row r="13" spans="1:14" ht="12.75">
      <c r="A13" s="88">
        <v>689</v>
      </c>
      <c r="B13" s="88">
        <v>2269.9</v>
      </c>
      <c r="C13" s="85" t="s">
        <v>65</v>
      </c>
      <c r="D13" s="88">
        <v>2345.93</v>
      </c>
      <c r="E13" s="85">
        <f t="shared" si="0"/>
        <v>2267.997399356673</v>
      </c>
      <c r="F13" s="85">
        <f t="shared" si="1"/>
        <v>-1.9026006433268776</v>
      </c>
      <c r="G13"/>
      <c r="H13" s="86"/>
      <c r="I13" s="84">
        <v>689</v>
      </c>
      <c r="J13" s="87">
        <f>2047.444/741.14*798.7</f>
        <v>2206.456975470222</v>
      </c>
      <c r="K13" s="88" t="s">
        <v>181</v>
      </c>
      <c r="L13" s="88">
        <v>2176.994</v>
      </c>
      <c r="M13" s="88">
        <f t="shared" si="2"/>
        <v>2208.735399425849</v>
      </c>
      <c r="N13" s="85">
        <f t="shared" si="3"/>
        <v>2.278423955627204</v>
      </c>
    </row>
    <row r="14" spans="1:14" ht="12.75">
      <c r="A14" s="84">
        <v>688</v>
      </c>
      <c r="B14" s="85">
        <v>2281.78</v>
      </c>
      <c r="C14" s="85" t="s">
        <v>65</v>
      </c>
      <c r="D14" s="85">
        <v>2338.28</v>
      </c>
      <c r="E14" s="85">
        <f t="shared" si="0"/>
        <v>2287.32633709229</v>
      </c>
      <c r="F14" s="85">
        <f t="shared" si="1"/>
        <v>5.546337092289832</v>
      </c>
      <c r="G14"/>
      <c r="H14" s="86"/>
      <c r="I14" s="84">
        <v>688</v>
      </c>
      <c r="J14" s="87">
        <v>2261.513</v>
      </c>
      <c r="K14" s="88" t="s">
        <v>181</v>
      </c>
      <c r="L14" s="88">
        <v>2176.994</v>
      </c>
      <c r="M14" s="88">
        <f t="shared" si="2"/>
        <v>2263.8482757168827</v>
      </c>
      <c r="N14" s="85">
        <f t="shared" si="3"/>
        <v>2.335275716882734</v>
      </c>
    </row>
    <row r="15" spans="1:14" ht="12.75">
      <c r="A15" s="84">
        <v>687</v>
      </c>
      <c r="B15" s="85">
        <v>2289.89</v>
      </c>
      <c r="C15" s="85" t="s">
        <v>65</v>
      </c>
      <c r="D15" s="85">
        <v>2338.28</v>
      </c>
      <c r="E15" s="85">
        <f t="shared" si="0"/>
        <v>2295.456050120635</v>
      </c>
      <c r="F15" s="85">
        <f t="shared" si="1"/>
        <v>5.566050120635282</v>
      </c>
      <c r="G15"/>
      <c r="H15" s="86"/>
      <c r="I15" s="84">
        <v>687</v>
      </c>
      <c r="J15" s="87">
        <v>2292.722</v>
      </c>
      <c r="K15" s="88" t="s">
        <v>181</v>
      </c>
      <c r="L15" s="88">
        <v>2176.994</v>
      </c>
      <c r="M15" s="88">
        <f t="shared" si="2"/>
        <v>2295.0895026463095</v>
      </c>
      <c r="N15" s="85">
        <f t="shared" si="3"/>
        <v>2.3675026463092763</v>
      </c>
    </row>
    <row r="16" spans="1:14" ht="12.75">
      <c r="A16" s="84">
        <v>686</v>
      </c>
      <c r="B16" s="85">
        <v>2327.06</v>
      </c>
      <c r="C16" s="85" t="s">
        <v>65</v>
      </c>
      <c r="D16" s="85">
        <v>2338.28</v>
      </c>
      <c r="E16" s="85">
        <f t="shared" si="0"/>
        <v>2332.7163994749644</v>
      </c>
      <c r="F16" s="85">
        <f t="shared" si="1"/>
        <v>5.6563994749644735</v>
      </c>
      <c r="G16"/>
      <c r="H16" s="86"/>
      <c r="I16" s="84">
        <v>686</v>
      </c>
      <c r="J16" s="87">
        <v>2324.681</v>
      </c>
      <c r="K16" s="88" t="s">
        <v>181</v>
      </c>
      <c r="L16" s="88">
        <v>2178.318</v>
      </c>
      <c r="M16" s="88">
        <f t="shared" si="2"/>
        <v>2325.6670843292845</v>
      </c>
      <c r="N16" s="85">
        <f t="shared" si="3"/>
        <v>0.9860843292844947</v>
      </c>
    </row>
    <row r="17" spans="1:14" ht="12.75">
      <c r="A17" s="88">
        <v>685</v>
      </c>
      <c r="B17" s="88">
        <v>2347.83</v>
      </c>
      <c r="C17" s="85" t="s">
        <v>65</v>
      </c>
      <c r="D17" s="88">
        <v>2345.93</v>
      </c>
      <c r="E17" s="85">
        <f t="shared" si="0"/>
        <v>2345.8620794447233</v>
      </c>
      <c r="F17" s="85">
        <f t="shared" si="1"/>
        <v>-1.967920555276578</v>
      </c>
      <c r="G17"/>
      <c r="H17" s="86"/>
      <c r="I17" s="84">
        <v>685</v>
      </c>
      <c r="J17" s="87">
        <v>2364.121</v>
      </c>
      <c r="K17" s="88" t="s">
        <v>181</v>
      </c>
      <c r="L17" s="88">
        <v>2178.318</v>
      </c>
      <c r="M17" s="88">
        <f t="shared" si="2"/>
        <v>2365.1238140078717</v>
      </c>
      <c r="N17" s="85">
        <f t="shared" si="3"/>
        <v>1.0028140078716206</v>
      </c>
    </row>
    <row r="18" spans="1:14" ht="12.75">
      <c r="A18" s="84">
        <v>684</v>
      </c>
      <c r="B18" s="85">
        <v>2372.6</v>
      </c>
      <c r="C18" s="85" t="s">
        <v>65</v>
      </c>
      <c r="D18" s="85">
        <v>2338.28</v>
      </c>
      <c r="E18" s="85">
        <f t="shared" si="0"/>
        <v>2378.367093841285</v>
      </c>
      <c r="F18" s="85">
        <f t="shared" si="1"/>
        <v>5.767093841285259</v>
      </c>
      <c r="G18"/>
      <c r="H18" s="86"/>
      <c r="I18" s="84">
        <v>684</v>
      </c>
      <c r="J18" s="87">
        <v>2385.312</v>
      </c>
      <c r="K18" s="88" t="s">
        <v>181</v>
      </c>
      <c r="L18" s="88">
        <v>2178.318</v>
      </c>
      <c r="M18" s="88">
        <f t="shared" si="2"/>
        <v>2386.323802816668</v>
      </c>
      <c r="N18" s="85">
        <f t="shared" si="3"/>
        <v>1.0118028166680233</v>
      </c>
    </row>
    <row r="19" spans="1:14" ht="12.75">
      <c r="A19" s="84">
        <v>683</v>
      </c>
      <c r="B19" s="85">
        <v>2383.47</v>
      </c>
      <c r="C19" s="85" t="s">
        <v>65</v>
      </c>
      <c r="D19" s="85">
        <v>2338.28</v>
      </c>
      <c r="E19" s="85">
        <f t="shared" si="0"/>
        <v>2389.263515619104</v>
      </c>
      <c r="F19" s="85">
        <f t="shared" si="1"/>
        <v>5.793515619104255</v>
      </c>
      <c r="G19"/>
      <c r="H19" s="86"/>
      <c r="I19" s="84">
        <v>683</v>
      </c>
      <c r="J19" s="87">
        <v>2403.497</v>
      </c>
      <c r="K19" s="88" t="s">
        <v>181</v>
      </c>
      <c r="L19" s="88">
        <v>2178.318</v>
      </c>
      <c r="M19" s="88">
        <f t="shared" si="2"/>
        <v>2404.5165165389067</v>
      </c>
      <c r="N19" s="85">
        <f t="shared" si="3"/>
        <v>1.019516538906828</v>
      </c>
    </row>
    <row r="20" spans="1:14" ht="12.75">
      <c r="A20" s="84">
        <v>682</v>
      </c>
      <c r="B20" s="85">
        <v>2398.61</v>
      </c>
      <c r="C20" s="85" t="s">
        <v>65</v>
      </c>
      <c r="D20" s="85">
        <v>2338.28</v>
      </c>
      <c r="E20" s="85">
        <f t="shared" si="0"/>
        <v>2404.4403165129584</v>
      </c>
      <c r="F20" s="85">
        <f t="shared" si="1"/>
        <v>5.830316512958234</v>
      </c>
      <c r="G20"/>
      <c r="H20" s="86"/>
      <c r="I20" s="84">
        <v>682</v>
      </c>
      <c r="J20" s="87">
        <v>2404.119</v>
      </c>
      <c r="K20" s="88" t="s">
        <v>181</v>
      </c>
      <c r="L20" s="88">
        <v>2178.318</v>
      </c>
      <c r="M20" s="88">
        <f t="shared" si="2"/>
        <v>2405.1387803791727</v>
      </c>
      <c r="N20" s="85">
        <f t="shared" si="3"/>
        <v>1.0197803791725164</v>
      </c>
    </row>
    <row r="21" spans="1:14" ht="12.75">
      <c r="A21" s="84">
        <v>681</v>
      </c>
      <c r="B21" s="85">
        <v>2398.17</v>
      </c>
      <c r="C21" s="85" t="s">
        <v>65</v>
      </c>
      <c r="D21" s="85">
        <v>2338.28</v>
      </c>
      <c r="E21" s="85">
        <f t="shared" si="0"/>
        <v>2403.9992470021725</v>
      </c>
      <c r="F21" s="85">
        <f t="shared" si="1"/>
        <v>5.829247002172451</v>
      </c>
      <c r="G21"/>
      <c r="H21" s="86"/>
      <c r="I21" s="84">
        <v>681</v>
      </c>
      <c r="J21" s="87">
        <v>2403.145</v>
      </c>
      <c r="K21" s="88" t="s">
        <v>181</v>
      </c>
      <c r="L21" s="88">
        <v>2178.318</v>
      </c>
      <c r="M21" s="88">
        <f t="shared" si="2"/>
        <v>2404.164367227374</v>
      </c>
      <c r="N21" s="85">
        <f t="shared" si="3"/>
        <v>1.0193672273740049</v>
      </c>
    </row>
    <row r="22" spans="1:14" ht="12.75">
      <c r="A22" s="84">
        <v>680</v>
      </c>
      <c r="B22" s="85">
        <v>2414.19</v>
      </c>
      <c r="C22" s="85" t="s">
        <v>65</v>
      </c>
      <c r="D22" s="85">
        <v>2338.28</v>
      </c>
      <c r="E22" s="85">
        <f t="shared" si="0"/>
        <v>2420.058186917597</v>
      </c>
      <c r="F22" s="85">
        <f t="shared" si="1"/>
        <v>5.868186917597086</v>
      </c>
      <c r="G22"/>
      <c r="H22" s="86"/>
      <c r="I22" s="84">
        <v>680</v>
      </c>
      <c r="J22" s="87">
        <v>2397.082</v>
      </c>
      <c r="K22" s="88" t="s">
        <v>181</v>
      </c>
      <c r="L22" s="88">
        <v>2178.318</v>
      </c>
      <c r="M22" s="88">
        <f t="shared" si="2"/>
        <v>2398.0987954210536</v>
      </c>
      <c r="N22" s="85">
        <f t="shared" si="3"/>
        <v>1.0167954210537573</v>
      </c>
    </row>
    <row r="23" spans="1:14" ht="12.75">
      <c r="A23" s="84">
        <v>679</v>
      </c>
      <c r="B23" s="85">
        <v>2423.48</v>
      </c>
      <c r="C23" s="85" t="s">
        <v>65</v>
      </c>
      <c r="D23" s="85">
        <v>2338.28</v>
      </c>
      <c r="E23" s="85">
        <f t="shared" si="0"/>
        <v>2429.370768179414</v>
      </c>
      <c r="F23" s="85">
        <f t="shared" si="1"/>
        <v>5.8907681794139535</v>
      </c>
      <c r="G23"/>
      <c r="H23" s="86"/>
      <c r="I23" s="84">
        <v>679</v>
      </c>
      <c r="J23" s="87">
        <v>2387.595</v>
      </c>
      <c r="K23" s="88" t="s">
        <v>181</v>
      </c>
      <c r="L23" s="88">
        <v>2178.318</v>
      </c>
      <c r="M23" s="88">
        <f t="shared" si="2"/>
        <v>2388.60777122073</v>
      </c>
      <c r="N23" s="85">
        <f t="shared" si="3"/>
        <v>1.0127712207299737</v>
      </c>
    </row>
    <row r="24" spans="1:14" ht="12.75">
      <c r="A24" s="84">
        <v>678</v>
      </c>
      <c r="B24" s="85">
        <v>2424.71</v>
      </c>
      <c r="C24" s="85" t="s">
        <v>65</v>
      </c>
      <c r="D24" s="85">
        <v>2338.28</v>
      </c>
      <c r="E24" s="85">
        <f t="shared" si="0"/>
        <v>2430.6037579482013</v>
      </c>
      <c r="F24" s="85">
        <f t="shared" si="1"/>
        <v>5.893757948201255</v>
      </c>
      <c r="G24"/>
      <c r="H24" s="86"/>
      <c r="I24" s="84">
        <v>678</v>
      </c>
      <c r="J24" s="87">
        <v>2380.36</v>
      </c>
      <c r="K24" s="88" t="s">
        <v>181</v>
      </c>
      <c r="L24" s="88">
        <v>2178.318</v>
      </c>
      <c r="M24" s="88">
        <f t="shared" si="2"/>
        <v>2381.369702274874</v>
      </c>
      <c r="N24" s="85">
        <f t="shared" si="3"/>
        <v>1.009702274873689</v>
      </c>
    </row>
    <row r="25" spans="1:14" ht="12.75">
      <c r="A25" s="84">
        <v>677</v>
      </c>
      <c r="B25" s="85">
        <v>2427.73</v>
      </c>
      <c r="C25" s="85" t="s">
        <v>65</v>
      </c>
      <c r="D25" s="85">
        <v>2338.28</v>
      </c>
      <c r="E25" s="85">
        <f t="shared" si="0"/>
        <v>2433.6310986813214</v>
      </c>
      <c r="F25" s="85">
        <f t="shared" si="1"/>
        <v>5.9010986813214</v>
      </c>
      <c r="G25"/>
      <c r="H25" s="86"/>
      <c r="I25" s="84">
        <v>677</v>
      </c>
      <c r="J25" s="87">
        <v>2378.722</v>
      </c>
      <c r="K25" s="88" t="s">
        <v>181</v>
      </c>
      <c r="L25" s="88">
        <v>2178.318</v>
      </c>
      <c r="M25" s="88">
        <f t="shared" si="2"/>
        <v>2379.731007467229</v>
      </c>
      <c r="N25" s="85">
        <f t="shared" si="3"/>
        <v>1.009007467228912</v>
      </c>
    </row>
    <row r="26" spans="1:14" ht="12.75">
      <c r="A26" s="84">
        <v>676</v>
      </c>
      <c r="B26" s="85">
        <v>2430</v>
      </c>
      <c r="C26" s="85" t="s">
        <v>65</v>
      </c>
      <c r="D26" s="85">
        <v>2338.28</v>
      </c>
      <c r="E26" s="85">
        <f t="shared" si="0"/>
        <v>2435.906616384693</v>
      </c>
      <c r="F26" s="85">
        <f t="shared" si="1"/>
        <v>5.906616384692825</v>
      </c>
      <c r="G26"/>
      <c r="H26" s="86"/>
      <c r="I26" s="84">
        <v>676</v>
      </c>
      <c r="J26" s="87">
        <v>2371.523</v>
      </c>
      <c r="K26" s="88" t="s">
        <v>181</v>
      </c>
      <c r="L26" s="88">
        <v>2178.318</v>
      </c>
      <c r="M26" s="88">
        <f t="shared" si="2"/>
        <v>2372.52895379187</v>
      </c>
      <c r="N26" s="85">
        <f t="shared" si="3"/>
        <v>1.0059537918700698</v>
      </c>
    </row>
    <row r="27" spans="1:14" ht="12.75">
      <c r="A27" s="84">
        <v>675</v>
      </c>
      <c r="B27" s="85">
        <v>2421.11</v>
      </c>
      <c r="C27" s="85" t="s">
        <v>65</v>
      </c>
      <c r="D27" s="85">
        <v>2338.28</v>
      </c>
      <c r="E27" s="85">
        <f t="shared" si="0"/>
        <v>2426.995007405409</v>
      </c>
      <c r="F27" s="85">
        <f t="shared" si="1"/>
        <v>5.885007405408942</v>
      </c>
      <c r="G27"/>
      <c r="H27" s="86"/>
      <c r="I27" s="84">
        <v>675</v>
      </c>
      <c r="J27" s="87">
        <v>2368.368</v>
      </c>
      <c r="K27" s="88" t="s">
        <v>181</v>
      </c>
      <c r="L27" s="88">
        <v>2177.909</v>
      </c>
      <c r="M27" s="88">
        <f t="shared" si="2"/>
        <v>2369.817571375112</v>
      </c>
      <c r="N27" s="85">
        <f t="shared" si="3"/>
        <v>1.4495713751121002</v>
      </c>
    </row>
    <row r="28" spans="1:14" ht="12.75">
      <c r="A28" s="88">
        <v>671</v>
      </c>
      <c r="B28" s="88">
        <v>2181.35</v>
      </c>
      <c r="C28" s="85" t="s">
        <v>65</v>
      </c>
      <c r="D28" s="88">
        <v>2341.31</v>
      </c>
      <c r="E28" s="85">
        <f t="shared" si="0"/>
        <v>2183.8223712012505</v>
      </c>
      <c r="F28" s="85">
        <f t="shared" si="1"/>
        <v>2.472371201250553</v>
      </c>
      <c r="G28"/>
      <c r="H28" s="86"/>
      <c r="I28" s="88">
        <v>671</v>
      </c>
      <c r="J28" s="88">
        <v>2008.267</v>
      </c>
      <c r="K28" s="88" t="s">
        <v>181</v>
      </c>
      <c r="L28" s="88">
        <v>2177.909</v>
      </c>
      <c r="M28" s="88">
        <f t="shared" si="2"/>
        <v>2009.4961697729334</v>
      </c>
      <c r="N28" s="85">
        <f t="shared" si="3"/>
        <v>1.2291697729333464</v>
      </c>
    </row>
    <row r="29" spans="1:14" ht="12.75">
      <c r="A29" s="88">
        <v>670</v>
      </c>
      <c r="B29" s="88">
        <v>2193.65</v>
      </c>
      <c r="C29" s="85" t="s">
        <v>65</v>
      </c>
      <c r="D29" s="88">
        <v>2341.31</v>
      </c>
      <c r="E29" s="85">
        <f t="shared" si="0"/>
        <v>2196.1363121854</v>
      </c>
      <c r="F29" s="85">
        <f t="shared" si="1"/>
        <v>2.4863121854000383</v>
      </c>
      <c r="G29"/>
      <c r="H29" s="86"/>
      <c r="I29" s="88">
        <v>670</v>
      </c>
      <c r="J29" s="88">
        <v>2004.034</v>
      </c>
      <c r="K29" s="88" t="s">
        <v>181</v>
      </c>
      <c r="L29" s="88">
        <v>2177.909</v>
      </c>
      <c r="M29" s="88">
        <f t="shared" si="2"/>
        <v>2005.2605789442991</v>
      </c>
      <c r="N29" s="85">
        <f t="shared" si="3"/>
        <v>1.2265789442990354</v>
      </c>
    </row>
    <row r="30" spans="1:14" ht="12.75">
      <c r="A30" s="88">
        <v>669</v>
      </c>
      <c r="B30" s="88">
        <v>2193.78</v>
      </c>
      <c r="C30" s="85" t="s">
        <v>65</v>
      </c>
      <c r="D30" s="88">
        <v>2341.31</v>
      </c>
      <c r="E30" s="85">
        <f t="shared" si="0"/>
        <v>2196.2664595291353</v>
      </c>
      <c r="F30" s="85">
        <f t="shared" si="1"/>
        <v>2.486459529135118</v>
      </c>
      <c r="G30"/>
      <c r="H30" s="86"/>
      <c r="I30" s="88">
        <v>669</v>
      </c>
      <c r="J30" s="88">
        <v>2004.828</v>
      </c>
      <c r="K30" s="88" t="s">
        <v>181</v>
      </c>
      <c r="L30" s="88">
        <v>2177.909</v>
      </c>
      <c r="M30" s="88">
        <f t="shared" si="2"/>
        <v>2006.055064915935</v>
      </c>
      <c r="N30" s="85">
        <f t="shared" si="3"/>
        <v>1.2270649159349887</v>
      </c>
    </row>
    <row r="31" spans="1:14" ht="12.75">
      <c r="A31" s="88">
        <v>668</v>
      </c>
      <c r="B31" s="88">
        <v>2186.02</v>
      </c>
      <c r="C31" s="85" t="s">
        <v>65</v>
      </c>
      <c r="D31" s="88">
        <v>2341.31</v>
      </c>
      <c r="E31" s="85">
        <f t="shared" si="0"/>
        <v>2188.497664241574</v>
      </c>
      <c r="F31" s="85">
        <f t="shared" si="1"/>
        <v>2.4776642415740753</v>
      </c>
      <c r="G31"/>
      <c r="H31" s="86"/>
      <c r="I31" s="88">
        <v>668</v>
      </c>
      <c r="J31" s="88">
        <v>2016.496</v>
      </c>
      <c r="K31" s="88" t="s">
        <v>181</v>
      </c>
      <c r="L31" s="88">
        <v>2177.909</v>
      </c>
      <c r="M31" s="88">
        <f t="shared" si="2"/>
        <v>2017.7302063731768</v>
      </c>
      <c r="N31" s="85">
        <f t="shared" si="3"/>
        <v>1.2342063731766757</v>
      </c>
    </row>
    <row r="32" spans="1:14" ht="12.75">
      <c r="A32" s="88">
        <v>667</v>
      </c>
      <c r="B32" s="88">
        <v>2190.04</v>
      </c>
      <c r="C32" s="85" t="s">
        <v>65</v>
      </c>
      <c r="D32" s="88">
        <v>2341.31</v>
      </c>
      <c r="E32" s="85">
        <f t="shared" si="0"/>
        <v>2192.5222205632226</v>
      </c>
      <c r="F32" s="85">
        <f t="shared" si="1"/>
        <v>2.482220563222654</v>
      </c>
      <c r="G32"/>
      <c r="H32" s="86"/>
      <c r="I32" s="88">
        <v>667</v>
      </c>
      <c r="J32" s="88">
        <v>2041.771</v>
      </c>
      <c r="K32" s="88" t="s">
        <v>181</v>
      </c>
      <c r="L32" s="88">
        <v>2177.909</v>
      </c>
      <c r="M32" s="88">
        <f t="shared" si="2"/>
        <v>2043.0206760622225</v>
      </c>
      <c r="N32" s="85">
        <f t="shared" si="3"/>
        <v>1.2496760622225338</v>
      </c>
    </row>
    <row r="33" spans="1:14" ht="12.75">
      <c r="A33" s="88">
        <v>666</v>
      </c>
      <c r="B33" s="88">
        <v>2185.25</v>
      </c>
      <c r="C33" s="85" t="s">
        <v>65</v>
      </c>
      <c r="D33" s="88">
        <v>2341.31</v>
      </c>
      <c r="E33" s="85">
        <f t="shared" si="0"/>
        <v>2187.726791513298</v>
      </c>
      <c r="F33" s="85">
        <f t="shared" si="1"/>
        <v>2.4767915132979397</v>
      </c>
      <c r="G33"/>
      <c r="H33" s="86"/>
      <c r="I33" s="88">
        <v>666</v>
      </c>
      <c r="J33" s="88">
        <v>2049.239</v>
      </c>
      <c r="K33" s="88" t="s">
        <v>181</v>
      </c>
      <c r="L33" s="88">
        <v>2177.909</v>
      </c>
      <c r="M33" s="88">
        <f t="shared" si="2"/>
        <v>2050.4932468886436</v>
      </c>
      <c r="N33" s="85">
        <f t="shared" si="3"/>
        <v>1.2542468886435927</v>
      </c>
    </row>
    <row r="34" spans="1:14" ht="12.75">
      <c r="A34" s="88">
        <v>665</v>
      </c>
      <c r="B34" s="88">
        <v>2206.22</v>
      </c>
      <c r="C34" s="85" t="s">
        <v>65</v>
      </c>
      <c r="D34" s="88">
        <v>2341.31</v>
      </c>
      <c r="E34" s="85">
        <f t="shared" si="0"/>
        <v>2208.7205591911534</v>
      </c>
      <c r="F34" s="85">
        <f t="shared" si="1"/>
        <v>2.5005591911535703</v>
      </c>
      <c r="G34"/>
      <c r="H34" s="86"/>
      <c r="I34" s="88">
        <v>665</v>
      </c>
      <c r="J34" s="88">
        <v>2088.829</v>
      </c>
      <c r="K34" s="88" t="s">
        <v>181</v>
      </c>
      <c r="L34" s="88">
        <v>2177.909</v>
      </c>
      <c r="M34" s="88">
        <f t="shared" si="2"/>
        <v>2090.1074781444036</v>
      </c>
      <c r="N34" s="85">
        <f t="shared" si="3"/>
        <v>1.2784781444033797</v>
      </c>
    </row>
    <row r="35" spans="1:14" ht="12.75">
      <c r="A35" s="88">
        <v>664</v>
      </c>
      <c r="B35" s="88">
        <v>2228.859</v>
      </c>
      <c r="C35" s="85" t="s">
        <v>65</v>
      </c>
      <c r="D35" s="88">
        <v>2341.31</v>
      </c>
      <c r="E35" s="85">
        <f t="shared" si="0"/>
        <v>2231.385218535883</v>
      </c>
      <c r="F35" s="85">
        <f t="shared" si="1"/>
        <v>2.52621853588289</v>
      </c>
      <c r="G35"/>
      <c r="H35" s="86"/>
      <c r="I35" s="88">
        <v>664</v>
      </c>
      <c r="J35" s="88">
        <v>2149.363</v>
      </c>
      <c r="K35" s="88" t="s">
        <v>181</v>
      </c>
      <c r="L35" s="88">
        <v>2177.909</v>
      </c>
      <c r="M35" s="88">
        <f t="shared" si="2"/>
        <v>2150.6785282791884</v>
      </c>
      <c r="N35" s="85">
        <f t="shared" si="3"/>
        <v>1.3155282791885838</v>
      </c>
    </row>
    <row r="36" spans="1:14" ht="12.75">
      <c r="A36" s="88">
        <v>663</v>
      </c>
      <c r="B36" s="88">
        <v>2268.94</v>
      </c>
      <c r="C36" s="85" t="s">
        <v>65</v>
      </c>
      <c r="D36" s="88">
        <v>2341.31</v>
      </c>
      <c r="E36" s="85">
        <f t="shared" si="0"/>
        <v>2271.511646876185</v>
      </c>
      <c r="F36" s="85">
        <f t="shared" si="1"/>
        <v>2.5716468761847864</v>
      </c>
      <c r="G36"/>
      <c r="H36" s="86"/>
      <c r="I36" s="88">
        <v>663</v>
      </c>
      <c r="J36" s="88">
        <v>2196.498</v>
      </c>
      <c r="K36" s="88" t="s">
        <v>181</v>
      </c>
      <c r="L36" s="88">
        <v>2177.909</v>
      </c>
      <c r="M36" s="88">
        <f t="shared" si="2"/>
        <v>2197.842377489601</v>
      </c>
      <c r="N36" s="85">
        <f t="shared" si="3"/>
        <v>1.3443774896009018</v>
      </c>
    </row>
    <row r="37" spans="1:14" ht="12.75">
      <c r="A37" s="88">
        <v>662</v>
      </c>
      <c r="B37" s="88">
        <v>2268.97</v>
      </c>
      <c r="C37" s="85" t="s">
        <v>65</v>
      </c>
      <c r="D37" s="88">
        <v>2341.31</v>
      </c>
      <c r="E37" s="85">
        <f t="shared" si="0"/>
        <v>2271.541680878585</v>
      </c>
      <c r="F37" s="85">
        <f aca="true" t="shared" si="4" ref="F37:F51">E37-B37</f>
        <v>2.5716808785850844</v>
      </c>
      <c r="G37"/>
      <c r="H37" s="86"/>
      <c r="I37" s="88">
        <v>662</v>
      </c>
      <c r="J37" s="88">
        <f>2196.498/795.79*802.91</f>
        <v>2216.150252177082</v>
      </c>
      <c r="K37" s="88" t="s">
        <v>181</v>
      </c>
      <c r="L37" s="88">
        <v>2177.909</v>
      </c>
      <c r="M37" s="88">
        <f t="shared" si="2"/>
        <v>2217.50665792505</v>
      </c>
      <c r="N37" s="85">
        <f t="shared" si="3"/>
        <v>1.3564057479679832</v>
      </c>
    </row>
    <row r="38" spans="1:14" ht="12.75">
      <c r="A38" s="88">
        <v>661</v>
      </c>
      <c r="B38" s="88">
        <v>2282.53</v>
      </c>
      <c r="C38" s="85" t="s">
        <v>65</v>
      </c>
      <c r="D38" s="88">
        <v>2338.72</v>
      </c>
      <c r="E38" s="85">
        <f t="shared" si="0"/>
        <v>2287.6476877309647</v>
      </c>
      <c r="F38" s="85">
        <f t="shared" si="4"/>
        <v>5.117687730964462</v>
      </c>
      <c r="G38"/>
      <c r="H38" s="86"/>
      <c r="I38" s="88">
        <v>661</v>
      </c>
      <c r="J38" s="88">
        <v>2246.054</v>
      </c>
      <c r="K38" s="88" t="s">
        <v>181</v>
      </c>
      <c r="L38" s="88">
        <v>2177.909</v>
      </c>
      <c r="M38" s="88">
        <f t="shared" si="2"/>
        <v>2247.428708485065</v>
      </c>
      <c r="N38" s="85">
        <f t="shared" si="3"/>
        <v>1.3747084850647298</v>
      </c>
    </row>
    <row r="39" spans="1:14" ht="12.75">
      <c r="A39" s="88">
        <v>660</v>
      </c>
      <c r="B39" s="88">
        <v>2287.65</v>
      </c>
      <c r="C39" s="85" t="s">
        <v>65</v>
      </c>
      <c r="D39" s="88">
        <v>2338.72</v>
      </c>
      <c r="E39" s="85">
        <f t="shared" si="0"/>
        <v>2292.779167344018</v>
      </c>
      <c r="F39" s="85">
        <f t="shared" si="4"/>
        <v>5.129167344017787</v>
      </c>
      <c r="G39"/>
      <c r="H39" s="86"/>
      <c r="I39" s="88">
        <v>660</v>
      </c>
      <c r="J39" s="88">
        <f>2246.054/813.82*827.53</f>
        <v>2283.892097294242</v>
      </c>
      <c r="K39" s="88" t="s">
        <v>182</v>
      </c>
      <c r="L39" s="88">
        <v>2107.824</v>
      </c>
      <c r="M39" s="88">
        <f aca="true" t="shared" si="5" ref="M39:M51">2107.35/L39*J39*1.0008</f>
        <v>2285.2052065267335</v>
      </c>
      <c r="N39" s="85">
        <f t="shared" si="3"/>
        <v>1.3131092324915699</v>
      </c>
    </row>
    <row r="40" spans="1:14" ht="12.75">
      <c r="A40" s="88">
        <v>659</v>
      </c>
      <c r="B40" s="88">
        <v>2307.68</v>
      </c>
      <c r="C40" s="85" t="s">
        <v>65</v>
      </c>
      <c r="D40" s="88">
        <v>2341.31</v>
      </c>
      <c r="E40" s="85">
        <f t="shared" si="0"/>
        <v>2310.2955553091897</v>
      </c>
      <c r="F40" s="85">
        <f t="shared" si="4"/>
        <v>2.6155553091898582</v>
      </c>
      <c r="G40"/>
      <c r="H40" s="86"/>
      <c r="I40" s="88">
        <v>659</v>
      </c>
      <c r="J40" s="88">
        <v>2306.923</v>
      </c>
      <c r="K40" s="88" t="s">
        <v>182</v>
      </c>
      <c r="L40" s="88">
        <v>2107.824</v>
      </c>
      <c r="M40" s="88">
        <f t="shared" si="5"/>
        <v>2308.249350703493</v>
      </c>
      <c r="N40" s="85">
        <f t="shared" si="3"/>
        <v>1.3263507034930626</v>
      </c>
    </row>
    <row r="41" spans="1:14" ht="12.75">
      <c r="A41" s="88">
        <v>658</v>
      </c>
      <c r="B41" s="88">
        <v>2339.03</v>
      </c>
      <c r="C41" s="85" t="s">
        <v>65</v>
      </c>
      <c r="D41" s="88">
        <v>2341.31</v>
      </c>
      <c r="E41" s="85">
        <f t="shared" si="0"/>
        <v>2341.6810878175725</v>
      </c>
      <c r="F41" s="85">
        <f t="shared" si="4"/>
        <v>2.651087817572261</v>
      </c>
      <c r="G41"/>
      <c r="H41" s="86"/>
      <c r="I41" s="88">
        <v>658</v>
      </c>
      <c r="J41" s="88">
        <v>2347.694</v>
      </c>
      <c r="K41" s="88" t="s">
        <v>182</v>
      </c>
      <c r="L41" s="88">
        <v>2107.824</v>
      </c>
      <c r="M41" s="88">
        <f t="shared" si="5"/>
        <v>2349.0437917305803</v>
      </c>
      <c r="N41" s="85">
        <f t="shared" si="3"/>
        <v>1.349791730580364</v>
      </c>
    </row>
    <row r="42" spans="1:14" ht="12.75">
      <c r="A42" s="88">
        <v>657</v>
      </c>
      <c r="B42" s="88">
        <v>2365.21</v>
      </c>
      <c r="C42" s="85" t="s">
        <v>65</v>
      </c>
      <c r="D42" s="88">
        <v>2341.31</v>
      </c>
      <c r="E42" s="85">
        <f t="shared" si="0"/>
        <v>2367.8907605789577</v>
      </c>
      <c r="F42" s="85">
        <f t="shared" si="4"/>
        <v>2.6807605789576883</v>
      </c>
      <c r="G42"/>
      <c r="H42" s="86"/>
      <c r="I42" s="88">
        <v>657</v>
      </c>
      <c r="J42" s="88">
        <v>2369.115</v>
      </c>
      <c r="K42" s="88" t="s">
        <v>182</v>
      </c>
      <c r="L42" s="88">
        <v>2107.824</v>
      </c>
      <c r="M42" s="88">
        <f t="shared" si="5"/>
        <v>2370.477107598262</v>
      </c>
      <c r="N42" s="85">
        <f t="shared" si="3"/>
        <v>1.3621075982623552</v>
      </c>
    </row>
    <row r="43" spans="1:14" ht="12.75">
      <c r="A43" s="88">
        <v>656</v>
      </c>
      <c r="B43" s="88">
        <v>2378.46</v>
      </c>
      <c r="C43" s="85" t="s">
        <v>65</v>
      </c>
      <c r="D43" s="88">
        <v>2341.31</v>
      </c>
      <c r="E43" s="85">
        <f t="shared" si="0"/>
        <v>2381.155778305786</v>
      </c>
      <c r="F43" s="85">
        <f t="shared" si="4"/>
        <v>2.695778305786007</v>
      </c>
      <c r="G43"/>
      <c r="H43" s="86"/>
      <c r="I43" s="88">
        <v>656</v>
      </c>
      <c r="J43" s="88">
        <v>2385.544</v>
      </c>
      <c r="K43" s="88" t="s">
        <v>182</v>
      </c>
      <c r="L43" s="88">
        <v>2107.824</v>
      </c>
      <c r="M43" s="88">
        <f t="shared" si="5"/>
        <v>2386.9155533473</v>
      </c>
      <c r="N43" s="85">
        <f t="shared" si="3"/>
        <v>1.3715533473000505</v>
      </c>
    </row>
    <row r="44" spans="1:14" ht="12.75">
      <c r="A44" s="88">
        <v>655</v>
      </c>
      <c r="B44" s="88">
        <v>2393.42</v>
      </c>
      <c r="C44" s="85" t="s">
        <v>65</v>
      </c>
      <c r="D44" s="88">
        <v>2341.31</v>
      </c>
      <c r="E44" s="85">
        <f t="shared" si="0"/>
        <v>2396.132734169435</v>
      </c>
      <c r="F44" s="85">
        <f t="shared" si="4"/>
        <v>2.7127341694349525</v>
      </c>
      <c r="G44"/>
      <c r="H44" s="86"/>
      <c r="I44" s="88">
        <v>655</v>
      </c>
      <c r="J44" s="88">
        <v>2396.068</v>
      </c>
      <c r="K44" s="88" t="s">
        <v>182</v>
      </c>
      <c r="L44" s="88">
        <v>2107.824</v>
      </c>
      <c r="M44" s="88">
        <f t="shared" si="5"/>
        <v>2397.4456040541527</v>
      </c>
      <c r="N44" s="85">
        <f t="shared" si="3"/>
        <v>1.3776040541524708</v>
      </c>
    </row>
    <row r="45" spans="1:14" ht="12.75">
      <c r="A45" s="88">
        <v>654</v>
      </c>
      <c r="B45" s="88">
        <v>2403.52</v>
      </c>
      <c r="C45" s="85" t="s">
        <v>65</v>
      </c>
      <c r="D45" s="88">
        <v>2341.31</v>
      </c>
      <c r="E45" s="85">
        <f t="shared" si="0"/>
        <v>2406.2441816442247</v>
      </c>
      <c r="F45" s="85">
        <f t="shared" si="4"/>
        <v>2.7241816442247</v>
      </c>
      <c r="G45"/>
      <c r="H45" s="86"/>
      <c r="I45" s="88">
        <v>654</v>
      </c>
      <c r="J45" s="88">
        <v>2398.95</v>
      </c>
      <c r="K45" s="88" t="s">
        <v>182</v>
      </c>
      <c r="L45" s="88">
        <v>2107.824</v>
      </c>
      <c r="M45" s="88">
        <f t="shared" si="5"/>
        <v>2400.3292610417184</v>
      </c>
      <c r="N45" s="85">
        <f t="shared" si="3"/>
        <v>1.3792610417185642</v>
      </c>
    </row>
    <row r="46" spans="1:14" ht="12.75">
      <c r="A46" s="88">
        <v>653</v>
      </c>
      <c r="B46" s="88">
        <v>2415.21</v>
      </c>
      <c r="C46" s="85" t="s">
        <v>65</v>
      </c>
      <c r="D46" s="88">
        <v>2341.31</v>
      </c>
      <c r="E46" s="85">
        <f t="shared" si="0"/>
        <v>2417.947431246234</v>
      </c>
      <c r="F46" s="85">
        <f t="shared" si="4"/>
        <v>2.737431246233882</v>
      </c>
      <c r="G46"/>
      <c r="H46" s="86"/>
      <c r="I46" s="88">
        <v>653</v>
      </c>
      <c r="J46" s="88">
        <v>2399.528</v>
      </c>
      <c r="K46" s="88" t="s">
        <v>182</v>
      </c>
      <c r="L46" s="88">
        <v>2107.824</v>
      </c>
      <c r="M46" s="88">
        <f t="shared" si="5"/>
        <v>2400.907593359141</v>
      </c>
      <c r="N46" s="85">
        <f t="shared" si="3"/>
        <v>1.3795933591413814</v>
      </c>
    </row>
    <row r="47" spans="1:14" ht="12.75">
      <c r="A47" s="88">
        <v>652</v>
      </c>
      <c r="B47" s="88">
        <v>2421.13</v>
      </c>
      <c r="C47" s="85" t="s">
        <v>65</v>
      </c>
      <c r="D47" s="88">
        <v>2341.31</v>
      </c>
      <c r="E47" s="85">
        <f t="shared" si="0"/>
        <v>2423.8741410532393</v>
      </c>
      <c r="F47" s="85">
        <f t="shared" si="4"/>
        <v>2.7441410532392183</v>
      </c>
      <c r="G47"/>
      <c r="H47" s="86"/>
      <c r="I47" s="88">
        <v>652</v>
      </c>
      <c r="J47" s="88">
        <v>2389.671</v>
      </c>
      <c r="K47" s="88" t="s">
        <v>182</v>
      </c>
      <c r="L47" s="88">
        <v>2107.824</v>
      </c>
      <c r="M47" s="88">
        <f t="shared" si="5"/>
        <v>2391.044926139696</v>
      </c>
      <c r="N47" s="85">
        <f t="shared" si="3"/>
        <v>1.373926139696323</v>
      </c>
    </row>
    <row r="48" spans="1:14" ht="12.75">
      <c r="A48" s="88">
        <v>651</v>
      </c>
      <c r="B48" s="88">
        <v>2422.77</v>
      </c>
      <c r="C48" s="85" t="s">
        <v>65</v>
      </c>
      <c r="D48" s="88">
        <v>2345.93</v>
      </c>
      <c r="E48" s="85">
        <f t="shared" si="0"/>
        <v>2420.7392657118667</v>
      </c>
      <c r="F48" s="85">
        <f t="shared" si="4"/>
        <v>-2.030734288133317</v>
      </c>
      <c r="G48"/>
      <c r="H48" s="86"/>
      <c r="I48" s="88">
        <v>651</v>
      </c>
      <c r="J48" s="88">
        <v>2381.148</v>
      </c>
      <c r="K48" s="88" t="s">
        <v>182</v>
      </c>
      <c r="L48" s="88">
        <v>2107.824</v>
      </c>
      <c r="M48" s="88">
        <f t="shared" si="5"/>
        <v>2382.517025895065</v>
      </c>
      <c r="N48" s="85">
        <f t="shared" si="3"/>
        <v>1.3690258950650787</v>
      </c>
    </row>
    <row r="49" spans="1:14" ht="12.75">
      <c r="A49" s="88">
        <v>650</v>
      </c>
      <c r="B49" s="88">
        <v>2421.52</v>
      </c>
      <c r="C49" s="85" t="s">
        <v>65</v>
      </c>
      <c r="D49" s="88">
        <v>2345.93</v>
      </c>
      <c r="E49" s="85">
        <f t="shared" si="0"/>
        <v>2419.4903134456017</v>
      </c>
      <c r="F49" s="85">
        <f t="shared" si="4"/>
        <v>-2.0296865543982676</v>
      </c>
      <c r="G49"/>
      <c r="H49" s="86"/>
      <c r="I49" s="88">
        <v>650</v>
      </c>
      <c r="J49" s="88">
        <v>2375.285</v>
      </c>
      <c r="K49" s="88" t="s">
        <v>182</v>
      </c>
      <c r="L49" s="88">
        <v>2107.824</v>
      </c>
      <c r="M49" s="88">
        <f t="shared" si="5"/>
        <v>2376.650655000512</v>
      </c>
      <c r="N49" s="85">
        <f t="shared" si="3"/>
        <v>1.3656550005121062</v>
      </c>
    </row>
    <row r="50" spans="1:14" ht="12.75">
      <c r="A50" s="88">
        <v>649</v>
      </c>
      <c r="B50" s="88">
        <v>2427.31</v>
      </c>
      <c r="C50" s="85" t="s">
        <v>65</v>
      </c>
      <c r="D50" s="88">
        <v>2341.67</v>
      </c>
      <c r="E50" s="85">
        <f t="shared" si="0"/>
        <v>2429.6875566080275</v>
      </c>
      <c r="F50" s="85">
        <f t="shared" si="4"/>
        <v>2.3775566080275894</v>
      </c>
      <c r="G50"/>
      <c r="H50" s="86"/>
      <c r="I50" s="88">
        <v>649</v>
      </c>
      <c r="J50" s="88">
        <v>2361.021</v>
      </c>
      <c r="K50" s="88" t="s">
        <v>182</v>
      </c>
      <c r="L50" s="88">
        <v>2107.824</v>
      </c>
      <c r="M50" s="88">
        <f t="shared" si="5"/>
        <v>2362.3784540044517</v>
      </c>
      <c r="N50" s="85">
        <f t="shared" si="3"/>
        <v>1.3574540044514833</v>
      </c>
    </row>
    <row r="51" spans="1:14" ht="12.75">
      <c r="A51" s="88">
        <v>648</v>
      </c>
      <c r="B51" s="88">
        <v>2435.5</v>
      </c>
      <c r="C51" s="85" t="s">
        <v>65</v>
      </c>
      <c r="D51" s="88">
        <v>2341.67</v>
      </c>
      <c r="E51" s="85">
        <f t="shared" si="0"/>
        <v>2437.8855787348343</v>
      </c>
      <c r="F51" s="85">
        <f t="shared" si="4"/>
        <v>2.3855787348343256</v>
      </c>
      <c r="G51"/>
      <c r="H51" s="86"/>
      <c r="I51" s="88">
        <v>648</v>
      </c>
      <c r="J51" s="88">
        <v>2359.899</v>
      </c>
      <c r="K51" s="88" t="s">
        <v>182</v>
      </c>
      <c r="L51" s="88">
        <v>2107.824</v>
      </c>
      <c r="M51" s="88">
        <f t="shared" si="5"/>
        <v>2361.255808917689</v>
      </c>
      <c r="N51" s="85">
        <f t="shared" si="3"/>
        <v>1.35680891768925</v>
      </c>
    </row>
    <row r="52" spans="1:14" ht="12.75">
      <c r="A52" s="88">
        <v>617</v>
      </c>
      <c r="B52" s="88">
        <v>2171.84</v>
      </c>
      <c r="C52" s="85" t="s">
        <v>65</v>
      </c>
      <c r="D52" s="88">
        <v>2341.67</v>
      </c>
      <c r="E52" s="85">
        <f t="shared" si="0"/>
        <v>2173.967323062806</v>
      </c>
      <c r="F52" s="85">
        <f aca="true" t="shared" si="6" ref="F52:F61">E52-B52</f>
        <v>2.1273230628057718</v>
      </c>
      <c r="G52"/>
      <c r="H52" s="86"/>
      <c r="I52" s="88">
        <v>617</v>
      </c>
      <c r="J52" s="86">
        <v>2006.956</v>
      </c>
      <c r="K52" s="88" t="s">
        <v>181</v>
      </c>
      <c r="L52" s="88">
        <v>2177.312</v>
      </c>
      <c r="M52" s="88">
        <f aca="true" t="shared" si="7" ref="M52:M62">2177.5/L52*J52*1.0008</f>
        <v>2008.734994044032</v>
      </c>
      <c r="N52" s="85">
        <f t="shared" si="3"/>
        <v>1.7789940440320606</v>
      </c>
    </row>
    <row r="53" spans="1:14" ht="12.75">
      <c r="A53" s="88">
        <v>616</v>
      </c>
      <c r="B53" s="88">
        <v>2186.8</v>
      </c>
      <c r="C53" s="85" t="s">
        <v>65</v>
      </c>
      <c r="D53" s="88">
        <v>2341.67</v>
      </c>
      <c r="E53" s="85">
        <f t="shared" si="0"/>
        <v>2188.9419764226386</v>
      </c>
      <c r="F53" s="85">
        <f t="shared" si="6"/>
        <v>2.141976422638436</v>
      </c>
      <c r="G53"/>
      <c r="H53" s="86"/>
      <c r="I53" s="88">
        <v>616</v>
      </c>
      <c r="J53" s="86">
        <v>2008.167</v>
      </c>
      <c r="K53" s="88" t="s">
        <v>181</v>
      </c>
      <c r="L53" s="88">
        <v>2177.312</v>
      </c>
      <c r="M53" s="88">
        <f t="shared" si="7"/>
        <v>2009.9470674914755</v>
      </c>
      <c r="N53" s="85">
        <f t="shared" si="3"/>
        <v>1.78006749147562</v>
      </c>
    </row>
    <row r="54" spans="1:14" ht="12.75">
      <c r="A54" s="88">
        <v>615</v>
      </c>
      <c r="B54" s="88">
        <v>2175.35</v>
      </c>
      <c r="C54" s="85" t="s">
        <v>65</v>
      </c>
      <c r="D54" s="88">
        <v>2341.67</v>
      </c>
      <c r="E54" s="85">
        <f t="shared" si="0"/>
        <v>2177.4807611171514</v>
      </c>
      <c r="F54" s="85">
        <f t="shared" si="6"/>
        <v>2.130761117151451</v>
      </c>
      <c r="G54"/>
      <c r="H54" s="86"/>
      <c r="I54" s="88">
        <v>615</v>
      </c>
      <c r="J54" s="86">
        <v>2017.608</v>
      </c>
      <c r="K54" s="88" t="s">
        <v>181</v>
      </c>
      <c r="L54" s="88">
        <v>2177.312</v>
      </c>
      <c r="M54" s="88">
        <f t="shared" si="7"/>
        <v>2019.396436126747</v>
      </c>
      <c r="N54" s="85">
        <f t="shared" si="3"/>
        <v>1.7884361267470013</v>
      </c>
    </row>
    <row r="55" spans="1:14" ht="12.75">
      <c r="A55" s="88">
        <v>614</v>
      </c>
      <c r="B55" s="88">
        <v>2161.79</v>
      </c>
      <c r="C55" s="85" t="s">
        <v>65</v>
      </c>
      <c r="D55" s="88">
        <v>2341.67</v>
      </c>
      <c r="E55" s="85">
        <f t="shared" si="0"/>
        <v>2163.9074790610457</v>
      </c>
      <c r="F55" s="85">
        <f t="shared" si="6"/>
        <v>2.117479061045742</v>
      </c>
      <c r="G55"/>
      <c r="H55" s="86"/>
      <c r="I55" s="88">
        <v>614</v>
      </c>
      <c r="J55" s="86">
        <v>2027.514</v>
      </c>
      <c r="K55" s="88" t="s">
        <v>181</v>
      </c>
      <c r="L55" s="88">
        <v>2177.312</v>
      </c>
      <c r="M55" s="88">
        <f t="shared" si="7"/>
        <v>2029.3112169445628</v>
      </c>
      <c r="N55" s="85">
        <f t="shared" si="3"/>
        <v>1.7972169445629333</v>
      </c>
    </row>
    <row r="56" spans="1:14" ht="12.75">
      <c r="A56" s="88">
        <v>613</v>
      </c>
      <c r="B56" s="88">
        <v>2162.44</v>
      </c>
      <c r="C56" s="85" t="s">
        <v>65</v>
      </c>
      <c r="D56" s="88">
        <v>2341.67</v>
      </c>
      <c r="E56" s="85">
        <f t="shared" si="0"/>
        <v>2164.558115737777</v>
      </c>
      <c r="F56" s="85">
        <f t="shared" si="6"/>
        <v>2.1181157377768614</v>
      </c>
      <c r="G56"/>
      <c r="H56" s="86"/>
      <c r="I56" s="88">
        <v>613</v>
      </c>
      <c r="J56" s="86">
        <v>2036.994</v>
      </c>
      <c r="K56" s="88" t="s">
        <v>181</v>
      </c>
      <c r="L56" s="88">
        <v>2177.312</v>
      </c>
      <c r="M56" s="88">
        <f t="shared" si="7"/>
        <v>2038.799620149983</v>
      </c>
      <c r="N56" s="85">
        <f t="shared" si="3"/>
        <v>1.8056201499830422</v>
      </c>
    </row>
    <row r="57" spans="1:14" ht="12.75">
      <c r="A57" s="88">
        <v>612</v>
      </c>
      <c r="B57" s="88">
        <v>2263.66</v>
      </c>
      <c r="C57" s="85" t="s">
        <v>65</v>
      </c>
      <c r="D57" s="88">
        <v>2341.67</v>
      </c>
      <c r="E57" s="85">
        <f t="shared" si="0"/>
        <v>2265.877260997288</v>
      </c>
      <c r="F57" s="85">
        <f t="shared" si="6"/>
        <v>2.217260997288122</v>
      </c>
      <c r="G57"/>
      <c r="H57" s="86"/>
      <c r="I57" s="88">
        <v>612</v>
      </c>
      <c r="J57" s="86">
        <v>2191.251</v>
      </c>
      <c r="K57" s="88" t="s">
        <v>181</v>
      </c>
      <c r="L57" s="88">
        <v>2177.312</v>
      </c>
      <c r="M57" s="88">
        <f t="shared" si="7"/>
        <v>2193.1933557257757</v>
      </c>
      <c r="N57" s="85">
        <f t="shared" si="3"/>
        <v>1.942355725775542</v>
      </c>
    </row>
    <row r="58" spans="1:14" ht="12.75">
      <c r="A58" s="88">
        <v>611</v>
      </c>
      <c r="B58" s="88">
        <v>2266.1</v>
      </c>
      <c r="C58" s="85" t="s">
        <v>65</v>
      </c>
      <c r="D58" s="88">
        <v>2341.67</v>
      </c>
      <c r="E58" s="85">
        <f t="shared" si="0"/>
        <v>2268.3196509837844</v>
      </c>
      <c r="F58" s="85">
        <f t="shared" si="6"/>
        <v>2.219650983784504</v>
      </c>
      <c r="G58"/>
      <c r="H58" s="86"/>
      <c r="I58" s="88">
        <v>611</v>
      </c>
      <c r="J58" s="86">
        <v>2229.202</v>
      </c>
      <c r="K58" s="88" t="s">
        <v>181</v>
      </c>
      <c r="L58" s="88">
        <v>2177.312</v>
      </c>
      <c r="M58" s="88">
        <f t="shared" si="7"/>
        <v>2231.177996026293</v>
      </c>
      <c r="N58" s="85">
        <f t="shared" si="3"/>
        <v>1.9759960262927052</v>
      </c>
    </row>
    <row r="59" spans="1:14" ht="12.75">
      <c r="A59" s="88">
        <v>610</v>
      </c>
      <c r="B59" s="88">
        <v>2271.17</v>
      </c>
      <c r="C59" s="85" t="s">
        <v>65</v>
      </c>
      <c r="D59" s="88">
        <v>2341.67</v>
      </c>
      <c r="E59" s="85">
        <f t="shared" si="0"/>
        <v>2273.3946170622844</v>
      </c>
      <c r="F59" s="85">
        <f t="shared" si="6"/>
        <v>2.2246170622843238</v>
      </c>
      <c r="G59"/>
      <c r="H59" s="86"/>
      <c r="I59" s="88">
        <v>610</v>
      </c>
      <c r="J59" s="86">
        <v>2258.099</v>
      </c>
      <c r="K59" s="88" t="s">
        <v>181</v>
      </c>
      <c r="L59" s="88">
        <v>2177.312</v>
      </c>
      <c r="M59" s="88">
        <f t="shared" si="7"/>
        <v>2260.1006107337853</v>
      </c>
      <c r="N59" s="85">
        <f t="shared" si="3"/>
        <v>2.001610733785128</v>
      </c>
    </row>
    <row r="60" spans="1:14" ht="12.75">
      <c r="A60" s="88">
        <v>609</v>
      </c>
      <c r="B60" s="88">
        <v>2279.04</v>
      </c>
      <c r="C60" s="85" t="s">
        <v>65</v>
      </c>
      <c r="D60" s="88">
        <v>2341.67</v>
      </c>
      <c r="E60" s="85">
        <f t="shared" si="0"/>
        <v>2281.2723257482394</v>
      </c>
      <c r="F60" s="85">
        <f t="shared" si="6"/>
        <v>2.2323257482394183</v>
      </c>
      <c r="G60"/>
      <c r="H60" s="86"/>
      <c r="I60" s="88">
        <v>609</v>
      </c>
      <c r="J60" s="86">
        <v>2276.005</v>
      </c>
      <c r="K60" s="88" t="s">
        <v>181</v>
      </c>
      <c r="L60" s="88">
        <v>2177.312</v>
      </c>
      <c r="M60" s="88">
        <f t="shared" si="7"/>
        <v>2278.022482864192</v>
      </c>
      <c r="N60" s="85">
        <f t="shared" si="3"/>
        <v>2.0174828641920612</v>
      </c>
    </row>
    <row r="61" spans="1:14" ht="12.75">
      <c r="A61" s="88">
        <v>608</v>
      </c>
      <c r="B61" s="88">
        <v>2289.74</v>
      </c>
      <c r="C61" s="85" t="s">
        <v>65</v>
      </c>
      <c r="D61" s="88">
        <v>2341.67</v>
      </c>
      <c r="E61" s="85">
        <f t="shared" si="0"/>
        <v>2291.9828064267294</v>
      </c>
      <c r="F61" s="85">
        <f t="shared" si="6"/>
        <v>2.2428064267296577</v>
      </c>
      <c r="G61"/>
      <c r="H61" s="86"/>
      <c r="I61" s="88">
        <v>608</v>
      </c>
      <c r="J61" s="86">
        <v>2301.861</v>
      </c>
      <c r="K61" s="88" t="s">
        <v>181</v>
      </c>
      <c r="L61" s="88">
        <v>2177.312</v>
      </c>
      <c r="M61" s="88">
        <f t="shared" si="7"/>
        <v>2303.901401986486</v>
      </c>
      <c r="N61" s="85">
        <f aca="true" t="shared" si="8" ref="N61:N69">M61-J61</f>
        <v>2.0404019864859038</v>
      </c>
    </row>
    <row r="62" spans="1:14" ht="12.75">
      <c r="A62" s="88">
        <v>607</v>
      </c>
      <c r="B62" s="88">
        <v>2352.28</v>
      </c>
      <c r="C62" s="85" t="s">
        <v>65</v>
      </c>
      <c r="D62" s="88">
        <v>2341.67</v>
      </c>
      <c r="E62" s="85">
        <f t="shared" si="0"/>
        <v>2354.5840645232506</v>
      </c>
      <c r="F62" s="85">
        <f aca="true" t="shared" si="9" ref="F62:F67">E62-B62</f>
        <v>2.3040645232504176</v>
      </c>
      <c r="G62"/>
      <c r="H62" s="86"/>
      <c r="I62" s="88">
        <v>607</v>
      </c>
      <c r="J62" s="88">
        <v>2337.695</v>
      </c>
      <c r="K62" s="88" t="s">
        <v>181</v>
      </c>
      <c r="L62" s="88">
        <v>2177.312</v>
      </c>
      <c r="M62" s="88">
        <f t="shared" si="7"/>
        <v>2339.767165748409</v>
      </c>
      <c r="N62" s="85">
        <f t="shared" si="8"/>
        <v>2.072165748408679</v>
      </c>
    </row>
    <row r="63" spans="1:14" ht="12.75">
      <c r="A63" s="88">
        <v>606</v>
      </c>
      <c r="B63" s="88">
        <v>2355.2</v>
      </c>
      <c r="C63" s="85" t="s">
        <v>65</v>
      </c>
      <c r="D63" s="88">
        <v>2341.67</v>
      </c>
      <c r="E63" s="85">
        <f t="shared" si="0"/>
        <v>2357.506924671025</v>
      </c>
      <c r="F63" s="85">
        <f t="shared" si="9"/>
        <v>2.306924671025172</v>
      </c>
      <c r="G63"/>
      <c r="H63" s="86"/>
      <c r="I63" s="88">
        <v>606</v>
      </c>
      <c r="J63" s="86">
        <v>2354.265</v>
      </c>
      <c r="K63" s="88" t="s">
        <v>182</v>
      </c>
      <c r="L63" s="88">
        <v>2107.11</v>
      </c>
      <c r="M63" s="88">
        <f aca="true" t="shared" si="10" ref="M63:M83">2107.35/L63*J63*1.0008</f>
        <v>2356.416777495336</v>
      </c>
      <c r="N63" s="85">
        <f t="shared" si="8"/>
        <v>2.1517774953363187</v>
      </c>
    </row>
    <row r="64" spans="1:14" ht="12.75">
      <c r="A64" s="88">
        <v>605</v>
      </c>
      <c r="B64" s="88">
        <v>2378.31</v>
      </c>
      <c r="C64" s="85" t="s">
        <v>65</v>
      </c>
      <c r="D64" s="88">
        <v>2341.67</v>
      </c>
      <c r="E64" s="85">
        <f t="shared" si="0"/>
        <v>2380.639560977558</v>
      </c>
      <c r="F64" s="85">
        <f t="shared" si="9"/>
        <v>2.3295609775582307</v>
      </c>
      <c r="G64"/>
      <c r="H64" s="86"/>
      <c r="I64" s="88">
        <v>605</v>
      </c>
      <c r="J64" s="86">
        <v>2380.824</v>
      </c>
      <c r="K64" s="88" t="s">
        <v>182</v>
      </c>
      <c r="L64" s="88">
        <v>2107.11</v>
      </c>
      <c r="M64" s="88">
        <f t="shared" si="10"/>
        <v>2383.0000521876495</v>
      </c>
      <c r="N64" s="85">
        <f t="shared" si="8"/>
        <v>2.176052187649475</v>
      </c>
    </row>
    <row r="65" spans="1:14" ht="12.75">
      <c r="A65" s="88">
        <v>604</v>
      </c>
      <c r="B65" s="88">
        <v>2386.93</v>
      </c>
      <c r="C65" s="85" t="s">
        <v>65</v>
      </c>
      <c r="D65" s="88">
        <v>2341.67</v>
      </c>
      <c r="E65" s="85">
        <f t="shared" si="0"/>
        <v>2389.26800429051</v>
      </c>
      <c r="F65" s="85">
        <f t="shared" si="9"/>
        <v>2.338004290510071</v>
      </c>
      <c r="G65"/>
      <c r="H65" s="86"/>
      <c r="I65" s="88">
        <v>604</v>
      </c>
      <c r="J65" s="86">
        <v>2394.459</v>
      </c>
      <c r="K65" s="88" t="s">
        <v>182</v>
      </c>
      <c r="L65" s="88">
        <v>2107.11</v>
      </c>
      <c r="M65" s="88">
        <f t="shared" si="10"/>
        <v>2396.6475144576784</v>
      </c>
      <c r="N65" s="85">
        <f t="shared" si="8"/>
        <v>2.1885144576785933</v>
      </c>
    </row>
    <row r="66" spans="1:14" ht="12.75">
      <c r="A66" s="88">
        <v>603</v>
      </c>
      <c r="B66" s="88">
        <v>2400.78</v>
      </c>
      <c r="C66" s="85" t="s">
        <v>65</v>
      </c>
      <c r="D66" s="88">
        <v>2341.67</v>
      </c>
      <c r="E66" s="85">
        <f t="shared" si="0"/>
        <v>2403.131570402388</v>
      </c>
      <c r="F66" s="85">
        <f t="shared" si="9"/>
        <v>2.351570402388006</v>
      </c>
      <c r="G66"/>
      <c r="H66" s="86"/>
      <c r="I66" s="88">
        <v>603</v>
      </c>
      <c r="J66" s="86">
        <f>2379.485/865.44*870.71</f>
        <v>2393.974607540673</v>
      </c>
      <c r="K66" s="88" t="s">
        <v>182</v>
      </c>
      <c r="L66" s="88">
        <v>2107.11</v>
      </c>
      <c r="M66" s="88">
        <f t="shared" si="10"/>
        <v>2396.1626792679053</v>
      </c>
      <c r="N66" s="85">
        <f t="shared" si="8"/>
        <v>2.1880717272324546</v>
      </c>
    </row>
    <row r="67" spans="1:14" ht="12.75">
      <c r="A67" s="88">
        <v>602</v>
      </c>
      <c r="B67" s="88">
        <v>2412.97</v>
      </c>
      <c r="C67" s="85" t="s">
        <v>65</v>
      </c>
      <c r="D67" s="88">
        <v>2341.67</v>
      </c>
      <c r="E67" s="85">
        <f t="shared" si="0"/>
        <v>2415.333510539845</v>
      </c>
      <c r="F67" s="85">
        <f t="shared" si="9"/>
        <v>2.363510539845265</v>
      </c>
      <c r="G67"/>
      <c r="H67" s="86"/>
      <c r="I67" s="88">
        <v>602</v>
      </c>
      <c r="J67" s="86">
        <v>2397.588</v>
      </c>
      <c r="K67" s="88" t="s">
        <v>182</v>
      </c>
      <c r="L67" s="88">
        <v>2107.11</v>
      </c>
      <c r="M67" s="88">
        <f t="shared" si="10"/>
        <v>2399.779374336147</v>
      </c>
      <c r="N67" s="85">
        <f t="shared" si="8"/>
        <v>2.191374336146964</v>
      </c>
    </row>
    <row r="68" spans="1:14" ht="12.75">
      <c r="A68" s="88">
        <v>601</v>
      </c>
      <c r="B68" s="88">
        <v>2408.33</v>
      </c>
      <c r="C68" s="85" t="s">
        <v>65</v>
      </c>
      <c r="D68" s="88">
        <v>2341.67</v>
      </c>
      <c r="E68" s="85">
        <f t="shared" si="0"/>
        <v>2410.6889656474905</v>
      </c>
      <c r="F68" s="85">
        <f aca="true" t="shared" si="11" ref="F68:F108">E68-B68</f>
        <v>2.3589656474905496</v>
      </c>
      <c r="G68"/>
      <c r="H68" s="86"/>
      <c r="I68" s="88">
        <v>601</v>
      </c>
      <c r="J68" s="88">
        <v>2386.177</v>
      </c>
      <c r="K68" s="88" t="s">
        <v>182</v>
      </c>
      <c r="L68" s="88">
        <v>2107.11</v>
      </c>
      <c r="M68" s="88">
        <f t="shared" si="10"/>
        <v>2388.35794478255</v>
      </c>
      <c r="N68" s="85">
        <f t="shared" si="8"/>
        <v>2.1809447825498864</v>
      </c>
    </row>
    <row r="69" spans="1:14" ht="12.75">
      <c r="A69" s="88">
        <v>600</v>
      </c>
      <c r="B69" s="88">
        <v>2409.99</v>
      </c>
      <c r="C69" s="85" t="s">
        <v>65</v>
      </c>
      <c r="D69" s="88">
        <v>2341.67</v>
      </c>
      <c r="E69" s="85">
        <f t="shared" si="0"/>
        <v>2412.3505916219106</v>
      </c>
      <c r="F69" s="85">
        <f t="shared" si="11"/>
        <v>2.360591621910771</v>
      </c>
      <c r="G69"/>
      <c r="H69" s="86"/>
      <c r="I69" s="88">
        <v>600</v>
      </c>
      <c r="J69" s="86">
        <v>2387.485</v>
      </c>
      <c r="K69" s="88" t="s">
        <v>182</v>
      </c>
      <c r="L69" s="88">
        <v>2107.11</v>
      </c>
      <c r="M69" s="88">
        <f t="shared" si="10"/>
        <v>2389.667140283041</v>
      </c>
      <c r="N69" s="85">
        <f t="shared" si="8"/>
        <v>2.182140283041008</v>
      </c>
    </row>
    <row r="70" spans="1:14" ht="12.75">
      <c r="A70" s="88">
        <v>599</v>
      </c>
      <c r="B70" s="88">
        <v>2412.8</v>
      </c>
      <c r="C70" s="85" t="s">
        <v>65</v>
      </c>
      <c r="D70" s="88">
        <v>2341.67</v>
      </c>
      <c r="E70" s="85">
        <f aca="true" t="shared" si="12" ref="E70:E83">(2342.09/D70)*B70*1.0008</f>
        <v>2415.1633440243927</v>
      </c>
      <c r="F70" s="85">
        <f t="shared" si="11"/>
        <v>2.363344024392518</v>
      </c>
      <c r="G70"/>
      <c r="H70" s="86"/>
      <c r="I70" s="88">
        <v>599</v>
      </c>
      <c r="J70" s="88">
        <v>2375.234</v>
      </c>
      <c r="K70" s="88" t="s">
        <v>182</v>
      </c>
      <c r="L70" s="88">
        <v>2107.11</v>
      </c>
      <c r="M70" s="88">
        <f t="shared" si="10"/>
        <v>2377.4049429768347</v>
      </c>
      <c r="N70" s="85">
        <f aca="true" t="shared" si="13" ref="N70:N108">M70-J70</f>
        <v>2.1709429768347945</v>
      </c>
    </row>
    <row r="71" spans="1:14" ht="12.75">
      <c r="A71" s="88">
        <v>598</v>
      </c>
      <c r="B71" s="88">
        <v>2415.06</v>
      </c>
      <c r="C71" s="85" t="s">
        <v>65</v>
      </c>
      <c r="D71" s="88">
        <v>2341.67</v>
      </c>
      <c r="E71" s="85">
        <f t="shared" si="12"/>
        <v>2417.42555770041</v>
      </c>
      <c r="F71" s="85">
        <f t="shared" si="11"/>
        <v>2.365557700410136</v>
      </c>
      <c r="G71"/>
      <c r="H71" s="86"/>
      <c r="I71" s="88">
        <v>598</v>
      </c>
      <c r="J71" s="88">
        <v>2372.892</v>
      </c>
      <c r="K71" s="88" t="s">
        <v>182</v>
      </c>
      <c r="L71" s="88">
        <v>2107.11</v>
      </c>
      <c r="M71" s="88">
        <f t="shared" si="10"/>
        <v>2375.0608024094413</v>
      </c>
      <c r="N71" s="85">
        <f t="shared" si="13"/>
        <v>2.1688024094414686</v>
      </c>
    </row>
    <row r="72" spans="1:14" ht="12.75">
      <c r="A72" s="88">
        <v>597</v>
      </c>
      <c r="B72" s="88">
        <v>2429.59</v>
      </c>
      <c r="C72" s="85" t="s">
        <v>65</v>
      </c>
      <c r="D72" s="88">
        <v>2341.67</v>
      </c>
      <c r="E72" s="85">
        <f t="shared" si="12"/>
        <v>2431.9697898740983</v>
      </c>
      <c r="F72" s="85">
        <f t="shared" si="11"/>
        <v>2.379789874098151</v>
      </c>
      <c r="G72"/>
      <c r="H72" s="86"/>
      <c r="I72" s="88">
        <v>597</v>
      </c>
      <c r="J72" s="88">
        <v>2358.056</v>
      </c>
      <c r="K72" s="88" t="s">
        <v>182</v>
      </c>
      <c r="L72" s="88">
        <v>2107.11</v>
      </c>
      <c r="M72" s="88">
        <f t="shared" si="10"/>
        <v>2360.2112424359802</v>
      </c>
      <c r="N72" s="85">
        <f t="shared" si="13"/>
        <v>2.155242435980199</v>
      </c>
    </row>
    <row r="73" spans="1:14" ht="12.75">
      <c r="A73" s="88">
        <v>596</v>
      </c>
      <c r="B73" s="88">
        <v>2427.8</v>
      </c>
      <c r="C73" s="85" t="s">
        <v>65</v>
      </c>
      <c r="D73" s="88">
        <v>2341.67</v>
      </c>
      <c r="E73" s="85">
        <f t="shared" si="12"/>
        <v>2430.1780365643326</v>
      </c>
      <c r="F73" s="85">
        <f t="shared" si="11"/>
        <v>2.378036564332433</v>
      </c>
      <c r="G73"/>
      <c r="H73" s="86"/>
      <c r="I73" s="88">
        <v>596</v>
      </c>
      <c r="J73" s="88">
        <v>2356.929</v>
      </c>
      <c r="K73" s="88" t="s">
        <v>182</v>
      </c>
      <c r="L73" s="88">
        <v>2108.669</v>
      </c>
      <c r="M73" s="88">
        <f t="shared" si="10"/>
        <v>2357.3390738956755</v>
      </c>
      <c r="N73" s="85">
        <f t="shared" si="13"/>
        <v>0.41007389567539576</v>
      </c>
    </row>
    <row r="74" spans="1:14" ht="12.75">
      <c r="A74" s="88">
        <v>595</v>
      </c>
      <c r="B74" s="88">
        <v>2432.8</v>
      </c>
      <c r="C74" s="85" t="s">
        <v>65</v>
      </c>
      <c r="D74" s="88">
        <v>2341.67</v>
      </c>
      <c r="E74" s="85">
        <f t="shared" si="12"/>
        <v>2435.1829340776453</v>
      </c>
      <c r="F74" s="85">
        <f t="shared" si="11"/>
        <v>2.3829340776451318</v>
      </c>
      <c r="G74"/>
      <c r="H74" s="86"/>
      <c r="I74" s="88">
        <v>595</v>
      </c>
      <c r="J74" s="88">
        <v>2346.828</v>
      </c>
      <c r="K74" s="88" t="s">
        <v>182</v>
      </c>
      <c r="L74" s="88">
        <v>2108.669</v>
      </c>
      <c r="M74" s="88">
        <f t="shared" si="10"/>
        <v>2347.2363164577464</v>
      </c>
      <c r="N74" s="85">
        <f t="shared" si="13"/>
        <v>0.4083164577464231</v>
      </c>
    </row>
    <row r="75" spans="1:14" ht="12.75">
      <c r="A75" s="88">
        <v>581</v>
      </c>
      <c r="B75" s="88">
        <v>2383.95</v>
      </c>
      <c r="C75" s="85" t="s">
        <v>65</v>
      </c>
      <c r="D75" s="88">
        <v>2345.51</v>
      </c>
      <c r="E75" s="85">
        <f t="shared" si="12"/>
        <v>2382.3783296018346</v>
      </c>
      <c r="F75" s="85">
        <f t="shared" si="11"/>
        <v>-1.5716703981652245</v>
      </c>
      <c r="G75"/>
      <c r="H75" s="86"/>
      <c r="I75" s="88">
        <v>581</v>
      </c>
      <c r="J75" s="88">
        <v>2382.058</v>
      </c>
      <c r="K75" s="88" t="s">
        <v>182</v>
      </c>
      <c r="L75" s="88">
        <v>2108.669</v>
      </c>
      <c r="M75" s="88">
        <f t="shared" si="10"/>
        <v>2382.472446003161</v>
      </c>
      <c r="N75" s="85">
        <f t="shared" si="13"/>
        <v>0.4144460031611743</v>
      </c>
    </row>
    <row r="76" spans="1:14" ht="12.75">
      <c r="A76" s="88">
        <v>581</v>
      </c>
      <c r="B76" s="88">
        <v>2385.89</v>
      </c>
      <c r="C76" s="85" t="s">
        <v>65</v>
      </c>
      <c r="D76" s="88">
        <v>2345.51</v>
      </c>
      <c r="E76" s="85">
        <f t="shared" si="12"/>
        <v>2384.3170506150386</v>
      </c>
      <c r="F76" s="85">
        <f t="shared" si="11"/>
        <v>-1.5729493849612481</v>
      </c>
      <c r="G76"/>
      <c r="H76" s="86"/>
      <c r="I76" s="88">
        <v>581</v>
      </c>
      <c r="J76" s="88">
        <v>2380.826</v>
      </c>
      <c r="K76" s="88" t="s">
        <v>182</v>
      </c>
      <c r="L76" s="88">
        <v>2108.669</v>
      </c>
      <c r="M76" s="88">
        <f t="shared" si="10"/>
        <v>2381.2402316517573</v>
      </c>
      <c r="N76" s="85">
        <f t="shared" si="13"/>
        <v>0.4142316517572908</v>
      </c>
    </row>
    <row r="77" spans="1:14" ht="12.75">
      <c r="A77" s="88">
        <v>580</v>
      </c>
      <c r="B77" s="88">
        <v>2387.4</v>
      </c>
      <c r="C77" s="85" t="s">
        <v>65</v>
      </c>
      <c r="D77" s="88">
        <v>2345.51</v>
      </c>
      <c r="E77" s="85">
        <f t="shared" si="12"/>
        <v>2385.826055115007</v>
      </c>
      <c r="F77" s="85">
        <f t="shared" si="11"/>
        <v>-1.573944884993125</v>
      </c>
      <c r="G77"/>
      <c r="H77" s="86"/>
      <c r="I77" s="88">
        <v>580</v>
      </c>
      <c r="J77" s="88">
        <v>2378.668</v>
      </c>
      <c r="K77" s="88" t="s">
        <v>182</v>
      </c>
      <c r="L77" s="88">
        <v>2108.669</v>
      </c>
      <c r="M77" s="88">
        <f t="shared" si="10"/>
        <v>2379.081856188828</v>
      </c>
      <c r="N77" s="85">
        <f t="shared" si="13"/>
        <v>0.4138561888280492</v>
      </c>
    </row>
    <row r="78" spans="1:14" ht="12.75">
      <c r="A78" s="88">
        <v>580</v>
      </c>
      <c r="B78" s="88">
        <v>2388.7</v>
      </c>
      <c r="C78" s="85" t="s">
        <v>65</v>
      </c>
      <c r="D78" s="88">
        <v>2345.51</v>
      </c>
      <c r="E78" s="85">
        <f t="shared" si="12"/>
        <v>2387.125198061999</v>
      </c>
      <c r="F78" s="85">
        <f t="shared" si="11"/>
        <v>-1.5748019380007463</v>
      </c>
      <c r="G78"/>
      <c r="H78" s="86"/>
      <c r="I78" s="88">
        <v>580</v>
      </c>
      <c r="J78" s="88">
        <v>2379.579</v>
      </c>
      <c r="K78" s="88" t="s">
        <v>182</v>
      </c>
      <c r="L78" s="88">
        <v>2108.669</v>
      </c>
      <c r="M78" s="88">
        <f t="shared" si="10"/>
        <v>2379.993014690556</v>
      </c>
      <c r="N78" s="85">
        <f t="shared" si="13"/>
        <v>0.4140146905556321</v>
      </c>
    </row>
    <row r="79" spans="1:14" ht="12.75">
      <c r="A79" s="88">
        <v>579</v>
      </c>
      <c r="B79" s="88">
        <v>2388</v>
      </c>
      <c r="C79" s="85" t="s">
        <v>65</v>
      </c>
      <c r="D79" s="88">
        <v>2345.51</v>
      </c>
      <c r="E79" s="85">
        <f t="shared" si="12"/>
        <v>2386.42565955208</v>
      </c>
      <c r="F79" s="85">
        <f t="shared" si="11"/>
        <v>-1.5743404479198944</v>
      </c>
      <c r="G79"/>
      <c r="H79" s="86"/>
      <c r="I79" s="88">
        <v>579</v>
      </c>
      <c r="J79" s="88">
        <v>2378.655</v>
      </c>
      <c r="K79" s="88" t="s">
        <v>182</v>
      </c>
      <c r="L79" s="88">
        <v>2108.669</v>
      </c>
      <c r="M79" s="88">
        <f t="shared" si="10"/>
        <v>2379.068853927003</v>
      </c>
      <c r="N79" s="85">
        <f t="shared" si="13"/>
        <v>0.4138539270029469</v>
      </c>
    </row>
    <row r="80" spans="1:14" ht="12.75">
      <c r="A80" s="88">
        <v>579</v>
      </c>
      <c r="B80" s="88">
        <v>2388.41</v>
      </c>
      <c r="C80" s="85" t="s">
        <v>65</v>
      </c>
      <c r="D80" s="88">
        <v>2345.51</v>
      </c>
      <c r="E80" s="85">
        <f t="shared" si="12"/>
        <v>2386.835389250747</v>
      </c>
      <c r="F80" s="85">
        <f t="shared" si="11"/>
        <v>-1.57461074925277</v>
      </c>
      <c r="G80"/>
      <c r="H80" s="86"/>
      <c r="I80" s="88">
        <v>579</v>
      </c>
      <c r="J80" s="88">
        <v>2377.598</v>
      </c>
      <c r="K80" s="88" t="s">
        <v>182</v>
      </c>
      <c r="L80" s="88">
        <v>2108.669</v>
      </c>
      <c r="M80" s="88">
        <f t="shared" si="10"/>
        <v>2378.011670023242</v>
      </c>
      <c r="N80" s="85">
        <f t="shared" si="13"/>
        <v>0.41367002324204805</v>
      </c>
    </row>
    <row r="81" spans="1:14" ht="12.75">
      <c r="A81" s="88">
        <v>578</v>
      </c>
      <c r="B81" s="88">
        <v>2394.4</v>
      </c>
      <c r="C81" s="85" t="s">
        <v>65</v>
      </c>
      <c r="D81" s="88">
        <v>2345.51</v>
      </c>
      <c r="E81" s="85">
        <f t="shared" si="12"/>
        <v>2392.821440214196</v>
      </c>
      <c r="F81" s="85">
        <f t="shared" si="11"/>
        <v>-1.5785597858039182</v>
      </c>
      <c r="G81"/>
      <c r="H81" s="86"/>
      <c r="I81" s="88">
        <v>578</v>
      </c>
      <c r="J81" s="88">
        <v>2379.108</v>
      </c>
      <c r="K81" s="88" t="s">
        <v>182</v>
      </c>
      <c r="L81" s="88">
        <v>2108.669</v>
      </c>
      <c r="M81" s="88">
        <f t="shared" si="10"/>
        <v>2379.5219327429013</v>
      </c>
      <c r="N81" s="85">
        <f t="shared" si="13"/>
        <v>0.4139327429011246</v>
      </c>
    </row>
    <row r="82" spans="1:14" ht="12.75">
      <c r="A82" s="88">
        <v>578</v>
      </c>
      <c r="B82" s="88">
        <v>2393.28</v>
      </c>
      <c r="C82" s="85" t="s">
        <v>65</v>
      </c>
      <c r="D82" s="88">
        <v>2345.51</v>
      </c>
      <c r="E82" s="85">
        <f t="shared" si="12"/>
        <v>2391.702178598326</v>
      </c>
      <c r="F82" s="85">
        <f t="shared" si="11"/>
        <v>-1.5778214016741003</v>
      </c>
      <c r="G82"/>
      <c r="H82" s="86"/>
      <c r="I82" s="88">
        <v>578</v>
      </c>
      <c r="J82" s="88">
        <v>2379.383</v>
      </c>
      <c r="K82" s="88" t="s">
        <v>182</v>
      </c>
      <c r="L82" s="88">
        <v>2108.669</v>
      </c>
      <c r="M82" s="88">
        <f t="shared" si="10"/>
        <v>2379.796980589196</v>
      </c>
      <c r="N82" s="85">
        <f t="shared" si="13"/>
        <v>0.4139805891963988</v>
      </c>
    </row>
    <row r="83" spans="1:14" ht="12.75">
      <c r="A83" s="88">
        <v>577</v>
      </c>
      <c r="B83" s="88">
        <v>2382.32</v>
      </c>
      <c r="C83" s="85" t="s">
        <v>65</v>
      </c>
      <c r="D83" s="88">
        <v>2345.51</v>
      </c>
      <c r="E83" s="85">
        <f t="shared" si="12"/>
        <v>2380.749404214452</v>
      </c>
      <c r="F83" s="85">
        <f t="shared" si="11"/>
        <v>-1.5705957855479937</v>
      </c>
      <c r="G83"/>
      <c r="H83" s="86"/>
      <c r="I83" s="88">
        <v>577</v>
      </c>
      <c r="J83" s="88">
        <v>2377.818</v>
      </c>
      <c r="K83" s="88" t="s">
        <v>182</v>
      </c>
      <c r="L83" s="88">
        <v>2108.669</v>
      </c>
      <c r="M83" s="88">
        <f t="shared" si="10"/>
        <v>2378.2317083002786</v>
      </c>
      <c r="N83" s="85">
        <f t="shared" si="13"/>
        <v>0.41370830027835837</v>
      </c>
    </row>
    <row r="84" spans="1:14" ht="12.75">
      <c r="A84" s="88">
        <v>577</v>
      </c>
      <c r="B84" s="88">
        <v>2385.12</v>
      </c>
      <c r="C84" s="85" t="s">
        <v>65</v>
      </c>
      <c r="D84" s="88">
        <v>2345.51</v>
      </c>
      <c r="E84" s="85">
        <f>(2342.09/D84)*B84*1.0008</f>
        <v>2383.5475582541276</v>
      </c>
      <c r="F84" s="85">
        <f t="shared" si="11"/>
        <v>-1.572441745872311</v>
      </c>
      <c r="G84"/>
      <c r="H84" s="86"/>
      <c r="I84" s="88">
        <v>577</v>
      </c>
      <c r="J84" s="88">
        <v>2378.258</v>
      </c>
      <c r="K84" s="88" t="s">
        <v>182</v>
      </c>
      <c r="L84" s="88">
        <v>2108.669</v>
      </c>
      <c r="M84" s="88">
        <f>2107.35/L84*J84*1.0008</f>
        <v>2378.671784854351</v>
      </c>
      <c r="N84" s="85">
        <f t="shared" si="13"/>
        <v>0.413784854350979</v>
      </c>
    </row>
    <row r="85" spans="1:14" ht="12.75">
      <c r="A85" s="79">
        <v>531</v>
      </c>
      <c r="B85" s="79">
        <v>2313.68</v>
      </c>
      <c r="C85" s="80" t="s">
        <v>65</v>
      </c>
      <c r="D85" s="79">
        <v>2345.51</v>
      </c>
      <c r="E85" s="80">
        <f aca="true" t="shared" si="14" ref="E85:E108">(2342.09/D85)*B85*1.0004</f>
        <v>2311.2305340486632</v>
      </c>
      <c r="F85" s="80">
        <f t="shared" si="11"/>
        <v>-2.449465951336606</v>
      </c>
      <c r="G85"/>
      <c r="H85" s="81"/>
      <c r="I85" s="79">
        <v>531</v>
      </c>
      <c r="J85" s="79">
        <v>2329.765</v>
      </c>
      <c r="K85" s="79" t="s">
        <v>182</v>
      </c>
      <c r="L85" s="79">
        <v>2108.669</v>
      </c>
      <c r="M85" s="79">
        <f>2107.35/L85*J85*1.0004</f>
        <v>2329.2390246449772</v>
      </c>
      <c r="N85" s="80">
        <f t="shared" si="13"/>
        <v>-0.5259753550226378</v>
      </c>
    </row>
    <row r="86" spans="1:14" ht="12.75">
      <c r="A86" s="79">
        <v>530</v>
      </c>
      <c r="B86" s="79">
        <v>2336.81</v>
      </c>
      <c r="C86" s="80" t="s">
        <v>65</v>
      </c>
      <c r="D86" s="79">
        <v>2345.51</v>
      </c>
      <c r="E86" s="80">
        <f t="shared" si="14"/>
        <v>2334.33604658823</v>
      </c>
      <c r="F86" s="80">
        <f t="shared" si="11"/>
        <v>-2.4739534117697985</v>
      </c>
      <c r="G86"/>
      <c r="H86" s="81"/>
      <c r="I86" s="79">
        <v>530</v>
      </c>
      <c r="J86" s="79">
        <v>2361.824</v>
      </c>
      <c r="K86" s="79" t="s">
        <v>182</v>
      </c>
      <c r="L86" s="79">
        <v>2108.669</v>
      </c>
      <c r="M86" s="79">
        <f>2107.35/L86*J86*1.0004</f>
        <v>2361.290786900438</v>
      </c>
      <c r="N86" s="80">
        <f t="shared" si="13"/>
        <v>-0.5332130995620901</v>
      </c>
    </row>
    <row r="87" spans="1:14" ht="12.75">
      <c r="A87" s="79">
        <v>529</v>
      </c>
      <c r="B87" s="79">
        <v>2353.64</v>
      </c>
      <c r="C87" s="80" t="s">
        <v>65</v>
      </c>
      <c r="D87" s="79">
        <v>2338.72</v>
      </c>
      <c r="E87" s="80">
        <f t="shared" si="14"/>
        <v>2357.9743117102694</v>
      </c>
      <c r="F87" s="80">
        <f t="shared" si="11"/>
        <v>4.334311710269503</v>
      </c>
      <c r="G87"/>
      <c r="H87" s="81"/>
      <c r="I87" s="79">
        <v>529</v>
      </c>
      <c r="J87" s="79">
        <v>2374.336</v>
      </c>
      <c r="K87" s="79" t="s">
        <v>181</v>
      </c>
      <c r="L87" s="79">
        <v>2177.935</v>
      </c>
      <c r="M87" s="79">
        <f aca="true" t="shared" si="15" ref="M87:M108">2177.5/L87*J87*1.0004</f>
        <v>2374.811317443358</v>
      </c>
      <c r="N87" s="80">
        <f t="shared" si="13"/>
        <v>0.475317443358108</v>
      </c>
    </row>
    <row r="88" spans="1:14" ht="12.75">
      <c r="A88" s="79">
        <v>528</v>
      </c>
      <c r="B88" s="79">
        <v>2378.47</v>
      </c>
      <c r="C88" s="80" t="s">
        <v>65</v>
      </c>
      <c r="D88" s="79">
        <v>2338.72</v>
      </c>
      <c r="E88" s="80">
        <f t="shared" si="14"/>
        <v>2382.8500370377474</v>
      </c>
      <c r="F88" s="80">
        <f t="shared" si="11"/>
        <v>4.38003703774757</v>
      </c>
      <c r="G88"/>
      <c r="H88" s="81"/>
      <c r="I88" s="79">
        <v>528</v>
      </c>
      <c r="J88" s="79">
        <v>2386.177</v>
      </c>
      <c r="K88" s="79" t="s">
        <v>181</v>
      </c>
      <c r="L88" s="79">
        <v>2177.935</v>
      </c>
      <c r="M88" s="79">
        <f t="shared" si="15"/>
        <v>2386.654687888757</v>
      </c>
      <c r="N88" s="80">
        <f t="shared" si="13"/>
        <v>0.47768788875691826</v>
      </c>
    </row>
    <row r="89" spans="1:14" ht="12.75">
      <c r="A89" s="79">
        <v>527</v>
      </c>
      <c r="B89" s="79">
        <v>2395.08</v>
      </c>
      <c r="C89" s="80" t="s">
        <v>65</v>
      </c>
      <c r="D89" s="79">
        <v>2345.51</v>
      </c>
      <c r="E89" s="80">
        <f t="shared" si="14"/>
        <v>2392.544356820853</v>
      </c>
      <c r="F89" s="80">
        <f t="shared" si="11"/>
        <v>-2.535643179146973</v>
      </c>
      <c r="G89"/>
      <c r="H89" s="81"/>
      <c r="I89" s="79">
        <v>527</v>
      </c>
      <c r="J89" s="79">
        <v>2399.156</v>
      </c>
      <c r="K89" s="79" t="s">
        <v>181</v>
      </c>
      <c r="L89" s="79">
        <v>2177.935</v>
      </c>
      <c r="M89" s="79">
        <f t="shared" si="15"/>
        <v>2399.636286149954</v>
      </c>
      <c r="N89" s="80">
        <f t="shared" si="13"/>
        <v>0.4802861499538267</v>
      </c>
    </row>
    <row r="90" spans="1:14" ht="12.75">
      <c r="A90" s="79">
        <v>526</v>
      </c>
      <c r="B90" s="79">
        <v>2404.58</v>
      </c>
      <c r="C90" s="80" t="s">
        <v>65</v>
      </c>
      <c r="D90" s="79">
        <v>2338.72</v>
      </c>
      <c r="E90" s="80">
        <f t="shared" si="14"/>
        <v>2409.008119530718</v>
      </c>
      <c r="F90" s="80">
        <f t="shared" si="11"/>
        <v>4.42811953071805</v>
      </c>
      <c r="G90"/>
      <c r="H90" s="81"/>
      <c r="I90" s="79">
        <v>526</v>
      </c>
      <c r="J90" s="79">
        <v>2396.657</v>
      </c>
      <c r="K90" s="79" t="s">
        <v>181</v>
      </c>
      <c r="L90" s="79">
        <v>2177.935</v>
      </c>
      <c r="M90" s="79">
        <f t="shared" si="15"/>
        <v>2397.136785876071</v>
      </c>
      <c r="N90" s="80">
        <f t="shared" si="13"/>
        <v>0.47978587607076406</v>
      </c>
    </row>
    <row r="91" spans="1:14" ht="12.75">
      <c r="A91" s="79">
        <v>525</v>
      </c>
      <c r="B91" s="79">
        <v>2407.98</v>
      </c>
      <c r="C91" s="80" t="s">
        <v>65</v>
      </c>
      <c r="D91" s="79">
        <v>2338.72</v>
      </c>
      <c r="E91" s="80">
        <f t="shared" si="14"/>
        <v>2412.4143807515566</v>
      </c>
      <c r="F91" s="80">
        <f t="shared" si="11"/>
        <v>4.434380751556546</v>
      </c>
      <c r="G91"/>
      <c r="H91" s="81"/>
      <c r="I91" s="79">
        <v>525</v>
      </c>
      <c r="J91" s="79">
        <v>2396.355</v>
      </c>
      <c r="K91" s="79" t="s">
        <v>181</v>
      </c>
      <c r="L91" s="79">
        <v>2177.935</v>
      </c>
      <c r="M91" s="79">
        <f t="shared" si="15"/>
        <v>2396.8347254188025</v>
      </c>
      <c r="N91" s="80">
        <f t="shared" si="13"/>
        <v>0.47972541880244535</v>
      </c>
    </row>
    <row r="92" spans="1:14" ht="12.75">
      <c r="A92" s="79">
        <v>524</v>
      </c>
      <c r="B92" s="79">
        <v>2409.58</v>
      </c>
      <c r="C92" s="80" t="s">
        <v>65</v>
      </c>
      <c r="D92" s="79">
        <v>2338.72</v>
      </c>
      <c r="E92" s="80">
        <f t="shared" si="14"/>
        <v>2414.017327208422</v>
      </c>
      <c r="F92" s="80">
        <f t="shared" si="11"/>
        <v>4.437327208422175</v>
      </c>
      <c r="G92"/>
      <c r="H92" s="81"/>
      <c r="I92" s="79">
        <v>524</v>
      </c>
      <c r="J92" s="79">
        <v>2388.639</v>
      </c>
      <c r="K92" s="79" t="s">
        <v>181</v>
      </c>
      <c r="L92" s="79">
        <v>2177.935</v>
      </c>
      <c r="M92" s="79">
        <f t="shared" si="15"/>
        <v>2389.117180755624</v>
      </c>
      <c r="N92" s="80">
        <f t="shared" si="13"/>
        <v>0.4781807556237254</v>
      </c>
    </row>
    <row r="93" spans="1:14" ht="12.75">
      <c r="A93" s="79">
        <v>523</v>
      </c>
      <c r="B93" s="79">
        <v>2411.46</v>
      </c>
      <c r="C93" s="80" t="s">
        <v>65</v>
      </c>
      <c r="D93" s="79">
        <v>2338.72</v>
      </c>
      <c r="E93" s="80">
        <f t="shared" si="14"/>
        <v>2415.9007892952386</v>
      </c>
      <c r="F93" s="80">
        <f t="shared" si="11"/>
        <v>4.440789295238574</v>
      </c>
      <c r="G93"/>
      <c r="H93" s="81"/>
      <c r="I93" s="79">
        <v>523</v>
      </c>
      <c r="J93" s="79">
        <v>2381.424</v>
      </c>
      <c r="K93" s="79" t="s">
        <v>181</v>
      </c>
      <c r="L93" s="79">
        <v>2177.935</v>
      </c>
      <c r="M93" s="79">
        <f t="shared" si="15"/>
        <v>2381.90073638745</v>
      </c>
      <c r="N93" s="80">
        <f t="shared" si="13"/>
        <v>0.4767363874498187</v>
      </c>
    </row>
    <row r="94" spans="1:14" ht="12.75">
      <c r="A94" s="79">
        <v>522</v>
      </c>
      <c r="B94" s="79">
        <v>2419.66</v>
      </c>
      <c r="C94" s="80" t="s">
        <v>65</v>
      </c>
      <c r="D94" s="79">
        <v>2338.72</v>
      </c>
      <c r="E94" s="80">
        <f t="shared" si="14"/>
        <v>2424.1158898866734</v>
      </c>
      <c r="F94" s="80">
        <f t="shared" si="11"/>
        <v>4.4558898866735035</v>
      </c>
      <c r="G94"/>
      <c r="H94" s="81"/>
      <c r="I94" s="79">
        <v>522</v>
      </c>
      <c r="J94" s="79">
        <f>2388.639/865.93*859.99</f>
        <v>2372.2537082789604</v>
      </c>
      <c r="K94" s="79" t="s">
        <v>181</v>
      </c>
      <c r="L94" s="79">
        <v>2177.935</v>
      </c>
      <c r="M94" s="79">
        <f t="shared" si="15"/>
        <v>2372.7286088691108</v>
      </c>
      <c r="N94" s="80">
        <f t="shared" si="13"/>
        <v>0.47490059015035513</v>
      </c>
    </row>
    <row r="95" spans="1:14" ht="12.75">
      <c r="A95" s="79">
        <v>521</v>
      </c>
      <c r="B95" s="79">
        <v>2429.8</v>
      </c>
      <c r="C95" s="80" t="s">
        <v>65</v>
      </c>
      <c r="D95" s="79">
        <v>2338.72</v>
      </c>
      <c r="E95" s="80">
        <f t="shared" si="14"/>
        <v>2434.2745630570575</v>
      </c>
      <c r="F95" s="80">
        <f t="shared" si="11"/>
        <v>4.474563057057367</v>
      </c>
      <c r="G95"/>
      <c r="H95" s="81"/>
      <c r="I95" s="79">
        <v>521</v>
      </c>
      <c r="J95" s="79">
        <v>2361.316</v>
      </c>
      <c r="K95" s="79" t="s">
        <v>181</v>
      </c>
      <c r="L95" s="79">
        <v>2177.935</v>
      </c>
      <c r="M95" s="79">
        <f t="shared" si="15"/>
        <v>2361.788710974386</v>
      </c>
      <c r="N95" s="80">
        <f t="shared" si="13"/>
        <v>0.47271097438624565</v>
      </c>
    </row>
    <row r="96" spans="1:14" ht="12.75">
      <c r="A96" s="79">
        <v>520</v>
      </c>
      <c r="B96" s="79">
        <v>2428.97</v>
      </c>
      <c r="C96" s="80" t="s">
        <v>65</v>
      </c>
      <c r="D96" s="79">
        <v>2338.72</v>
      </c>
      <c r="E96" s="80">
        <f t="shared" si="14"/>
        <v>2433.4430345825585</v>
      </c>
      <c r="F96" s="80">
        <f t="shared" si="11"/>
        <v>4.473034582558739</v>
      </c>
      <c r="G96"/>
      <c r="H96" s="81"/>
      <c r="I96" s="79">
        <v>520</v>
      </c>
      <c r="J96" s="79">
        <v>2355.977</v>
      </c>
      <c r="K96" s="79" t="s">
        <v>181</v>
      </c>
      <c r="L96" s="79">
        <v>2177.935</v>
      </c>
      <c r="M96" s="79">
        <f t="shared" si="15"/>
        <v>2356.4486421619563</v>
      </c>
      <c r="N96" s="80">
        <f t="shared" si="13"/>
        <v>0.4716421619564244</v>
      </c>
    </row>
    <row r="97" spans="1:14" ht="12.75">
      <c r="A97" s="79">
        <v>519</v>
      </c>
      <c r="B97" s="79">
        <v>2433.58</v>
      </c>
      <c r="C97" s="80" t="s">
        <v>65</v>
      </c>
      <c r="D97" s="79">
        <v>2338.72</v>
      </c>
      <c r="E97" s="80">
        <f t="shared" si="14"/>
        <v>2438.0615240614015</v>
      </c>
      <c r="F97" s="80">
        <f t="shared" si="11"/>
        <v>4.481524061401615</v>
      </c>
      <c r="G97"/>
      <c r="H97" s="81"/>
      <c r="I97" s="79">
        <v>519</v>
      </c>
      <c r="J97" s="79">
        <v>2345.813</v>
      </c>
      <c r="K97" s="79" t="s">
        <v>181</v>
      </c>
      <c r="L97" s="79">
        <v>2177.935</v>
      </c>
      <c r="M97" s="79">
        <f t="shared" si="15"/>
        <v>2346.2826074345653</v>
      </c>
      <c r="N97" s="80">
        <f t="shared" si="13"/>
        <v>0.46960743456520504</v>
      </c>
    </row>
    <row r="98" spans="1:14" ht="12.75">
      <c r="A98" s="79">
        <v>518</v>
      </c>
      <c r="B98" s="79">
        <v>2428.13</v>
      </c>
      <c r="C98" s="80" t="s">
        <v>65</v>
      </c>
      <c r="D98" s="79">
        <v>2345.51</v>
      </c>
      <c r="E98" s="80">
        <f t="shared" si="14"/>
        <v>2425.5593671724614</v>
      </c>
      <c r="F98" s="80">
        <f t="shared" si="11"/>
        <v>-2.5706328275387023</v>
      </c>
      <c r="G98"/>
      <c r="H98" s="81"/>
      <c r="I98" s="79">
        <v>518</v>
      </c>
      <c r="J98" s="79">
        <v>2337.931</v>
      </c>
      <c r="K98" s="79" t="s">
        <v>181</v>
      </c>
      <c r="L98" s="79">
        <v>2177.935</v>
      </c>
      <c r="M98" s="79">
        <f t="shared" si="15"/>
        <v>2338.3990295399085</v>
      </c>
      <c r="N98" s="80">
        <f t="shared" si="13"/>
        <v>0.4680295399084571</v>
      </c>
    </row>
    <row r="99" spans="1:14" ht="12.75">
      <c r="A99" s="82">
        <v>541</v>
      </c>
      <c r="B99" s="83">
        <v>2186.12</v>
      </c>
      <c r="C99" s="80" t="s">
        <v>65</v>
      </c>
      <c r="D99" s="79">
        <v>2344.12</v>
      </c>
      <c r="E99" s="80">
        <f t="shared" si="14"/>
        <v>2185.1005181971573</v>
      </c>
      <c r="F99" s="80">
        <f t="shared" si="11"/>
        <v>-1.0194818028426198</v>
      </c>
      <c r="G99"/>
      <c r="H99" s="81"/>
      <c r="I99" s="82">
        <v>541</v>
      </c>
      <c r="J99" s="83">
        <v>2005.125</v>
      </c>
      <c r="K99" s="79" t="s">
        <v>181</v>
      </c>
      <c r="L99" s="79">
        <v>2178.023</v>
      </c>
      <c r="M99" s="79">
        <f t="shared" si="15"/>
        <v>2005.4453747159694</v>
      </c>
      <c r="N99" s="80">
        <f t="shared" si="13"/>
        <v>0.32037471596936484</v>
      </c>
    </row>
    <row r="100" spans="1:14" ht="12.75">
      <c r="A100" s="82">
        <v>540</v>
      </c>
      <c r="B100" s="83">
        <v>2187.64</v>
      </c>
      <c r="C100" s="80" t="s">
        <v>65</v>
      </c>
      <c r="D100" s="79">
        <v>2344.12</v>
      </c>
      <c r="E100" s="80">
        <f t="shared" si="14"/>
        <v>2186.619809355767</v>
      </c>
      <c r="F100" s="80">
        <f t="shared" si="11"/>
        <v>-1.0201906442330255</v>
      </c>
      <c r="G100"/>
      <c r="H100" s="81"/>
      <c r="I100" s="82">
        <v>540</v>
      </c>
      <c r="J100" s="83">
        <v>2009.314</v>
      </c>
      <c r="K100" s="79" t="s">
        <v>181</v>
      </c>
      <c r="L100" s="79">
        <v>2178.023</v>
      </c>
      <c r="M100" s="79">
        <f t="shared" si="15"/>
        <v>2009.6350440257058</v>
      </c>
      <c r="N100" s="80">
        <f t="shared" si="13"/>
        <v>0.32104402570575985</v>
      </c>
    </row>
    <row r="101" spans="1:14" ht="12.75">
      <c r="A101" s="82">
        <v>539</v>
      </c>
      <c r="B101" s="83">
        <v>2188.09</v>
      </c>
      <c r="C101" s="80" t="s">
        <v>65</v>
      </c>
      <c r="D101" s="79">
        <v>2344.12</v>
      </c>
      <c r="E101" s="80">
        <f t="shared" si="14"/>
        <v>2187.069599501408</v>
      </c>
      <c r="F101" s="80">
        <f t="shared" si="11"/>
        <v>-1.0204004985921529</v>
      </c>
      <c r="G101"/>
      <c r="H101" s="81"/>
      <c r="I101" s="82">
        <v>539</v>
      </c>
      <c r="J101" s="83">
        <v>2017.641</v>
      </c>
      <c r="K101" s="79" t="s">
        <v>181</v>
      </c>
      <c r="L101" s="79">
        <v>2178.023</v>
      </c>
      <c r="M101" s="79">
        <f t="shared" si="15"/>
        <v>2017.9633744965045</v>
      </c>
      <c r="N101" s="80">
        <f t="shared" si="13"/>
        <v>0.32237449650438066</v>
      </c>
    </row>
    <row r="102" spans="1:14" ht="12.75">
      <c r="A102" s="82">
        <v>538</v>
      </c>
      <c r="B102" s="83">
        <v>2187.63</v>
      </c>
      <c r="C102" s="80" t="s">
        <v>65</v>
      </c>
      <c r="D102" s="79">
        <v>2344.12</v>
      </c>
      <c r="E102" s="80">
        <f t="shared" si="14"/>
        <v>2186.609814019197</v>
      </c>
      <c r="F102" s="80">
        <f t="shared" si="11"/>
        <v>-1.020185980803035</v>
      </c>
      <c r="G102"/>
      <c r="H102" s="81"/>
      <c r="I102" s="82">
        <v>538</v>
      </c>
      <c r="J102" s="83">
        <v>2029.311</v>
      </c>
      <c r="K102" s="79" t="s">
        <v>181</v>
      </c>
      <c r="L102" s="79">
        <v>2178.023</v>
      </c>
      <c r="M102" s="79">
        <f t="shared" si="15"/>
        <v>2029.635239104913</v>
      </c>
      <c r="N102" s="80">
        <f t="shared" si="13"/>
        <v>0.3242391049129765</v>
      </c>
    </row>
    <row r="103" spans="1:14" ht="12.75">
      <c r="A103" s="82">
        <v>537</v>
      </c>
      <c r="B103" s="83">
        <v>2190.77</v>
      </c>
      <c r="C103" s="80" t="s">
        <v>65</v>
      </c>
      <c r="D103" s="79">
        <v>2344.12</v>
      </c>
      <c r="E103" s="80">
        <f t="shared" si="14"/>
        <v>2189.7483497021144</v>
      </c>
      <c r="F103" s="80">
        <f t="shared" si="11"/>
        <v>-1.0216502978855715</v>
      </c>
      <c r="G103"/>
      <c r="H103" s="81"/>
      <c r="I103" s="82">
        <v>537</v>
      </c>
      <c r="J103" s="83">
        <v>2035.991</v>
      </c>
      <c r="K103" s="79" t="s">
        <v>181</v>
      </c>
      <c r="L103" s="79">
        <v>2178.023</v>
      </c>
      <c r="M103" s="79">
        <f t="shared" si="15"/>
        <v>2036.3163064214657</v>
      </c>
      <c r="N103" s="80">
        <f t="shared" si="13"/>
        <v>0.32530642146571154</v>
      </c>
    </row>
    <row r="104" spans="1:14" ht="12.75">
      <c r="A104" s="82">
        <v>536</v>
      </c>
      <c r="B104" s="83">
        <v>2191.18</v>
      </c>
      <c r="C104" s="80" t="s">
        <v>65</v>
      </c>
      <c r="D104" s="79">
        <v>2344.12</v>
      </c>
      <c r="E104" s="80">
        <f t="shared" si="14"/>
        <v>2190.158158501476</v>
      </c>
      <c r="F104" s="80">
        <f t="shared" si="11"/>
        <v>-1.0218414985238269</v>
      </c>
      <c r="G104"/>
      <c r="H104" s="81"/>
      <c r="I104" s="82">
        <v>536</v>
      </c>
      <c r="J104" s="83">
        <v>2048.697</v>
      </c>
      <c r="K104" s="79" t="s">
        <v>181</v>
      </c>
      <c r="L104" s="79">
        <v>2178.023</v>
      </c>
      <c r="M104" s="79">
        <f t="shared" si="15"/>
        <v>2049.0243365598067</v>
      </c>
      <c r="N104" s="80">
        <f t="shared" si="13"/>
        <v>0.32733655980655385</v>
      </c>
    </row>
    <row r="105" spans="1:14" ht="12.75">
      <c r="A105" s="82">
        <v>535</v>
      </c>
      <c r="B105" s="83">
        <v>2183.62</v>
      </c>
      <c r="C105" s="80" t="s">
        <v>65</v>
      </c>
      <c r="D105" s="79">
        <v>2344.12</v>
      </c>
      <c r="E105" s="80">
        <f t="shared" si="14"/>
        <v>2182.601684054707</v>
      </c>
      <c r="F105" s="80">
        <f t="shared" si="11"/>
        <v>-1.0183159452926702</v>
      </c>
      <c r="G105"/>
      <c r="H105" s="81"/>
      <c r="I105" s="82">
        <v>535</v>
      </c>
      <c r="J105" s="83">
        <v>2090.708</v>
      </c>
      <c r="K105" s="79" t="s">
        <v>181</v>
      </c>
      <c r="L105" s="79">
        <v>2178.023</v>
      </c>
      <c r="M105" s="79">
        <f t="shared" si="15"/>
        <v>2091.0420489903</v>
      </c>
      <c r="N105" s="80">
        <f t="shared" si="13"/>
        <v>0.33404899029983426</v>
      </c>
    </row>
    <row r="106" spans="1:14" ht="12.75">
      <c r="A106" s="82">
        <v>534</v>
      </c>
      <c r="B106" s="83">
        <v>2224.87</v>
      </c>
      <c r="C106" s="80" t="s">
        <v>65</v>
      </c>
      <c r="D106" s="79">
        <v>2344.12</v>
      </c>
      <c r="E106" s="80">
        <f t="shared" si="14"/>
        <v>2223.832447405133</v>
      </c>
      <c r="F106" s="80">
        <f t="shared" si="11"/>
        <v>-1.0375525948670656</v>
      </c>
      <c r="G106"/>
      <c r="H106" s="81"/>
      <c r="I106" s="82">
        <v>534</v>
      </c>
      <c r="J106" s="83">
        <v>2194.667</v>
      </c>
      <c r="K106" s="79" t="s">
        <v>181</v>
      </c>
      <c r="L106" s="79">
        <v>2178.023</v>
      </c>
      <c r="M106" s="79">
        <f t="shared" si="15"/>
        <v>2195.0176593438177</v>
      </c>
      <c r="N106" s="80">
        <f t="shared" si="13"/>
        <v>0.35065934381782426</v>
      </c>
    </row>
    <row r="107" spans="1:14" ht="12.75">
      <c r="A107" s="82">
        <v>533</v>
      </c>
      <c r="B107" s="83">
        <v>2267.83</v>
      </c>
      <c r="C107" s="80" t="s">
        <v>65</v>
      </c>
      <c r="D107" s="79">
        <v>2344.12</v>
      </c>
      <c r="E107" s="80">
        <f t="shared" si="14"/>
        <v>2266.7724133089946</v>
      </c>
      <c r="F107" s="80">
        <f t="shared" si="11"/>
        <v>-1.0575866910053264</v>
      </c>
      <c r="G107"/>
      <c r="H107" s="81"/>
      <c r="I107" s="82">
        <v>533</v>
      </c>
      <c r="J107" s="83">
        <v>2230.455</v>
      </c>
      <c r="K107" s="79" t="s">
        <v>181</v>
      </c>
      <c r="L107" s="79">
        <v>2178.023</v>
      </c>
      <c r="M107" s="79">
        <f t="shared" si="15"/>
        <v>2230.811377476271</v>
      </c>
      <c r="N107" s="80">
        <f t="shared" si="13"/>
        <v>0.35637747627106364</v>
      </c>
    </row>
    <row r="108" spans="1:14" ht="12.75">
      <c r="A108" s="82">
        <v>532</v>
      </c>
      <c r="B108" s="83">
        <v>2291.51</v>
      </c>
      <c r="C108" s="80" t="s">
        <v>65</v>
      </c>
      <c r="D108" s="79">
        <v>2344.12</v>
      </c>
      <c r="E108" s="80">
        <f t="shared" si="14"/>
        <v>2290.4413703062814</v>
      </c>
      <c r="F108" s="80">
        <f t="shared" si="11"/>
        <v>-1.0686296937187763</v>
      </c>
      <c r="G108"/>
      <c r="H108" s="81"/>
      <c r="I108" s="82">
        <v>532</v>
      </c>
      <c r="J108" s="83">
        <v>2287.998</v>
      </c>
      <c r="K108" s="79" t="s">
        <v>181</v>
      </c>
      <c r="L108" s="79">
        <v>2178.023</v>
      </c>
      <c r="M108" s="79">
        <f t="shared" si="15"/>
        <v>2288.363571577527</v>
      </c>
      <c r="N108" s="80">
        <f t="shared" si="13"/>
        <v>0.36557157752713465</v>
      </c>
    </row>
    <row r="109" ht="12.75">
      <c r="G109"/>
    </row>
    <row r="110" ht="12.75">
      <c r="G110"/>
    </row>
    <row r="111" ht="12.75">
      <c r="G111"/>
    </row>
    <row r="112" ht="12.75">
      <c r="G112"/>
    </row>
    <row r="113" ht="12.75">
      <c r="G113"/>
    </row>
    <row r="114" ht="12.75">
      <c r="G114"/>
    </row>
    <row r="115" ht="12.75">
      <c r="G115"/>
    </row>
    <row r="116" ht="12.75">
      <c r="G116"/>
    </row>
    <row r="117" ht="12.75">
      <c r="G117"/>
    </row>
    <row r="118" ht="12.75">
      <c r="G118"/>
    </row>
    <row r="119" ht="12.75">
      <c r="G119"/>
    </row>
    <row r="120" ht="12.75">
      <c r="G120"/>
    </row>
    <row r="121" ht="12.75">
      <c r="G121"/>
    </row>
    <row r="122" ht="12.75">
      <c r="G122"/>
    </row>
    <row r="123" ht="12.75">
      <c r="G123"/>
    </row>
    <row r="124" ht="12.75">
      <c r="G124"/>
    </row>
    <row r="125" ht="12.75">
      <c r="G125"/>
    </row>
    <row r="126" ht="12.75">
      <c r="G126"/>
    </row>
    <row r="127" ht="12.75">
      <c r="G127"/>
    </row>
    <row r="128" ht="12.75">
      <c r="G128"/>
    </row>
    <row r="129" ht="12.75">
      <c r="G129"/>
    </row>
    <row r="130" ht="12.75">
      <c r="G130"/>
    </row>
    <row r="131" ht="12.75">
      <c r="G131"/>
    </row>
    <row r="132" ht="12.75">
      <c r="G132"/>
    </row>
    <row r="133" ht="12.75">
      <c r="G133"/>
    </row>
    <row r="134" ht="12.75">
      <c r="G134"/>
    </row>
    <row r="135" ht="12.75">
      <c r="G135"/>
    </row>
    <row r="136" ht="12.75">
      <c r="G136"/>
    </row>
    <row r="137" ht="12.75">
      <c r="G137"/>
    </row>
    <row r="138" ht="12.75">
      <c r="G138"/>
    </row>
    <row r="139" ht="12.75">
      <c r="G13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barwell-clarke</dc:creator>
  <cp:keywords/>
  <dc:description/>
  <cp:lastModifiedBy>Fisheries &amp; Oceans Canada</cp:lastModifiedBy>
  <cp:lastPrinted>2002-03-18T17:29:34Z</cp:lastPrinted>
  <dcterms:created xsi:type="dcterms:W3CDTF">1999-07-21T23:46:44Z</dcterms:created>
  <dcterms:modified xsi:type="dcterms:W3CDTF">2004-06-01T21:37:44Z</dcterms:modified>
  <cp:category/>
  <cp:version/>
  <cp:contentType/>
  <cp:contentStatus/>
</cp:coreProperties>
</file>